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inep2022.sharepoint.com/sites/CCTI-EpL_Sustentao_Core_Banking/Documentos Compartilhados/01. Planejamento/03. TR/"/>
    </mc:Choice>
  </mc:AlternateContent>
  <xr:revisionPtr revIDLastSave="1292" documentId="13_ncr:1_{BA0D9479-9724-4A75-B678-E361051C4BFD}" xr6:coauthVersionLast="47" xr6:coauthVersionMax="47" xr10:uidLastSave="{AFD5164B-AA2F-4011-BDA3-F234AE550C95}"/>
  <bookViews>
    <workbookView xWindow="-110" yWindow="-110" windowWidth="19420" windowHeight="11500" tabRatio="885" activeTab="3" xr2:uid="{00000000-000D-0000-FFFF-FFFF00000000}"/>
  </bookViews>
  <sheets>
    <sheet name="LEIA-ME" sheetId="55" r:id="rId1"/>
    <sheet name="Dados da Empresa" sheetId="7" r:id="rId2"/>
    <sheet name="Perfis" sheetId="4" r:id="rId3"/>
    <sheet name="S1" sheetId="1" r:id="rId4"/>
    <sheet name="S2WEB" sheetId="2" r:id="rId5"/>
    <sheet name="S2IA" sheetId="54" r:id="rId6"/>
    <sheet name="Planilha de Preços" sheetId="8" r:id="rId7"/>
    <sheet name="ARQSOF-01" sheetId="20" r:id="rId8"/>
    <sheet name="ARQSOF-02" sheetId="21" r:id="rId9"/>
    <sheet name="ATQ-01" sheetId="22" r:id="rId10"/>
    <sheet name="ATQ-02" sheetId="23" r:id="rId11"/>
    <sheet name="ATQ-03" sheetId="24" r:id="rId12"/>
    <sheet name="DESENV-01" sheetId="25" r:id="rId13"/>
    <sheet name="DESENV-02" sheetId="26" r:id="rId14"/>
    <sheet name="DESENV-03" sheetId="27" r:id="rId15"/>
    <sheet name="ANR-01" sheetId="28" r:id="rId16"/>
    <sheet name="ANR-02" sheetId="29" r:id="rId17"/>
    <sheet name="ANR-03" sheetId="30" r:id="rId18"/>
    <sheet name="ABI-01" sheetId="31" r:id="rId19"/>
    <sheet name="ABI-02" sheetId="32" r:id="rId20"/>
    <sheet name="ABI-03" sheetId="33" r:id="rId21"/>
    <sheet name="ADADOS-02" sheetId="34" r:id="rId22"/>
    <sheet name="ADADOS-03" sheetId="35" r:id="rId23"/>
    <sheet name="LDESENV" sheetId="36" r:id="rId24"/>
    <sheet name="SCRUM" sheetId="37" r:id="rId25"/>
    <sheet name="GERPRO" sheetId="38" r:id="rId26"/>
    <sheet name="AUX_UI-01" sheetId="39" r:id="rId27"/>
    <sheet name="AUX_UI-02" sheetId="40" r:id="rId28"/>
    <sheet name="CDADOS-01" sheetId="41" r:id="rId29"/>
    <sheet name="CDADOS-02" sheetId="42" r:id="rId30"/>
    <sheet name="CDADOS-03" sheetId="43" r:id="rId31"/>
    <sheet name="ARQDADOS-01" sheetId="44" r:id="rId32"/>
    <sheet name="ARQDADOS-02" sheetId="45" r:id="rId33"/>
    <sheet name="ARQDADOS-03" sheetId="46" r:id="rId34"/>
    <sheet name="IA-ENG-01" sheetId="47" r:id="rId35"/>
    <sheet name="IA-ENG-02" sheetId="48" r:id="rId36"/>
    <sheet name="IA-ENG-03" sheetId="49" r:id="rId37"/>
    <sheet name="METRICA-01" sheetId="50" r:id="rId38"/>
    <sheet name="METRICA-02" sheetId="51" r:id="rId39"/>
    <sheet name="METRICA-03" sheetId="52" r:id="rId40"/>
    <sheet name="COMPOSICAO" sheetId="53" r:id="rId41"/>
  </sheets>
  <definedNames>
    <definedName name="RAT">#REF!</definedName>
    <definedName name="SIMNA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49" i="55" l="1"/>
  <c r="D6" i="20"/>
  <c r="A25" i="55"/>
  <c r="A26" i="55" s="1"/>
  <c r="A27" i="55" s="1"/>
  <c r="A28" i="55" s="1"/>
  <c r="A29" i="55" s="1"/>
  <c r="A30" i="55" s="1"/>
  <c r="A31" i="55" s="1"/>
  <c r="A32" i="55" s="1"/>
  <c r="A33" i="55" s="1"/>
  <c r="A34" i="55" s="1"/>
  <c r="A35" i="55" s="1"/>
  <c r="A36" i="55" s="1"/>
  <c r="A37" i="55" s="1"/>
  <c r="A38" i="55" s="1"/>
  <c r="A39" i="55" s="1"/>
  <c r="A40" i="55" s="1"/>
  <c r="A41" i="55" s="1"/>
  <c r="A42" i="55" s="1"/>
  <c r="A43" i="55" s="1"/>
  <c r="A44" i="55" s="1"/>
  <c r="A45" i="55" s="1"/>
  <c r="A46" i="55" s="1"/>
  <c r="A47" i="55" s="1"/>
  <c r="A48" i="55" s="1"/>
  <c r="L31" i="54"/>
  <c r="L31" i="1"/>
  <c r="L31" i="2"/>
  <c r="I22" i="54" l="1"/>
  <c r="H21" i="54"/>
  <c r="J21" i="54" s="1"/>
  <c r="C21" i="54"/>
  <c r="D21" i="54" s="1"/>
  <c r="E21" i="54" s="1"/>
  <c r="F21" i="54" s="1"/>
  <c r="K21" i="54" s="1"/>
  <c r="L21" i="54" s="1"/>
  <c r="H20" i="54"/>
  <c r="J20" i="54" s="1"/>
  <c r="C20" i="54"/>
  <c r="D20" i="54" s="1"/>
  <c r="E20" i="54" s="1"/>
  <c r="F20" i="54" s="1"/>
  <c r="K20" i="54" s="1"/>
  <c r="L20" i="54" s="1"/>
  <c r="H19" i="54"/>
  <c r="J19" i="54" s="1"/>
  <c r="C19" i="54"/>
  <c r="D19" i="54" s="1"/>
  <c r="E19" i="54" s="1"/>
  <c r="F19" i="54" s="1"/>
  <c r="K19" i="54" s="1"/>
  <c r="L19" i="54" s="1"/>
  <c r="H18" i="54"/>
  <c r="J18" i="54" s="1"/>
  <c r="C18" i="54"/>
  <c r="D18" i="54" s="1"/>
  <c r="E18" i="54" s="1"/>
  <c r="F18" i="54" s="1"/>
  <c r="K18" i="54" s="1"/>
  <c r="L18" i="54" s="1"/>
  <c r="H17" i="54"/>
  <c r="J17" i="54" s="1"/>
  <c r="C17" i="54"/>
  <c r="D17" i="54" s="1"/>
  <c r="E17" i="54" s="1"/>
  <c r="F17" i="54" s="1"/>
  <c r="K17" i="54" s="1"/>
  <c r="L17" i="54" s="1"/>
  <c r="J16" i="54"/>
  <c r="H16" i="54"/>
  <c r="C16" i="54"/>
  <c r="D16" i="54" s="1"/>
  <c r="E16" i="54" s="1"/>
  <c r="F16" i="54" s="1"/>
  <c r="K16" i="54" s="1"/>
  <c r="L16" i="54" s="1"/>
  <c r="H15" i="54"/>
  <c r="J15" i="54" s="1"/>
  <c r="C15" i="54"/>
  <c r="D15" i="54" s="1"/>
  <c r="E15" i="54" s="1"/>
  <c r="F15" i="54" s="1"/>
  <c r="K15" i="54" s="1"/>
  <c r="L15" i="54" s="1"/>
  <c r="J14" i="54"/>
  <c r="H14" i="54"/>
  <c r="C14" i="54"/>
  <c r="D14" i="54" s="1"/>
  <c r="E14" i="54" s="1"/>
  <c r="F14" i="54" s="1"/>
  <c r="K14" i="54" s="1"/>
  <c r="L14" i="54" s="1"/>
  <c r="J13" i="54"/>
  <c r="H13" i="54"/>
  <c r="C13" i="54"/>
  <c r="D13" i="54" s="1"/>
  <c r="E13" i="54" s="1"/>
  <c r="F13" i="54" s="1"/>
  <c r="K13" i="54" s="1"/>
  <c r="L13" i="54" s="1"/>
  <c r="H12" i="54"/>
  <c r="J12" i="54" s="1"/>
  <c r="C12" i="54"/>
  <c r="D12" i="54" s="1"/>
  <c r="E12" i="54" s="1"/>
  <c r="F12" i="54" s="1"/>
  <c r="K12" i="54" s="1"/>
  <c r="L12" i="54" s="1"/>
  <c r="J11" i="54"/>
  <c r="H11" i="54"/>
  <c r="C11" i="54"/>
  <c r="D11" i="54" s="1"/>
  <c r="E11" i="54" s="1"/>
  <c r="F11" i="54" s="1"/>
  <c r="K11" i="54" s="1"/>
  <c r="C6" i="54"/>
  <c r="C5" i="54"/>
  <c r="A1" i="52"/>
  <c r="A1" i="51"/>
  <c r="A1" i="50"/>
  <c r="A1" i="49"/>
  <c r="D6" i="49" s="1"/>
  <c r="A1" i="48"/>
  <c r="A1" i="47"/>
  <c r="A1" i="46"/>
  <c r="D6" i="46" s="1"/>
  <c r="A1" i="45"/>
  <c r="A1" i="44"/>
  <c r="A1" i="43"/>
  <c r="A1" i="42"/>
  <c r="A1" i="41"/>
  <c r="D6" i="41" s="1"/>
  <c r="A1" i="40"/>
  <c r="A1" i="39"/>
  <c r="A1" i="38"/>
  <c r="D6" i="38" s="1"/>
  <c r="A1" i="37"/>
  <c r="A1" i="36"/>
  <c r="D6" i="36" s="1"/>
  <c r="A1" i="35"/>
  <c r="A1" i="34"/>
  <c r="A1" i="33"/>
  <c r="A1" i="32"/>
  <c r="D6" i="32" s="1"/>
  <c r="A1" i="31"/>
  <c r="A1" i="30"/>
  <c r="D6" i="30" s="1"/>
  <c r="A1" i="29"/>
  <c r="A1" i="28"/>
  <c r="A1" i="27"/>
  <c r="A1" i="26"/>
  <c r="D6" i="26" s="1"/>
  <c r="A1" i="25"/>
  <c r="D6" i="25" s="1"/>
  <c r="A1" i="24"/>
  <c r="A1" i="23"/>
  <c r="A1" i="22"/>
  <c r="A1" i="21"/>
  <c r="A1" i="20"/>
  <c r="D6" i="21"/>
  <c r="D7" i="21" s="1"/>
  <c r="D83" i="21" s="1"/>
  <c r="D36" i="21"/>
  <c r="D36" i="22"/>
  <c r="D36" i="23"/>
  <c r="D36" i="24"/>
  <c r="D36" i="25"/>
  <c r="D36" i="26"/>
  <c r="D36" i="27"/>
  <c r="D36" i="28"/>
  <c r="D36" i="29"/>
  <c r="D36" i="30"/>
  <c r="D36" i="31"/>
  <c r="D36" i="32"/>
  <c r="D36" i="33"/>
  <c r="D36" i="34"/>
  <c r="D36" i="35"/>
  <c r="D36" i="36"/>
  <c r="D36" i="37"/>
  <c r="D36" i="38"/>
  <c r="D36" i="39"/>
  <c r="D36" i="40"/>
  <c r="D36" i="41"/>
  <c r="D36" i="42"/>
  <c r="D36" i="43"/>
  <c r="D36" i="44"/>
  <c r="D36" i="45"/>
  <c r="D36" i="46"/>
  <c r="D36" i="47"/>
  <c r="D36" i="48"/>
  <c r="D36" i="49"/>
  <c r="D36" i="50"/>
  <c r="D36" i="51"/>
  <c r="D36" i="52"/>
  <c r="D36" i="20"/>
  <c r="D33" i="21"/>
  <c r="D33" i="22"/>
  <c r="D33" i="23"/>
  <c r="D33" i="24"/>
  <c r="D33" i="25"/>
  <c r="D33" i="26"/>
  <c r="D33" i="27"/>
  <c r="D33" i="28"/>
  <c r="D33" i="29"/>
  <c r="D33" i="30"/>
  <c r="D33" i="31"/>
  <c r="D33" i="32"/>
  <c r="D33" i="33"/>
  <c r="D33" i="34"/>
  <c r="D33" i="35"/>
  <c r="D33" i="36"/>
  <c r="D33" i="37"/>
  <c r="D33" i="38"/>
  <c r="D33" i="39"/>
  <c r="D33" i="40"/>
  <c r="D33" i="41"/>
  <c r="D33" i="42"/>
  <c r="D33" i="43"/>
  <c r="D33" i="44"/>
  <c r="D33" i="45"/>
  <c r="D33" i="46"/>
  <c r="D33" i="47"/>
  <c r="D33" i="48"/>
  <c r="D33" i="49"/>
  <c r="D33" i="50"/>
  <c r="D33" i="51"/>
  <c r="D33" i="52"/>
  <c r="D33" i="20"/>
  <c r="D30" i="21"/>
  <c r="D30" i="22"/>
  <c r="D30" i="23"/>
  <c r="D30" i="24"/>
  <c r="D30" i="25"/>
  <c r="D30" i="26"/>
  <c r="D30" i="27"/>
  <c r="D30" i="28"/>
  <c r="D30" i="29"/>
  <c r="D30" i="30"/>
  <c r="D30" i="31"/>
  <c r="D30" i="32"/>
  <c r="D30" i="33"/>
  <c r="D30" i="34"/>
  <c r="D30" i="35"/>
  <c r="D30" i="36"/>
  <c r="D30" i="37"/>
  <c r="D30" i="38"/>
  <c r="D30" i="39"/>
  <c r="D30" i="40"/>
  <c r="D30" i="41"/>
  <c r="D30" i="42"/>
  <c r="D30" i="43"/>
  <c r="D30" i="44"/>
  <c r="D30" i="45"/>
  <c r="D30" i="46"/>
  <c r="D30" i="47"/>
  <c r="D30" i="48"/>
  <c r="D30" i="49"/>
  <c r="D30" i="50"/>
  <c r="D30" i="51"/>
  <c r="D30" i="52"/>
  <c r="D30" i="20"/>
  <c r="D6" i="22"/>
  <c r="D31" i="22" s="1"/>
  <c r="D32" i="22" s="1"/>
  <c r="D6" i="23"/>
  <c r="D7" i="23" s="1"/>
  <c r="D83" i="23" s="1"/>
  <c r="D6" i="24"/>
  <c r="D31" i="24" s="1"/>
  <c r="D32" i="24" s="1"/>
  <c r="D6" i="27"/>
  <c r="D31" i="27" s="1"/>
  <c r="D32" i="27" s="1"/>
  <c r="D6" i="28"/>
  <c r="D7" i="28" s="1"/>
  <c r="D83" i="28" s="1"/>
  <c r="D6" i="29"/>
  <c r="D31" i="29" s="1"/>
  <c r="D32" i="29" s="1"/>
  <c r="D6" i="31"/>
  <c r="D7" i="31" s="1"/>
  <c r="D83" i="31" s="1"/>
  <c r="D6" i="33"/>
  <c r="D7" i="33" s="1"/>
  <c r="D83" i="33" s="1"/>
  <c r="D6" i="34"/>
  <c r="D31" i="34" s="1"/>
  <c r="D32" i="34" s="1"/>
  <c r="D6" i="35"/>
  <c r="D31" i="35" s="1"/>
  <c r="D32" i="35" s="1"/>
  <c r="D6" i="37"/>
  <c r="D7" i="37" s="1"/>
  <c r="D83" i="37" s="1"/>
  <c r="D6" i="39"/>
  <c r="D7" i="39" s="1"/>
  <c r="D83" i="39" s="1"/>
  <c r="D6" i="40"/>
  <c r="D31" i="40" s="1"/>
  <c r="D32" i="40" s="1"/>
  <c r="D6" i="42"/>
  <c r="D31" i="42" s="1"/>
  <c r="D32" i="42" s="1"/>
  <c r="D6" i="43"/>
  <c r="D31" i="43" s="1"/>
  <c r="D32" i="43" s="1"/>
  <c r="D6" i="44"/>
  <c r="D7" i="44" s="1"/>
  <c r="D83" i="44" s="1"/>
  <c r="D6" i="45"/>
  <c r="D7" i="45" s="1"/>
  <c r="D83" i="45" s="1"/>
  <c r="D6" i="47"/>
  <c r="D31" i="47" s="1"/>
  <c r="D32" i="47" s="1"/>
  <c r="D6" i="48"/>
  <c r="D7" i="48" s="1"/>
  <c r="D83" i="48" s="1"/>
  <c r="D6" i="50"/>
  <c r="D31" i="50" s="1"/>
  <c r="D32" i="50" s="1"/>
  <c r="D6" i="51"/>
  <c r="D31" i="51" s="1"/>
  <c r="D32" i="51" s="1"/>
  <c r="D6" i="52"/>
  <c r="D31" i="52" s="1"/>
  <c r="D32" i="52" s="1"/>
  <c r="D31" i="20"/>
  <c r="D32" i="20" s="1"/>
  <c r="D46" i="53"/>
  <c r="D51" i="53" s="1"/>
  <c r="D39" i="53"/>
  <c r="D38" i="53"/>
  <c r="D37" i="53"/>
  <c r="D36" i="53"/>
  <c r="D34" i="53"/>
  <c r="D35" i="53" s="1"/>
  <c r="D40" i="53" s="1"/>
  <c r="D17" i="53"/>
  <c r="D3" i="53"/>
  <c r="K22" i="54" l="1"/>
  <c r="L11" i="54"/>
  <c r="L22" i="54" s="1"/>
  <c r="J22" i="54"/>
  <c r="D7" i="47"/>
  <c r="D7" i="40"/>
  <c r="D7" i="52"/>
  <c r="D83" i="52" s="1"/>
  <c r="D7" i="51"/>
  <c r="D83" i="51" s="1"/>
  <c r="D7" i="50"/>
  <c r="D83" i="50" s="1"/>
  <c r="D7" i="49"/>
  <c r="D83" i="49" s="1"/>
  <c r="D31" i="49"/>
  <c r="D32" i="49" s="1"/>
  <c r="D51" i="48"/>
  <c r="D48" i="48"/>
  <c r="D12" i="48"/>
  <c r="D52" i="48"/>
  <c r="D49" i="48"/>
  <c r="D76" i="48"/>
  <c r="D13" i="48"/>
  <c r="D50" i="48"/>
  <c r="D47" i="48"/>
  <c r="D31" i="48"/>
  <c r="D32" i="48" s="1"/>
  <c r="D31" i="46"/>
  <c r="D32" i="46" s="1"/>
  <c r="D7" i="46"/>
  <c r="D83" i="46" s="1"/>
  <c r="D76" i="45"/>
  <c r="D52" i="45"/>
  <c r="D51" i="45"/>
  <c r="D50" i="45"/>
  <c r="D49" i="45"/>
  <c r="D48" i="45"/>
  <c r="D47" i="45"/>
  <c r="D13" i="45"/>
  <c r="D12" i="45"/>
  <c r="D31" i="45"/>
  <c r="D32" i="45" s="1"/>
  <c r="D52" i="44"/>
  <c r="D47" i="44"/>
  <c r="D51" i="44"/>
  <c r="D49" i="44"/>
  <c r="D50" i="44"/>
  <c r="D48" i="44"/>
  <c r="D13" i="44"/>
  <c r="D76" i="44"/>
  <c r="D12" i="44"/>
  <c r="D31" i="44"/>
  <c r="D32" i="44" s="1"/>
  <c r="D7" i="43"/>
  <c r="D83" i="43" s="1"/>
  <c r="D7" i="42"/>
  <c r="D83" i="42" s="1"/>
  <c r="D7" i="41"/>
  <c r="D83" i="41" s="1"/>
  <c r="D31" i="41"/>
  <c r="D32" i="41" s="1"/>
  <c r="D50" i="39"/>
  <c r="D76" i="39"/>
  <c r="D51" i="39"/>
  <c r="D47" i="39"/>
  <c r="D12" i="39"/>
  <c r="D52" i="39"/>
  <c r="D48" i="39"/>
  <c r="D13" i="39"/>
  <c r="D49" i="39"/>
  <c r="D31" i="39"/>
  <c r="D32" i="39" s="1"/>
  <c r="D31" i="38"/>
  <c r="D32" i="38" s="1"/>
  <c r="D7" i="38"/>
  <c r="D83" i="38" s="1"/>
  <c r="D13" i="37"/>
  <c r="D12" i="37"/>
  <c r="D76" i="37"/>
  <c r="D52" i="37"/>
  <c r="D51" i="37"/>
  <c r="D50" i="37"/>
  <c r="D49" i="37"/>
  <c r="D48" i="37"/>
  <c r="D47" i="37"/>
  <c r="D31" i="37"/>
  <c r="D32" i="37" s="1"/>
  <c r="D7" i="36"/>
  <c r="D83" i="36" s="1"/>
  <c r="D31" i="36"/>
  <c r="D32" i="36" s="1"/>
  <c r="D7" i="35"/>
  <c r="D83" i="35" s="1"/>
  <c r="D7" i="34"/>
  <c r="D83" i="34" s="1"/>
  <c r="D12" i="33"/>
  <c r="D76" i="33"/>
  <c r="D51" i="33"/>
  <c r="D49" i="33"/>
  <c r="D47" i="33"/>
  <c r="D13" i="33"/>
  <c r="D52" i="33"/>
  <c r="D50" i="33"/>
  <c r="D48" i="33"/>
  <c r="D31" i="33"/>
  <c r="D32" i="33" s="1"/>
  <c r="D31" i="32"/>
  <c r="D32" i="32" s="1"/>
  <c r="D7" i="32"/>
  <c r="D83" i="32" s="1"/>
  <c r="D76" i="31"/>
  <c r="D50" i="31"/>
  <c r="D13" i="31"/>
  <c r="D51" i="31"/>
  <c r="D47" i="31"/>
  <c r="D12" i="31"/>
  <c r="D52" i="31"/>
  <c r="D48" i="31"/>
  <c r="D49" i="31"/>
  <c r="D31" i="31"/>
  <c r="D32" i="31" s="1"/>
  <c r="D31" i="30"/>
  <c r="D32" i="30" s="1"/>
  <c r="D7" i="30"/>
  <c r="D83" i="30" s="1"/>
  <c r="D7" i="29"/>
  <c r="D83" i="29" s="1"/>
  <c r="D76" i="28"/>
  <c r="D49" i="28"/>
  <c r="D48" i="28"/>
  <c r="D13" i="28"/>
  <c r="D47" i="28"/>
  <c r="D12" i="28"/>
  <c r="D52" i="28"/>
  <c r="D51" i="28"/>
  <c r="D50" i="28"/>
  <c r="D31" i="28"/>
  <c r="D32" i="28" s="1"/>
  <c r="D7" i="27"/>
  <c r="D83" i="27" s="1"/>
  <c r="D31" i="26"/>
  <c r="D32" i="26" s="1"/>
  <c r="D7" i="26"/>
  <c r="D83" i="26" s="1"/>
  <c r="D7" i="25"/>
  <c r="D83" i="25" s="1"/>
  <c r="D31" i="25"/>
  <c r="D32" i="25" s="1"/>
  <c r="D7" i="24"/>
  <c r="D83" i="24" s="1"/>
  <c r="D76" i="23"/>
  <c r="D50" i="23"/>
  <c r="D51" i="23"/>
  <c r="D47" i="23"/>
  <c r="D12" i="23"/>
  <c r="D52" i="23"/>
  <c r="D48" i="23"/>
  <c r="D13" i="23"/>
  <c r="D49" i="23"/>
  <c r="D31" i="23"/>
  <c r="D32" i="23" s="1"/>
  <c r="D7" i="22"/>
  <c r="D83" i="22" s="1"/>
  <c r="D7" i="20"/>
  <c r="D49" i="21"/>
  <c r="D48" i="21"/>
  <c r="D13" i="21"/>
  <c r="D47" i="21"/>
  <c r="D12" i="21"/>
  <c r="D52" i="21"/>
  <c r="D51" i="21"/>
  <c r="D76" i="21"/>
  <c r="D50" i="21"/>
  <c r="D31" i="21"/>
  <c r="D32" i="21" s="1"/>
  <c r="D4" i="53"/>
  <c r="D5" i="53" s="1"/>
  <c r="L33" i="54" l="1"/>
  <c r="D12" i="8" s="1"/>
  <c r="E12" i="8" s="1"/>
  <c r="D49" i="47"/>
  <c r="D83" i="47"/>
  <c r="D48" i="40"/>
  <c r="D83" i="40"/>
  <c r="D76" i="47"/>
  <c r="D50" i="47"/>
  <c r="D12" i="40"/>
  <c r="D51" i="47"/>
  <c r="D49" i="40"/>
  <c r="D47" i="47"/>
  <c r="D14" i="37"/>
  <c r="D40" i="37" s="1"/>
  <c r="D13" i="40"/>
  <c r="D12" i="47"/>
  <c r="D52" i="47"/>
  <c r="D47" i="40"/>
  <c r="D50" i="40"/>
  <c r="D48" i="47"/>
  <c r="D13" i="47"/>
  <c r="D76" i="40"/>
  <c r="D52" i="40"/>
  <c r="D51" i="40"/>
  <c r="D53" i="48"/>
  <c r="D78" i="48" s="1"/>
  <c r="D53" i="31"/>
  <c r="D78" i="31" s="1"/>
  <c r="D14" i="39"/>
  <c r="D20" i="39" s="1"/>
  <c r="D76" i="52"/>
  <c r="D47" i="52"/>
  <c r="D12" i="52"/>
  <c r="D52" i="52"/>
  <c r="D51" i="52"/>
  <c r="D50" i="52"/>
  <c r="D49" i="52"/>
  <c r="D48" i="52"/>
  <c r="D13" i="52"/>
  <c r="D13" i="51"/>
  <c r="D49" i="51"/>
  <c r="D52" i="51"/>
  <c r="D12" i="51"/>
  <c r="D48" i="51"/>
  <c r="D51" i="51"/>
  <c r="D76" i="51"/>
  <c r="D47" i="51"/>
  <c r="D50" i="51"/>
  <c r="D48" i="50"/>
  <c r="D50" i="50"/>
  <c r="D76" i="50"/>
  <c r="D13" i="50"/>
  <c r="D52" i="50"/>
  <c r="D47" i="50"/>
  <c r="D49" i="50"/>
  <c r="D12" i="50"/>
  <c r="D51" i="50"/>
  <c r="D52" i="49"/>
  <c r="D50" i="49"/>
  <c r="D13" i="49"/>
  <c r="D48" i="49"/>
  <c r="D76" i="49"/>
  <c r="D51" i="49"/>
  <c r="D12" i="49"/>
  <c r="D49" i="49"/>
  <c r="D47" i="49"/>
  <c r="D14" i="48"/>
  <c r="D48" i="46"/>
  <c r="D49" i="46"/>
  <c r="D50" i="46"/>
  <c r="D51" i="46"/>
  <c r="D52" i="46"/>
  <c r="D12" i="46"/>
  <c r="D76" i="46"/>
  <c r="D13" i="46"/>
  <c r="D47" i="46"/>
  <c r="D53" i="45"/>
  <c r="D78" i="45" s="1"/>
  <c r="D14" i="45"/>
  <c r="D53" i="44"/>
  <c r="D78" i="44" s="1"/>
  <c r="D14" i="44"/>
  <c r="D13" i="43"/>
  <c r="D49" i="43"/>
  <c r="D12" i="43"/>
  <c r="D52" i="43"/>
  <c r="D48" i="43"/>
  <c r="D76" i="43"/>
  <c r="D51" i="43"/>
  <c r="D47" i="43"/>
  <c r="D50" i="43"/>
  <c r="D48" i="42"/>
  <c r="D76" i="42"/>
  <c r="D50" i="42"/>
  <c r="D13" i="42"/>
  <c r="D47" i="42"/>
  <c r="D52" i="42"/>
  <c r="D49" i="42"/>
  <c r="D12" i="42"/>
  <c r="D51" i="42"/>
  <c r="D51" i="41"/>
  <c r="D13" i="41"/>
  <c r="D52" i="41"/>
  <c r="D50" i="41"/>
  <c r="D48" i="41"/>
  <c r="D76" i="41"/>
  <c r="D12" i="41"/>
  <c r="D49" i="41"/>
  <c r="D47" i="41"/>
  <c r="D53" i="39"/>
  <c r="D78" i="39" s="1"/>
  <c r="D47" i="38"/>
  <c r="D48" i="38"/>
  <c r="D49" i="38"/>
  <c r="D50" i="38"/>
  <c r="D51" i="38"/>
  <c r="D52" i="38"/>
  <c r="D76" i="38"/>
  <c r="D12" i="38"/>
  <c r="D13" i="38"/>
  <c r="D53" i="37"/>
  <c r="D78" i="37" s="1"/>
  <c r="D47" i="36"/>
  <c r="D12" i="36"/>
  <c r="D52" i="36"/>
  <c r="D51" i="36"/>
  <c r="D50" i="36"/>
  <c r="D76" i="36"/>
  <c r="D48" i="36"/>
  <c r="D13" i="36"/>
  <c r="D49" i="36"/>
  <c r="D50" i="35"/>
  <c r="D13" i="35"/>
  <c r="D49" i="35"/>
  <c r="D51" i="35"/>
  <c r="D12" i="35"/>
  <c r="D52" i="35"/>
  <c r="D48" i="35"/>
  <c r="D76" i="35"/>
  <c r="D47" i="35"/>
  <c r="D51" i="34"/>
  <c r="D48" i="34"/>
  <c r="D76" i="34"/>
  <c r="D50" i="34"/>
  <c r="D13" i="34"/>
  <c r="D47" i="34"/>
  <c r="D52" i="34"/>
  <c r="D49" i="34"/>
  <c r="D12" i="34"/>
  <c r="D14" i="33"/>
  <c r="D53" i="33"/>
  <c r="D78" i="33" s="1"/>
  <c r="D48" i="32"/>
  <c r="D51" i="32"/>
  <c r="D12" i="32"/>
  <c r="D76" i="32"/>
  <c r="D49" i="32"/>
  <c r="D52" i="32"/>
  <c r="D13" i="32"/>
  <c r="D47" i="32"/>
  <c r="D50" i="32"/>
  <c r="D14" i="31"/>
  <c r="D13" i="30"/>
  <c r="D47" i="30"/>
  <c r="D48" i="30"/>
  <c r="D49" i="30"/>
  <c r="D50" i="30"/>
  <c r="D51" i="30"/>
  <c r="D76" i="30"/>
  <c r="D52" i="30"/>
  <c r="D12" i="30"/>
  <c r="D49" i="29"/>
  <c r="D13" i="29"/>
  <c r="D12" i="29"/>
  <c r="D50" i="29"/>
  <c r="D52" i="29"/>
  <c r="D76" i="29"/>
  <c r="D47" i="29"/>
  <c r="D48" i="29"/>
  <c r="D51" i="29"/>
  <c r="D53" i="28"/>
  <c r="D78" i="28" s="1"/>
  <c r="D14" i="28"/>
  <c r="D50" i="27"/>
  <c r="D13" i="27"/>
  <c r="D49" i="27"/>
  <c r="D12" i="27"/>
  <c r="D76" i="27"/>
  <c r="D52" i="27"/>
  <c r="D48" i="27"/>
  <c r="D51" i="27"/>
  <c r="D47" i="27"/>
  <c r="D51" i="26"/>
  <c r="D48" i="26"/>
  <c r="D76" i="26"/>
  <c r="D49" i="26"/>
  <c r="D50" i="26"/>
  <c r="D13" i="26"/>
  <c r="D12" i="26"/>
  <c r="D47" i="26"/>
  <c r="D52" i="26"/>
  <c r="D51" i="25"/>
  <c r="D49" i="25"/>
  <c r="D47" i="25"/>
  <c r="D50" i="25"/>
  <c r="D48" i="25"/>
  <c r="D13" i="25"/>
  <c r="D52" i="25"/>
  <c r="D76" i="25"/>
  <c r="D12" i="25"/>
  <c r="D48" i="24"/>
  <c r="D51" i="24"/>
  <c r="D12" i="24"/>
  <c r="D76" i="24"/>
  <c r="D49" i="24"/>
  <c r="D52" i="24"/>
  <c r="D13" i="24"/>
  <c r="D47" i="24"/>
  <c r="D50" i="24"/>
  <c r="D14" i="23"/>
  <c r="D53" i="23"/>
  <c r="D78" i="23" s="1"/>
  <c r="D13" i="22"/>
  <c r="D47" i="22"/>
  <c r="D48" i="22"/>
  <c r="D49" i="22"/>
  <c r="D12" i="22"/>
  <c r="D50" i="22"/>
  <c r="D51" i="22"/>
  <c r="D76" i="22"/>
  <c r="D52" i="22"/>
  <c r="D14" i="21"/>
  <c r="D25" i="21" s="1"/>
  <c r="D53" i="21"/>
  <c r="D78" i="21" s="1"/>
  <c r="D13" i="20"/>
  <c r="D76" i="20"/>
  <c r="D52" i="20"/>
  <c r="D51" i="20"/>
  <c r="D50" i="20"/>
  <c r="D49" i="20"/>
  <c r="D48" i="20"/>
  <c r="D47" i="20"/>
  <c r="D12" i="20"/>
  <c r="D14" i="20" l="1"/>
  <c r="D40" i="20" s="1"/>
  <c r="D14" i="49"/>
  <c r="D40" i="49" s="1"/>
  <c r="D14" i="40"/>
  <c r="D22" i="40" s="1"/>
  <c r="D53" i="40"/>
  <c r="D78" i="40" s="1"/>
  <c r="D14" i="47"/>
  <c r="D25" i="47" s="1"/>
  <c r="D53" i="47"/>
  <c r="D78" i="47" s="1"/>
  <c r="D20" i="37"/>
  <c r="D18" i="37"/>
  <c r="D22" i="37"/>
  <c r="D25" i="37"/>
  <c r="D24" i="37"/>
  <c r="D23" i="37"/>
  <c r="D14" i="43"/>
  <c r="D40" i="43" s="1"/>
  <c r="D21" i="37"/>
  <c r="D19" i="37"/>
  <c r="D23" i="39"/>
  <c r="D53" i="42"/>
  <c r="D78" i="42" s="1"/>
  <c r="D14" i="22"/>
  <c r="D40" i="22" s="1"/>
  <c r="D53" i="32"/>
  <c r="D78" i="32" s="1"/>
  <c r="D18" i="21"/>
  <c r="D14" i="41"/>
  <c r="D40" i="41" s="1"/>
  <c r="D53" i="41"/>
  <c r="D78" i="41" s="1"/>
  <c r="D14" i="50"/>
  <c r="D20" i="50" s="1"/>
  <c r="D53" i="35"/>
  <c r="D78" i="35" s="1"/>
  <c r="D14" i="51"/>
  <c r="D18" i="51" s="1"/>
  <c r="D40" i="39"/>
  <c r="D24" i="39"/>
  <c r="D18" i="39"/>
  <c r="D19" i="39"/>
  <c r="D21" i="39"/>
  <c r="D25" i="39"/>
  <c r="D24" i="21"/>
  <c r="D20" i="21"/>
  <c r="D23" i="21"/>
  <c r="D14" i="32"/>
  <c r="D40" i="32" s="1"/>
  <c r="D22" i="21"/>
  <c r="D14" i="25"/>
  <c r="D20" i="25" s="1"/>
  <c r="D14" i="29"/>
  <c r="D22" i="39"/>
  <c r="D14" i="42"/>
  <c r="D40" i="42" s="1"/>
  <c r="D53" i="29"/>
  <c r="D78" i="29" s="1"/>
  <c r="D19" i="21"/>
  <c r="D14" i="35"/>
  <c r="D40" i="35" s="1"/>
  <c r="D53" i="43"/>
  <c r="D78" i="43" s="1"/>
  <c r="D53" i="49"/>
  <c r="D78" i="49" s="1"/>
  <c r="D53" i="52"/>
  <c r="D78" i="52" s="1"/>
  <c r="D14" i="52"/>
  <c r="D53" i="51"/>
  <c r="D78" i="51" s="1"/>
  <c r="D53" i="50"/>
  <c r="D78" i="50" s="1"/>
  <c r="D40" i="48"/>
  <c r="D21" i="48"/>
  <c r="D25" i="48"/>
  <c r="D20" i="48"/>
  <c r="D24" i="48"/>
  <c r="D23" i="48"/>
  <c r="D18" i="48"/>
  <c r="D19" i="48"/>
  <c r="D22" i="48"/>
  <c r="D53" i="46"/>
  <c r="D78" i="46" s="1"/>
  <c r="D14" i="46"/>
  <c r="D40" i="45"/>
  <c r="D24" i="45"/>
  <c r="D23" i="45"/>
  <c r="D22" i="45"/>
  <c r="D21" i="45"/>
  <c r="D25" i="45"/>
  <c r="D20" i="45"/>
  <c r="D19" i="45"/>
  <c r="D18" i="45"/>
  <c r="D40" i="44"/>
  <c r="D22" i="44"/>
  <c r="D25" i="44"/>
  <c r="D21" i="44"/>
  <c r="D23" i="44"/>
  <c r="D18" i="44"/>
  <c r="D20" i="44"/>
  <c r="D24" i="44"/>
  <c r="D19" i="44"/>
  <c r="D53" i="38"/>
  <c r="D78" i="38" s="1"/>
  <c r="D14" i="38"/>
  <c r="D14" i="36"/>
  <c r="D53" i="36"/>
  <c r="D78" i="36" s="1"/>
  <c r="D14" i="34"/>
  <c r="D53" i="34"/>
  <c r="D78" i="34" s="1"/>
  <c r="D40" i="33"/>
  <c r="D25" i="33"/>
  <c r="D23" i="33"/>
  <c r="D24" i="33"/>
  <c r="D21" i="33"/>
  <c r="D22" i="33"/>
  <c r="D19" i="33"/>
  <c r="D20" i="33"/>
  <c r="D18" i="33"/>
  <c r="D40" i="31"/>
  <c r="D21" i="31"/>
  <c r="D23" i="31"/>
  <c r="D19" i="31"/>
  <c r="D24" i="31"/>
  <c r="D25" i="31"/>
  <c r="D22" i="31"/>
  <c r="D18" i="31"/>
  <c r="D20" i="31"/>
  <c r="D14" i="30"/>
  <c r="D53" i="30"/>
  <c r="D78" i="30" s="1"/>
  <c r="D40" i="28"/>
  <c r="D18" i="28"/>
  <c r="D22" i="28"/>
  <c r="D25" i="28"/>
  <c r="D21" i="28"/>
  <c r="D19" i="28"/>
  <c r="D24" i="28"/>
  <c r="D20" i="28"/>
  <c r="D23" i="28"/>
  <c r="D14" i="27"/>
  <c r="D53" i="27"/>
  <c r="D78" i="27" s="1"/>
  <c r="D53" i="26"/>
  <c r="D78" i="26" s="1"/>
  <c r="D14" i="26"/>
  <c r="D53" i="25"/>
  <c r="D78" i="25" s="1"/>
  <c r="D53" i="24"/>
  <c r="D78" i="24" s="1"/>
  <c r="D14" i="24"/>
  <c r="D40" i="23"/>
  <c r="D21" i="23"/>
  <c r="D19" i="23"/>
  <c r="D22" i="23"/>
  <c r="D20" i="23"/>
  <c r="D25" i="23"/>
  <c r="D18" i="23"/>
  <c r="D24" i="23"/>
  <c r="D23" i="23"/>
  <c r="D53" i="22"/>
  <c r="D78" i="22" s="1"/>
  <c r="D40" i="21"/>
  <c r="D21" i="21"/>
  <c r="D53" i="20"/>
  <c r="D78" i="20" s="1"/>
  <c r="D19" i="49" l="1"/>
  <c r="D24" i="20"/>
  <c r="D19" i="20"/>
  <c r="D21" i="20"/>
  <c r="D19" i="41"/>
  <c r="D20" i="49"/>
  <c r="D21" i="49"/>
  <c r="D23" i="49"/>
  <c r="D18" i="49"/>
  <c r="D25" i="49"/>
  <c r="D25" i="20"/>
  <c r="D22" i="49"/>
  <c r="D23" i="20"/>
  <c r="D18" i="20"/>
  <c r="D22" i="20"/>
  <c r="D20" i="20"/>
  <c r="D24" i="47"/>
  <c r="D25" i="41"/>
  <c r="D24" i="49"/>
  <c r="D24" i="43"/>
  <c r="D18" i="35"/>
  <c r="D19" i="43"/>
  <c r="D24" i="40"/>
  <c r="D18" i="40"/>
  <c r="D23" i="40"/>
  <c r="D25" i="40"/>
  <c r="D19" i="40"/>
  <c r="D40" i="40"/>
  <c r="D20" i="40"/>
  <c r="D21" i="40"/>
  <c r="D24" i="32"/>
  <c r="D18" i="32"/>
  <c r="D40" i="47"/>
  <c r="D23" i="35"/>
  <c r="D24" i="22"/>
  <c r="D23" i="47"/>
  <c r="D22" i="51"/>
  <c r="D19" i="47"/>
  <c r="D20" i="22"/>
  <c r="D22" i="47"/>
  <c r="D26" i="37"/>
  <c r="D41" i="37" s="1"/>
  <c r="D21" i="47"/>
  <c r="D20" i="47"/>
  <c r="D18" i="47"/>
  <c r="D23" i="22"/>
  <c r="D22" i="41"/>
  <c r="D20" i="43"/>
  <c r="D25" i="25"/>
  <c r="D19" i="35"/>
  <c r="D18" i="43"/>
  <c r="D18" i="25"/>
  <c r="D24" i="35"/>
  <c r="D25" i="43"/>
  <c r="D20" i="35"/>
  <c r="D23" i="43"/>
  <c r="D18" i="41"/>
  <c r="D22" i="35"/>
  <c r="D22" i="42"/>
  <c r="D21" i="43"/>
  <c r="D19" i="22"/>
  <c r="D22" i="43"/>
  <c r="D22" i="22"/>
  <c r="D21" i="22"/>
  <c r="D19" i="32"/>
  <c r="D24" i="41"/>
  <c r="D24" i="42"/>
  <c r="D25" i="32"/>
  <c r="D18" i="42"/>
  <c r="D22" i="32"/>
  <c r="D21" i="32"/>
  <c r="D20" i="41"/>
  <c r="D20" i="42"/>
  <c r="D20" i="32"/>
  <c r="D23" i="41"/>
  <c r="D23" i="32"/>
  <c r="D23" i="42"/>
  <c r="D21" i="41"/>
  <c r="D20" i="51"/>
  <c r="D26" i="39"/>
  <c r="D41" i="39" s="1"/>
  <c r="D22" i="50"/>
  <c r="D25" i="22"/>
  <c r="D21" i="50"/>
  <c r="D24" i="50"/>
  <c r="D18" i="22"/>
  <c r="D21" i="35"/>
  <c r="D21" i="42"/>
  <c r="D40" i="25"/>
  <c r="D21" i="25"/>
  <c r="D19" i="25"/>
  <c r="D24" i="25"/>
  <c r="D23" i="25"/>
  <c r="D22" i="25"/>
  <c r="D40" i="51"/>
  <c r="D23" i="51"/>
  <c r="D25" i="51"/>
  <c r="D19" i="51"/>
  <c r="D21" i="51"/>
  <c r="D24" i="51"/>
  <c r="D26" i="31"/>
  <c r="D41" i="31" s="1"/>
  <c r="D25" i="42"/>
  <c r="D26" i="23"/>
  <c r="D41" i="23" s="1"/>
  <c r="D40" i="29"/>
  <c r="D19" i="29"/>
  <c r="D20" i="29"/>
  <c r="D21" i="29"/>
  <c r="D22" i="29"/>
  <c r="D26" i="21"/>
  <c r="D41" i="21" s="1"/>
  <c r="D18" i="29"/>
  <c r="D25" i="29"/>
  <c r="D24" i="29"/>
  <c r="D23" i="29"/>
  <c r="D25" i="35"/>
  <c r="D19" i="42"/>
  <c r="D40" i="50"/>
  <c r="D25" i="50"/>
  <c r="D18" i="50"/>
  <c r="D23" i="50"/>
  <c r="D19" i="50"/>
  <c r="D40" i="52"/>
  <c r="D23" i="52"/>
  <c r="D19" i="52"/>
  <c r="D22" i="52"/>
  <c r="D25" i="52"/>
  <c r="D21" i="52"/>
  <c r="D24" i="52"/>
  <c r="D20" i="52"/>
  <c r="D18" i="52"/>
  <c r="D26" i="48"/>
  <c r="D41" i="48" s="1"/>
  <c r="D40" i="46"/>
  <c r="D25" i="46"/>
  <c r="D18" i="46"/>
  <c r="D22" i="46"/>
  <c r="D19" i="46"/>
  <c r="D23" i="46"/>
  <c r="D20" i="46"/>
  <c r="D24" i="46"/>
  <c r="D21" i="46"/>
  <c r="D26" i="45"/>
  <c r="D41" i="45" s="1"/>
  <c r="D26" i="44"/>
  <c r="D41" i="44" s="1"/>
  <c r="D40" i="38"/>
  <c r="D25" i="38"/>
  <c r="D21" i="38"/>
  <c r="D22" i="38"/>
  <c r="D18" i="38"/>
  <c r="D19" i="38"/>
  <c r="D23" i="38"/>
  <c r="D20" i="38"/>
  <c r="D24" i="38"/>
  <c r="D40" i="36"/>
  <c r="D19" i="36"/>
  <c r="D25" i="36"/>
  <c r="D23" i="36"/>
  <c r="D22" i="36"/>
  <c r="D18" i="36"/>
  <c r="D21" i="36"/>
  <c r="D24" i="36"/>
  <c r="D20" i="36"/>
  <c r="D40" i="34"/>
  <c r="D25" i="34"/>
  <c r="D18" i="34"/>
  <c r="D21" i="34"/>
  <c r="D22" i="34"/>
  <c r="D19" i="34"/>
  <c r="D20" i="34"/>
  <c r="D23" i="34"/>
  <c r="D24" i="34"/>
  <c r="D26" i="33"/>
  <c r="D41" i="33" s="1"/>
  <c r="D40" i="30"/>
  <c r="D25" i="30"/>
  <c r="D21" i="30"/>
  <c r="D19" i="30"/>
  <c r="D23" i="30"/>
  <c r="D24" i="30"/>
  <c r="D18" i="30"/>
  <c r="D20" i="30"/>
  <c r="D22" i="30"/>
  <c r="D26" i="28"/>
  <c r="D41" i="28" s="1"/>
  <c r="D40" i="27"/>
  <c r="D25" i="27"/>
  <c r="D19" i="27"/>
  <c r="D21" i="27"/>
  <c r="D24" i="27"/>
  <c r="D20" i="27"/>
  <c r="D18" i="27"/>
  <c r="D22" i="27"/>
  <c r="D23" i="27"/>
  <c r="D40" i="26"/>
  <c r="D22" i="26"/>
  <c r="D19" i="26"/>
  <c r="D21" i="26"/>
  <c r="D18" i="26"/>
  <c r="D24" i="26"/>
  <c r="D20" i="26"/>
  <c r="D25" i="26"/>
  <c r="D23" i="26"/>
  <c r="D40" i="24"/>
  <c r="D25" i="24"/>
  <c r="D22" i="24"/>
  <c r="D21" i="24"/>
  <c r="D20" i="24"/>
  <c r="D23" i="24"/>
  <c r="D19" i="24"/>
  <c r="D24" i="24"/>
  <c r="D18" i="24"/>
  <c r="D26" i="20" l="1"/>
  <c r="D41" i="20" s="1"/>
  <c r="D26" i="49"/>
  <c r="D41" i="49" s="1"/>
  <c r="D26" i="40"/>
  <c r="D41" i="40" s="1"/>
  <c r="D26" i="47"/>
  <c r="D41" i="47" s="1"/>
  <c r="D26" i="35"/>
  <c r="D41" i="35" s="1"/>
  <c r="D26" i="43"/>
  <c r="D41" i="43" s="1"/>
  <c r="D26" i="32"/>
  <c r="D41" i="32" s="1"/>
  <c r="D26" i="41"/>
  <c r="D41" i="41" s="1"/>
  <c r="D26" i="25"/>
  <c r="D41" i="25" s="1"/>
  <c r="D26" i="42"/>
  <c r="D41" i="42" s="1"/>
  <c r="D26" i="22"/>
  <c r="D41" i="22" s="1"/>
  <c r="D26" i="51"/>
  <c r="D41" i="51" s="1"/>
  <c r="D26" i="34"/>
  <c r="D41" i="34" s="1"/>
  <c r="D26" i="30"/>
  <c r="D41" i="30" s="1"/>
  <c r="D26" i="50"/>
  <c r="D41" i="50" s="1"/>
  <c r="D26" i="29"/>
  <c r="D41" i="29" s="1"/>
  <c r="D26" i="52"/>
  <c r="D41" i="52" s="1"/>
  <c r="D26" i="46"/>
  <c r="D41" i="46" s="1"/>
  <c r="D26" i="38"/>
  <c r="D41" i="38" s="1"/>
  <c r="D26" i="36"/>
  <c r="D41" i="36" s="1"/>
  <c r="D26" i="27"/>
  <c r="D41" i="27" s="1"/>
  <c r="D26" i="26"/>
  <c r="D41" i="26" s="1"/>
  <c r="D26" i="24"/>
  <c r="D41" i="24" s="1"/>
  <c r="C26" i="52" l="1"/>
  <c r="C72" i="52"/>
  <c r="C14" i="51"/>
  <c r="C53" i="51"/>
  <c r="C72" i="51"/>
  <c r="D34" i="49"/>
  <c r="D35" i="49" s="1"/>
  <c r="D37" i="49" s="1"/>
  <c r="D42" i="49" s="1"/>
  <c r="D43" i="49" s="1"/>
  <c r="D77" i="49" s="1"/>
  <c r="D81" i="49" s="1"/>
  <c r="C72" i="49"/>
  <c r="C14" i="48"/>
  <c r="C72" i="48"/>
  <c r="D34" i="47"/>
  <c r="D35" i="47" s="1"/>
  <c r="D37" i="47" s="1"/>
  <c r="D42" i="47" s="1"/>
  <c r="D43" i="47" s="1"/>
  <c r="D77" i="47" s="1"/>
  <c r="D81" i="47" s="1"/>
  <c r="C26" i="47"/>
  <c r="C14" i="46"/>
  <c r="C53" i="46"/>
  <c r="C14" i="45"/>
  <c r="D34" i="44"/>
  <c r="D35" i="44" s="1"/>
  <c r="D37" i="44" s="1"/>
  <c r="D42" i="44" s="1"/>
  <c r="D43" i="44" s="1"/>
  <c r="D77" i="44" s="1"/>
  <c r="D81" i="44" s="1"/>
  <c r="C14" i="43"/>
  <c r="C14" i="41"/>
  <c r="C72" i="41"/>
  <c r="C14" i="40"/>
  <c r="C14" i="39"/>
  <c r="C72" i="39"/>
  <c r="C14" i="38"/>
  <c r="C26" i="38"/>
  <c r="C72" i="38"/>
  <c r="D34" i="37"/>
  <c r="D35" i="37" s="1"/>
  <c r="D37" i="37" s="1"/>
  <c r="D42" i="37" s="1"/>
  <c r="D43" i="37" s="1"/>
  <c r="D77" i="37" s="1"/>
  <c r="D81" i="37" s="1"/>
  <c r="C14" i="37"/>
  <c r="C26" i="35"/>
  <c r="D34" i="34"/>
  <c r="D35" i="34" s="1"/>
  <c r="D37" i="34" s="1"/>
  <c r="D42" i="34" s="1"/>
  <c r="D43" i="34" s="1"/>
  <c r="D77" i="34" s="1"/>
  <c r="D81" i="34" s="1"/>
  <c r="C26" i="34"/>
  <c r="C72" i="34"/>
  <c r="D34" i="33"/>
  <c r="D35" i="33" s="1"/>
  <c r="D37" i="33" s="1"/>
  <c r="D42" i="33" s="1"/>
  <c r="D43" i="33" s="1"/>
  <c r="D77" i="33" s="1"/>
  <c r="D81" i="33" s="1"/>
  <c r="C14" i="32"/>
  <c r="C53" i="32"/>
  <c r="C14" i="31"/>
  <c r="C72" i="31"/>
  <c r="C14" i="30"/>
  <c r="C53" i="30"/>
  <c r="C72" i="30"/>
  <c r="C14" i="29"/>
  <c r="C26" i="29"/>
  <c r="D34" i="28"/>
  <c r="D35" i="28" s="1"/>
  <c r="D37" i="28" s="1"/>
  <c r="D42" i="28" s="1"/>
  <c r="D43" i="28" s="1"/>
  <c r="D77" i="28" s="1"/>
  <c r="D81" i="28" s="1"/>
  <c r="C14" i="28"/>
  <c r="D34" i="27"/>
  <c r="D35" i="27" s="1"/>
  <c r="D37" i="27" s="1"/>
  <c r="D42" i="27" s="1"/>
  <c r="D43" i="27" s="1"/>
  <c r="D77" i="27" s="1"/>
  <c r="D81" i="27" s="1"/>
  <c r="C72" i="27"/>
  <c r="D34" i="26"/>
  <c r="D35" i="26" s="1"/>
  <c r="D37" i="26" s="1"/>
  <c r="D42" i="26" s="1"/>
  <c r="D43" i="26" s="1"/>
  <c r="D77" i="26" s="1"/>
  <c r="D81" i="26" s="1"/>
  <c r="C14" i="26"/>
  <c r="C26" i="26"/>
  <c r="C72" i="26"/>
  <c r="C53" i="24"/>
  <c r="C26" i="23"/>
  <c r="D34" i="21"/>
  <c r="D35" i="21" s="1"/>
  <c r="D37" i="21" s="1"/>
  <c r="D42" i="21" s="1"/>
  <c r="D43" i="21" s="1"/>
  <c r="D77" i="21" s="1"/>
  <c r="D81" i="21" s="1"/>
  <c r="C14" i="20"/>
  <c r="C53" i="20"/>
  <c r="C72" i="20"/>
  <c r="D65" i="49" l="1"/>
  <c r="D66" i="49" s="1"/>
  <c r="D65" i="47"/>
  <c r="D65" i="44"/>
  <c r="D66" i="44" s="1"/>
  <c r="D65" i="37"/>
  <c r="D66" i="37" s="1"/>
  <c r="D65" i="34"/>
  <c r="D66" i="34" s="1"/>
  <c r="D65" i="33"/>
  <c r="D66" i="33" s="1"/>
  <c r="D67" i="33" s="1"/>
  <c r="D65" i="28"/>
  <c r="D66" i="28" s="1"/>
  <c r="D65" i="27"/>
  <c r="D66" i="27" s="1"/>
  <c r="D67" i="27" s="1"/>
  <c r="D65" i="26"/>
  <c r="D66" i="26" s="1"/>
  <c r="D67" i="26" s="1"/>
  <c r="D65" i="21"/>
  <c r="D66" i="21" s="1"/>
  <c r="D67" i="21" s="1"/>
  <c r="D34" i="31"/>
  <c r="D35" i="31" s="1"/>
  <c r="D37" i="31" s="1"/>
  <c r="D42" i="31" s="1"/>
  <c r="D43" i="31" s="1"/>
  <c r="D77" i="31" s="1"/>
  <c r="D81" i="31" s="1"/>
  <c r="C53" i="22"/>
  <c r="C26" i="24"/>
  <c r="C26" i="33"/>
  <c r="C53" i="39"/>
  <c r="C72" i="43"/>
  <c r="C14" i="33"/>
  <c r="C14" i="35"/>
  <c r="D34" i="46"/>
  <c r="D35" i="46" s="1"/>
  <c r="D37" i="46" s="1"/>
  <c r="D42" i="46" s="1"/>
  <c r="D43" i="46" s="1"/>
  <c r="D77" i="46" s="1"/>
  <c r="D81" i="46" s="1"/>
  <c r="C26" i="20"/>
  <c r="C14" i="21"/>
  <c r="C72" i="32"/>
  <c r="C72" i="36"/>
  <c r="C53" i="43"/>
  <c r="C26" i="32"/>
  <c r="C53" i="33"/>
  <c r="C53" i="44"/>
  <c r="C53" i="38"/>
  <c r="C53" i="25"/>
  <c r="C53" i="34"/>
  <c r="D34" i="41"/>
  <c r="D35" i="41" s="1"/>
  <c r="D37" i="41" s="1"/>
  <c r="D42" i="41" s="1"/>
  <c r="D43" i="41" s="1"/>
  <c r="D77" i="41" s="1"/>
  <c r="D81" i="41" s="1"/>
  <c r="C72" i="23"/>
  <c r="D34" i="20"/>
  <c r="D35" i="20" s="1"/>
  <c r="D37" i="20" s="1"/>
  <c r="D42" i="20" s="1"/>
  <c r="D43" i="20" s="1"/>
  <c r="D77" i="20" s="1"/>
  <c r="D81" i="20" s="1"/>
  <c r="C72" i="22"/>
  <c r="C26" i="22"/>
  <c r="C26" i="27"/>
  <c r="C72" i="21"/>
  <c r="C53" i="23"/>
  <c r="D34" i="23"/>
  <c r="D35" i="23" s="1"/>
  <c r="D37" i="23" s="1"/>
  <c r="D42" i="23" s="1"/>
  <c r="D43" i="23" s="1"/>
  <c r="D77" i="23" s="1"/>
  <c r="D81" i="23" s="1"/>
  <c r="C53" i="21"/>
  <c r="C14" i="22"/>
  <c r="C14" i="24"/>
  <c r="C53" i="27"/>
  <c r="C14" i="27"/>
  <c r="C26" i="21"/>
  <c r="D34" i="24"/>
  <c r="D35" i="24" s="1"/>
  <c r="D37" i="24" s="1"/>
  <c r="D42" i="24" s="1"/>
  <c r="D43" i="24" s="1"/>
  <c r="D77" i="24" s="1"/>
  <c r="D81" i="24" s="1"/>
  <c r="C72" i="25"/>
  <c r="C26" i="25"/>
  <c r="D34" i="22"/>
  <c r="D35" i="22" s="1"/>
  <c r="D37" i="22" s="1"/>
  <c r="D42" i="22" s="1"/>
  <c r="D43" i="22" s="1"/>
  <c r="D77" i="22" s="1"/>
  <c r="D81" i="22" s="1"/>
  <c r="C14" i="23"/>
  <c r="C72" i="24"/>
  <c r="C72" i="28"/>
  <c r="C26" i="31"/>
  <c r="C14" i="25"/>
  <c r="C53" i="26"/>
  <c r="D34" i="25"/>
  <c r="D35" i="25" s="1"/>
  <c r="D37" i="25" s="1"/>
  <c r="D42" i="25" s="1"/>
  <c r="D43" i="25" s="1"/>
  <c r="D77" i="25" s="1"/>
  <c r="D81" i="25" s="1"/>
  <c r="C26" i="28"/>
  <c r="C72" i="33"/>
  <c r="C14" i="34"/>
  <c r="C53" i="35"/>
  <c r="C72" i="29"/>
  <c r="D34" i="35"/>
  <c r="D35" i="35" s="1"/>
  <c r="D37" i="35" s="1"/>
  <c r="D42" i="35" s="1"/>
  <c r="D43" i="35" s="1"/>
  <c r="D77" i="35" s="1"/>
  <c r="D81" i="35" s="1"/>
  <c r="D34" i="32"/>
  <c r="D35" i="32" s="1"/>
  <c r="D37" i="32" s="1"/>
  <c r="D42" i="32" s="1"/>
  <c r="D43" i="32" s="1"/>
  <c r="D77" i="32" s="1"/>
  <c r="D81" i="32" s="1"/>
  <c r="C72" i="35"/>
  <c r="C26" i="36"/>
  <c r="C53" i="29"/>
  <c r="D34" i="29"/>
  <c r="D35" i="29" s="1"/>
  <c r="D37" i="29" s="1"/>
  <c r="D42" i="29" s="1"/>
  <c r="D43" i="29" s="1"/>
  <c r="D77" i="29" s="1"/>
  <c r="D81" i="29" s="1"/>
  <c r="D34" i="30"/>
  <c r="D35" i="30" s="1"/>
  <c r="D37" i="30" s="1"/>
  <c r="D42" i="30" s="1"/>
  <c r="D43" i="30" s="1"/>
  <c r="D77" i="30" s="1"/>
  <c r="D81" i="30" s="1"/>
  <c r="C53" i="31"/>
  <c r="C26" i="30"/>
  <c r="C26" i="39"/>
  <c r="D34" i="39"/>
  <c r="D35" i="39" s="1"/>
  <c r="D37" i="39" s="1"/>
  <c r="D42" i="39" s="1"/>
  <c r="D43" i="39" s="1"/>
  <c r="D77" i="39" s="1"/>
  <c r="D81" i="39" s="1"/>
  <c r="C26" i="42"/>
  <c r="C14" i="47"/>
  <c r="C26" i="48"/>
  <c r="C53" i="28"/>
  <c r="D34" i="36"/>
  <c r="D35" i="36" s="1"/>
  <c r="D37" i="36" s="1"/>
  <c r="D42" i="36" s="1"/>
  <c r="D43" i="36" s="1"/>
  <c r="D77" i="36" s="1"/>
  <c r="D81" i="36" s="1"/>
  <c r="D34" i="40"/>
  <c r="D35" i="40" s="1"/>
  <c r="D37" i="40" s="1"/>
  <c r="D42" i="40" s="1"/>
  <c r="D43" i="40" s="1"/>
  <c r="D77" i="40" s="1"/>
  <c r="D81" i="40" s="1"/>
  <c r="D34" i="42"/>
  <c r="D35" i="42" s="1"/>
  <c r="D37" i="42" s="1"/>
  <c r="D42" i="42" s="1"/>
  <c r="D43" i="42" s="1"/>
  <c r="D77" i="42" s="1"/>
  <c r="D81" i="42" s="1"/>
  <c r="C72" i="44"/>
  <c r="C53" i="37"/>
  <c r="C53" i="36"/>
  <c r="C72" i="40"/>
  <c r="C14" i="36"/>
  <c r="C26" i="37"/>
  <c r="D34" i="38"/>
  <c r="D35" i="38" s="1"/>
  <c r="D37" i="38" s="1"/>
  <c r="D42" i="38" s="1"/>
  <c r="D43" i="38" s="1"/>
  <c r="D77" i="38" s="1"/>
  <c r="D81" i="38" s="1"/>
  <c r="C53" i="40"/>
  <c r="C72" i="37"/>
  <c r="C72" i="42"/>
  <c r="C26" i="44"/>
  <c r="C26" i="51"/>
  <c r="C53" i="48"/>
  <c r="C53" i="42"/>
  <c r="C53" i="47"/>
  <c r="D34" i="50"/>
  <c r="D35" i="50" s="1"/>
  <c r="D37" i="50" s="1"/>
  <c r="D42" i="50" s="1"/>
  <c r="D43" i="50" s="1"/>
  <c r="D77" i="50" s="1"/>
  <c r="D81" i="50" s="1"/>
  <c r="C53" i="41"/>
  <c r="D34" i="43"/>
  <c r="D35" i="43" s="1"/>
  <c r="D37" i="43" s="1"/>
  <c r="D42" i="43" s="1"/>
  <c r="D43" i="43" s="1"/>
  <c r="D77" i="43" s="1"/>
  <c r="D81" i="43" s="1"/>
  <c r="C14" i="49"/>
  <c r="C26" i="43"/>
  <c r="C53" i="45"/>
  <c r="D34" i="45"/>
  <c r="D35" i="45" s="1"/>
  <c r="D37" i="45" s="1"/>
  <c r="D42" i="45" s="1"/>
  <c r="D43" i="45" s="1"/>
  <c r="D77" i="45" s="1"/>
  <c r="D81" i="45" s="1"/>
  <c r="C72" i="46"/>
  <c r="C26" i="41"/>
  <c r="C26" i="46"/>
  <c r="D34" i="48"/>
  <c r="D35" i="48" s="1"/>
  <c r="D37" i="48" s="1"/>
  <c r="D42" i="48" s="1"/>
  <c r="D43" i="48" s="1"/>
  <c r="D77" i="48" s="1"/>
  <c r="D81" i="48" s="1"/>
  <c r="C26" i="50"/>
  <c r="C14" i="52"/>
  <c r="D34" i="52"/>
  <c r="D35" i="52" s="1"/>
  <c r="D37" i="52" s="1"/>
  <c r="D42" i="52" s="1"/>
  <c r="D43" i="52" s="1"/>
  <c r="D77" i="52" s="1"/>
  <c r="D81" i="52" s="1"/>
  <c r="C26" i="40"/>
  <c r="C14" i="42"/>
  <c r="C26" i="45"/>
  <c r="C72" i="47"/>
  <c r="C53" i="49"/>
  <c r="C14" i="50"/>
  <c r="C72" i="50"/>
  <c r="C14" i="44"/>
  <c r="C72" i="45"/>
  <c r="C53" i="50"/>
  <c r="C53" i="52"/>
  <c r="C26" i="49"/>
  <c r="D34" i="51"/>
  <c r="D35" i="51" s="1"/>
  <c r="D37" i="51" s="1"/>
  <c r="D42" i="51" s="1"/>
  <c r="D43" i="51" s="1"/>
  <c r="D77" i="51" s="1"/>
  <c r="D81" i="51" s="1"/>
  <c r="D65" i="52" l="1"/>
  <c r="D65" i="51"/>
  <c r="D65" i="50"/>
  <c r="D67" i="49"/>
  <c r="D72" i="49" s="1"/>
  <c r="D82" i="49" s="1"/>
  <c r="D65" i="48"/>
  <c r="D66" i="48" s="1"/>
  <c r="D67" i="48" s="1"/>
  <c r="D66" i="47"/>
  <c r="D67" i="47" s="1"/>
  <c r="D65" i="46"/>
  <c r="D66" i="46" s="1"/>
  <c r="D65" i="45"/>
  <c r="D66" i="45" s="1"/>
  <c r="D67" i="44"/>
  <c r="D72" i="44" s="1"/>
  <c r="D82" i="44" s="1"/>
  <c r="D65" i="43"/>
  <c r="D66" i="43" s="1"/>
  <c r="D65" i="42"/>
  <c r="D66" i="42" s="1"/>
  <c r="D65" i="41"/>
  <c r="D65" i="40"/>
  <c r="D66" i="40" s="1"/>
  <c r="D65" i="39"/>
  <c r="D65" i="38"/>
  <c r="D66" i="38" s="1"/>
  <c r="D67" i="37"/>
  <c r="D72" i="37" s="1"/>
  <c r="D82" i="37" s="1"/>
  <c r="D65" i="36"/>
  <c r="D65" i="35"/>
  <c r="D66" i="35" s="1"/>
  <c r="D67" i="35" s="1"/>
  <c r="D67" i="34"/>
  <c r="D72" i="34" s="1"/>
  <c r="D82" i="34" s="1"/>
  <c r="D72" i="33"/>
  <c r="D82" i="33" s="1"/>
  <c r="D65" i="32"/>
  <c r="D66" i="32" s="1"/>
  <c r="D65" i="31"/>
  <c r="D65" i="30"/>
  <c r="D66" i="30" s="1"/>
  <c r="D65" i="29"/>
  <c r="D66" i="29" s="1"/>
  <c r="D67" i="29" s="1"/>
  <c r="D67" i="28"/>
  <c r="D72" i="28" s="1"/>
  <c r="D82" i="28" s="1"/>
  <c r="D72" i="27"/>
  <c r="D82" i="27" s="1"/>
  <c r="D72" i="26"/>
  <c r="D82" i="26" s="1"/>
  <c r="D65" i="25"/>
  <c r="D66" i="25" s="1"/>
  <c r="D67" i="25" s="1"/>
  <c r="D65" i="24"/>
  <c r="D65" i="23"/>
  <c r="D65" i="22"/>
  <c r="D66" i="22" s="1"/>
  <c r="D72" i="21"/>
  <c r="D82" i="21" s="1"/>
  <c r="D65" i="20"/>
  <c r="D66" i="20" s="1"/>
  <c r="D84" i="21" l="1"/>
  <c r="E4" i="4" s="1"/>
  <c r="D4" i="4"/>
  <c r="D84" i="33"/>
  <c r="E16" i="4" s="1"/>
  <c r="D16" i="4"/>
  <c r="D84" i="37"/>
  <c r="E20" i="4" s="1"/>
  <c r="D20" i="4"/>
  <c r="D84" i="49"/>
  <c r="E32" i="4" s="1"/>
  <c r="D32" i="4"/>
  <c r="D84" i="26"/>
  <c r="E9" i="4" s="1"/>
  <c r="D9" i="4"/>
  <c r="D84" i="34"/>
  <c r="E17" i="4" s="1"/>
  <c r="D17" i="4"/>
  <c r="D84" i="27"/>
  <c r="E10" i="4" s="1"/>
  <c r="D10" i="4"/>
  <c r="D84" i="28"/>
  <c r="E11" i="4" s="1"/>
  <c r="D11" i="4"/>
  <c r="D84" i="44"/>
  <c r="E27" i="4" s="1"/>
  <c r="D27" i="4"/>
  <c r="D66" i="52"/>
  <c r="D67" i="52" s="1"/>
  <c r="D72" i="52" s="1"/>
  <c r="D82" i="52" s="1"/>
  <c r="D66" i="51"/>
  <c r="D67" i="51" s="1"/>
  <c r="D66" i="50"/>
  <c r="D67" i="50" s="1"/>
  <c r="D72" i="50" s="1"/>
  <c r="D82" i="50" s="1"/>
  <c r="D72" i="48"/>
  <c r="D82" i="48" s="1"/>
  <c r="D72" i="47"/>
  <c r="D82" i="47" s="1"/>
  <c r="D67" i="46"/>
  <c r="D72" i="46" s="1"/>
  <c r="D82" i="46" s="1"/>
  <c r="D29" i="4" s="1"/>
  <c r="D67" i="45"/>
  <c r="D72" i="45" s="1"/>
  <c r="D82" i="45" s="1"/>
  <c r="D67" i="43"/>
  <c r="D72" i="43" s="1"/>
  <c r="D82" i="43" s="1"/>
  <c r="D67" i="42"/>
  <c r="D72" i="42" s="1"/>
  <c r="D82" i="42" s="1"/>
  <c r="D66" i="41"/>
  <c r="D67" i="41" s="1"/>
  <c r="D67" i="40"/>
  <c r="D72" i="40" s="1"/>
  <c r="D82" i="40" s="1"/>
  <c r="D66" i="39"/>
  <c r="D67" i="39" s="1"/>
  <c r="D67" i="38"/>
  <c r="D72" i="38" s="1"/>
  <c r="D82" i="38" s="1"/>
  <c r="D66" i="36"/>
  <c r="D67" i="36" s="1"/>
  <c r="D72" i="36" s="1"/>
  <c r="D82" i="36" s="1"/>
  <c r="D19" i="4" s="1"/>
  <c r="D72" i="35"/>
  <c r="D82" i="35" s="1"/>
  <c r="D67" i="32"/>
  <c r="D72" i="32" s="1"/>
  <c r="D82" i="32" s="1"/>
  <c r="D15" i="4" s="1"/>
  <c r="D66" i="31"/>
  <c r="D67" i="31" s="1"/>
  <c r="D72" i="31" s="1"/>
  <c r="D82" i="31" s="1"/>
  <c r="D14" i="4" s="1"/>
  <c r="D67" i="30"/>
  <c r="D72" i="30" s="1"/>
  <c r="D82" i="30" s="1"/>
  <c r="D72" i="29"/>
  <c r="D82" i="29" s="1"/>
  <c r="D72" i="25"/>
  <c r="D82" i="25" s="1"/>
  <c r="D66" i="24"/>
  <c r="D67" i="24" s="1"/>
  <c r="D72" i="24" s="1"/>
  <c r="D82" i="24" s="1"/>
  <c r="D66" i="23"/>
  <c r="D67" i="23" s="1"/>
  <c r="D67" i="22"/>
  <c r="D72" i="22" s="1"/>
  <c r="D82" i="22" s="1"/>
  <c r="D67" i="20"/>
  <c r="D72" i="20" s="1"/>
  <c r="D82" i="20" s="1"/>
  <c r="D69" i="26"/>
  <c r="D68" i="26"/>
  <c r="D71" i="26"/>
  <c r="D70" i="26"/>
  <c r="D71" i="28"/>
  <c r="D70" i="28"/>
  <c r="D69" i="28"/>
  <c r="D68" i="28"/>
  <c r="D70" i="27"/>
  <c r="D69" i="27"/>
  <c r="D68" i="27"/>
  <c r="D71" i="27"/>
  <c r="D83" i="20" l="1"/>
  <c r="D3" i="4" s="1"/>
  <c r="D84" i="38"/>
  <c r="E21" i="4" s="1"/>
  <c r="D21" i="4"/>
  <c r="D84" i="47"/>
  <c r="E30" i="4" s="1"/>
  <c r="D30" i="4"/>
  <c r="D84" i="25"/>
  <c r="E8" i="4" s="1"/>
  <c r="D8" i="4"/>
  <c r="D84" i="48"/>
  <c r="E31" i="4" s="1"/>
  <c r="D31" i="4"/>
  <c r="D84" i="50"/>
  <c r="E33" i="4" s="1"/>
  <c r="D33" i="4"/>
  <c r="D84" i="30"/>
  <c r="E13" i="4" s="1"/>
  <c r="D13" i="4"/>
  <c r="D84" i="29"/>
  <c r="E12" i="4" s="1"/>
  <c r="D12" i="4"/>
  <c r="D84" i="42"/>
  <c r="E25" i="4" s="1"/>
  <c r="D25" i="4"/>
  <c r="D84" i="52"/>
  <c r="E35" i="4" s="1"/>
  <c r="D35" i="4"/>
  <c r="D84" i="40"/>
  <c r="E23" i="4" s="1"/>
  <c r="D23" i="4"/>
  <c r="D84" i="43"/>
  <c r="E26" i="4" s="1"/>
  <c r="D26" i="4"/>
  <c r="D84" i="24"/>
  <c r="E7" i="4" s="1"/>
  <c r="D7" i="4"/>
  <c r="D84" i="22"/>
  <c r="E5" i="4" s="1"/>
  <c r="D5" i="4"/>
  <c r="D84" i="35"/>
  <c r="E18" i="4" s="1"/>
  <c r="D18" i="4"/>
  <c r="D84" i="45"/>
  <c r="E28" i="4" s="1"/>
  <c r="D28" i="4"/>
  <c r="D68" i="35"/>
  <c r="D69" i="35"/>
  <c r="D71" i="45"/>
  <c r="D68" i="45"/>
  <c r="D69" i="45"/>
  <c r="D71" i="35"/>
  <c r="D84" i="46"/>
  <c r="E29" i="4" s="1"/>
  <c r="D71" i="46"/>
  <c r="D70" i="46"/>
  <c r="D69" i="46"/>
  <c r="D68" i="46"/>
  <c r="D70" i="43"/>
  <c r="D71" i="43"/>
  <c r="D69" i="43"/>
  <c r="D72" i="23"/>
  <c r="D82" i="23" s="1"/>
  <c r="D68" i="43"/>
  <c r="D70" i="45"/>
  <c r="D72" i="39"/>
  <c r="D82" i="39" s="1"/>
  <c r="D70" i="39" s="1"/>
  <c r="D72" i="51"/>
  <c r="D82" i="51" s="1"/>
  <c r="D34" i="4" s="1"/>
  <c r="D72" i="41"/>
  <c r="D82" i="41" s="1"/>
  <c r="D84" i="36"/>
  <c r="E19" i="4" s="1"/>
  <c r="D70" i="36"/>
  <c r="D69" i="36"/>
  <c r="D71" i="36"/>
  <c r="D68" i="36"/>
  <c r="D70" i="35"/>
  <c r="D84" i="32"/>
  <c r="E15" i="4" s="1"/>
  <c r="D71" i="32"/>
  <c r="D68" i="32"/>
  <c r="D69" i="32"/>
  <c r="D70" i="32"/>
  <c r="D84" i="31"/>
  <c r="E14" i="4" s="1"/>
  <c r="D70" i="31"/>
  <c r="D71" i="31"/>
  <c r="D69" i="31"/>
  <c r="D68" i="31"/>
  <c r="D71" i="38"/>
  <c r="D70" i="38"/>
  <c r="D69" i="38"/>
  <c r="D68" i="38"/>
  <c r="D69" i="50"/>
  <c r="D68" i="50"/>
  <c r="D71" i="50"/>
  <c r="D70" i="50"/>
  <c r="D71" i="22"/>
  <c r="D70" i="22"/>
  <c r="D69" i="22"/>
  <c r="D68" i="22"/>
  <c r="D68" i="25"/>
  <c r="D70" i="25"/>
  <c r="D71" i="25"/>
  <c r="D69" i="25"/>
  <c r="D71" i="47"/>
  <c r="D70" i="47"/>
  <c r="D68" i="47"/>
  <c r="D69" i="47"/>
  <c r="D71" i="52"/>
  <c r="D69" i="52"/>
  <c r="D68" i="52"/>
  <c r="D70" i="52"/>
  <c r="D70" i="37"/>
  <c r="D69" i="37"/>
  <c r="D68" i="37"/>
  <c r="D71" i="37"/>
  <c r="D71" i="48"/>
  <c r="D69" i="48"/>
  <c r="D70" i="48"/>
  <c r="D68" i="48"/>
  <c r="D84" i="20" l="1"/>
  <c r="E3" i="4" s="1"/>
  <c r="D84" i="23"/>
  <c r="E6" i="4" s="1"/>
  <c r="D6" i="4"/>
  <c r="D84" i="41"/>
  <c r="E24" i="4" s="1"/>
  <c r="D24" i="4"/>
  <c r="D84" i="39"/>
  <c r="E22" i="4" s="1"/>
  <c r="D22" i="4"/>
  <c r="D69" i="39"/>
  <c r="D68" i="23"/>
  <c r="D68" i="39"/>
  <c r="D69" i="23"/>
  <c r="D71" i="39"/>
  <c r="D71" i="23"/>
  <c r="D70" i="23"/>
  <c r="D71" i="41"/>
  <c r="D70" i="41"/>
  <c r="D69" i="41"/>
  <c r="D68" i="41"/>
  <c r="D84" i="51"/>
  <c r="E34" i="4" s="1"/>
  <c r="D69" i="51"/>
  <c r="D68" i="51"/>
  <c r="D71" i="51"/>
  <c r="D70" i="51"/>
  <c r="D71" i="44"/>
  <c r="D70" i="44"/>
  <c r="D69" i="44"/>
  <c r="D68" i="44"/>
  <c r="D69" i="42"/>
  <c r="D68" i="42"/>
  <c r="D71" i="42"/>
  <c r="D70" i="42"/>
  <c r="D70" i="29"/>
  <c r="D69" i="29"/>
  <c r="D68" i="29"/>
  <c r="D71" i="29"/>
  <c r="D68" i="33"/>
  <c r="D70" i="33"/>
  <c r="D71" i="33"/>
  <c r="D69" i="33"/>
  <c r="D68" i="49"/>
  <c r="D71" i="49"/>
  <c r="D70" i="49"/>
  <c r="D69" i="49"/>
  <c r="D69" i="34"/>
  <c r="D68" i="34"/>
  <c r="D71" i="34"/>
  <c r="D70" i="34"/>
  <c r="D69" i="20"/>
  <c r="D68" i="20"/>
  <c r="D71" i="20"/>
  <c r="D70" i="20"/>
  <c r="D71" i="24"/>
  <c r="D69" i="24"/>
  <c r="D70" i="24"/>
  <c r="D68" i="24"/>
  <c r="D70" i="30"/>
  <c r="D69" i="30"/>
  <c r="D68" i="30"/>
  <c r="D71" i="30"/>
  <c r="D71" i="40"/>
  <c r="D70" i="40"/>
  <c r="D69" i="40"/>
  <c r="D68" i="40"/>
  <c r="D71" i="21" l="1"/>
  <c r="D69" i="21"/>
  <c r="D68" i="21"/>
  <c r="D70" i="21"/>
  <c r="H21" i="2" l="1"/>
  <c r="J21" i="2" s="1"/>
  <c r="C21" i="2"/>
  <c r="D21" i="2" s="1"/>
  <c r="E21" i="2" s="1"/>
  <c r="F21" i="2" s="1"/>
  <c r="K21" i="2" s="1"/>
  <c r="L21" i="2" s="1"/>
  <c r="J20" i="2"/>
  <c r="H20" i="2"/>
  <c r="C20" i="2"/>
  <c r="D20" i="2" s="1"/>
  <c r="E20" i="2" s="1"/>
  <c r="F20" i="2" s="1"/>
  <c r="K20" i="2" s="1"/>
  <c r="L20" i="2" s="1"/>
  <c r="H19" i="2"/>
  <c r="J19" i="2" s="1"/>
  <c r="C19" i="2"/>
  <c r="D19" i="2" s="1"/>
  <c r="E19" i="2" s="1"/>
  <c r="F19" i="2" s="1"/>
  <c r="K19" i="2" s="1"/>
  <c r="L19" i="2" s="1"/>
  <c r="H18" i="2"/>
  <c r="J18" i="2" s="1"/>
  <c r="C18" i="2"/>
  <c r="D18" i="2" s="1"/>
  <c r="E18" i="2" s="1"/>
  <c r="F18" i="2" s="1"/>
  <c r="K18" i="2" s="1"/>
  <c r="L18" i="2" s="1"/>
  <c r="H17" i="2"/>
  <c r="J17" i="2" s="1"/>
  <c r="C17" i="2"/>
  <c r="D17" i="2" s="1"/>
  <c r="E17" i="2" s="1"/>
  <c r="F17" i="2" s="1"/>
  <c r="K17" i="2" s="1"/>
  <c r="L17" i="2" s="1"/>
  <c r="H16" i="2"/>
  <c r="J16" i="2" s="1"/>
  <c r="C16" i="2"/>
  <c r="D16" i="2" s="1"/>
  <c r="E16" i="2" s="1"/>
  <c r="F16" i="2" s="1"/>
  <c r="K16" i="2" s="1"/>
  <c r="L16" i="2" s="1"/>
  <c r="H15" i="2"/>
  <c r="J15" i="2" s="1"/>
  <c r="C15" i="2"/>
  <c r="D15" i="2" s="1"/>
  <c r="E15" i="2" s="1"/>
  <c r="F15" i="2" s="1"/>
  <c r="K15" i="2" s="1"/>
  <c r="L15" i="2" s="1"/>
  <c r="H14" i="2"/>
  <c r="J14" i="2" s="1"/>
  <c r="C14" i="2"/>
  <c r="D14" i="2" s="1"/>
  <c r="E14" i="2" s="1"/>
  <c r="F14" i="2" s="1"/>
  <c r="K14" i="2" s="1"/>
  <c r="L14" i="2" s="1"/>
  <c r="H13" i="2"/>
  <c r="J13" i="2" s="1"/>
  <c r="C13" i="2"/>
  <c r="D13" i="2" s="1"/>
  <c r="E13" i="2" s="1"/>
  <c r="F13" i="2" s="1"/>
  <c r="K13" i="2" s="1"/>
  <c r="L13" i="2" s="1"/>
  <c r="H12" i="2"/>
  <c r="J12" i="2" s="1"/>
  <c r="C12" i="2"/>
  <c r="D12" i="2" s="1"/>
  <c r="E12" i="2" s="1"/>
  <c r="F12" i="2" s="1"/>
  <c r="K12" i="2" s="1"/>
  <c r="L12" i="2" s="1"/>
  <c r="H11" i="2"/>
  <c r="J11" i="2" s="1"/>
  <c r="C11" i="2"/>
  <c r="D11" i="2" s="1"/>
  <c r="E11" i="2" s="1"/>
  <c r="F11" i="2" s="1"/>
  <c r="K11" i="2" s="1"/>
  <c r="H21" i="1"/>
  <c r="J21" i="1" s="1"/>
  <c r="C21" i="1"/>
  <c r="D21" i="1" s="1"/>
  <c r="E21" i="1" s="1"/>
  <c r="F21" i="1" s="1"/>
  <c r="K21" i="1" s="1"/>
  <c r="L21" i="1" s="1"/>
  <c r="H20" i="1"/>
  <c r="J20" i="1" s="1"/>
  <c r="C20" i="1"/>
  <c r="D20" i="1" s="1"/>
  <c r="E20" i="1" s="1"/>
  <c r="F20" i="1" s="1"/>
  <c r="K20" i="1" s="1"/>
  <c r="L20" i="1" s="1"/>
  <c r="H19" i="1"/>
  <c r="J19" i="1" s="1"/>
  <c r="C19" i="1"/>
  <c r="D19" i="1" s="1"/>
  <c r="E19" i="1" s="1"/>
  <c r="F19" i="1" s="1"/>
  <c r="K19" i="1" s="1"/>
  <c r="L19" i="1" s="1"/>
  <c r="J18" i="1"/>
  <c r="H18" i="1"/>
  <c r="C18" i="1"/>
  <c r="D18" i="1" s="1"/>
  <c r="E18" i="1" s="1"/>
  <c r="F18" i="1" s="1"/>
  <c r="K18" i="1" s="1"/>
  <c r="L18" i="1" s="1"/>
  <c r="H17" i="1"/>
  <c r="J17" i="1" s="1"/>
  <c r="C17" i="1"/>
  <c r="D17" i="1" s="1"/>
  <c r="E17" i="1" s="1"/>
  <c r="F17" i="1" s="1"/>
  <c r="K17" i="1" s="1"/>
  <c r="L17" i="1" s="1"/>
  <c r="H16" i="1"/>
  <c r="J16" i="1" s="1"/>
  <c r="C16" i="1"/>
  <c r="D16" i="1" s="1"/>
  <c r="E16" i="1" s="1"/>
  <c r="F16" i="1" s="1"/>
  <c r="K16" i="1" s="1"/>
  <c r="L16" i="1" s="1"/>
  <c r="H15" i="1"/>
  <c r="J15" i="1" s="1"/>
  <c r="C15" i="1"/>
  <c r="D15" i="1" s="1"/>
  <c r="E15" i="1" s="1"/>
  <c r="F15" i="1" s="1"/>
  <c r="K15" i="1" s="1"/>
  <c r="L15" i="1" s="1"/>
  <c r="H14" i="1"/>
  <c r="J14" i="1" s="1"/>
  <c r="C14" i="1"/>
  <c r="D14" i="1" s="1"/>
  <c r="E14" i="1" s="1"/>
  <c r="F14" i="1" s="1"/>
  <c r="K14" i="1" s="1"/>
  <c r="L14" i="1" s="1"/>
  <c r="H13" i="1"/>
  <c r="J13" i="1" s="1"/>
  <c r="C13" i="1"/>
  <c r="D13" i="1" s="1"/>
  <c r="E13" i="1" s="1"/>
  <c r="F13" i="1" s="1"/>
  <c r="K13" i="1" s="1"/>
  <c r="L13" i="1" s="1"/>
  <c r="H12" i="1"/>
  <c r="J12" i="1" s="1"/>
  <c r="C12" i="1"/>
  <c r="D12" i="1" s="1"/>
  <c r="E12" i="1" s="1"/>
  <c r="F12" i="1" s="1"/>
  <c r="K12" i="1" s="1"/>
  <c r="L12" i="1" s="1"/>
  <c r="C11" i="1"/>
  <c r="D11" i="1" s="1"/>
  <c r="K22" i="2" l="1"/>
  <c r="L11" i="2"/>
  <c r="L22" i="2" s="1"/>
  <c r="C6" i="2"/>
  <c r="C5" i="2"/>
  <c r="C6" i="1"/>
  <c r="C5" i="1"/>
  <c r="I22" i="1"/>
  <c r="I22" i="2"/>
  <c r="H11" i="1"/>
  <c r="J11" i="1" s="1"/>
  <c r="E11" i="1" l="1"/>
  <c r="F11" i="1" s="1"/>
  <c r="K11" i="1" s="1"/>
  <c r="J22" i="2"/>
  <c r="J22" i="1"/>
  <c r="K22" i="1" l="1"/>
  <c r="L11" i="1"/>
  <c r="L22" i="1" s="1"/>
  <c r="L33" i="1" s="1"/>
  <c r="D7" i="8" s="1"/>
  <c r="E7" i="8" s="1"/>
  <c r="L33" i="2"/>
  <c r="D11" i="8" s="1"/>
  <c r="E11" i="8" s="1"/>
  <c r="E15" i="8" l="1"/>
</calcChain>
</file>

<file path=xl/sharedStrings.xml><?xml version="1.0" encoding="utf-8"?>
<sst xmlns="http://schemas.openxmlformats.org/spreadsheetml/2006/main" count="4464" uniqueCount="302">
  <si>
    <t xml:space="preserve"> </t>
  </si>
  <si>
    <t>Dados da Empresa</t>
  </si>
  <si>
    <t>PREENCHA APENAS AS CÉLULAS EM AMARELO</t>
  </si>
  <si>
    <t>Nome da Empresa</t>
  </si>
  <si>
    <t>CNPJ</t>
  </si>
  <si>
    <t>Contato</t>
  </si>
  <si>
    <t>E-mail</t>
  </si>
  <si>
    <t>Telefone</t>
  </si>
  <si>
    <t>A presente Planilha de Custos e Formação de Preços possui caráter referencial e destina-se à análise da composição dos preços ofertados. Os custos e encargos poderão ser adequados pela licitante conforme sua estrutura empresarial e modelo de contratação de pessoal, desde que os valores apresentados sejam compatíveis com a execução do objeto e observem a legislação aplicável.</t>
  </si>
  <si>
    <t>Aba da composição de custos</t>
  </si>
  <si>
    <t>Perfis Profissionais</t>
  </si>
  <si>
    <t>Salário Base</t>
  </si>
  <si>
    <t>Custo do Perfil</t>
  </si>
  <si>
    <t>Fator-k</t>
  </si>
  <si>
    <t>ARQSOF-01</t>
  </si>
  <si>
    <t>Arquiteto de Software - Pleno</t>
  </si>
  <si>
    <t>ARQSOF-02</t>
  </si>
  <si>
    <t>Arquiteto de Software - Sênior</t>
  </si>
  <si>
    <t>ATQ-01</t>
  </si>
  <si>
    <t>Analista de Testes/Qualidade - Júnior</t>
  </si>
  <si>
    <t>ATQ-02</t>
  </si>
  <si>
    <t>Analista de Testes/Qualidade - Pleno</t>
  </si>
  <si>
    <t>ATQ-03</t>
  </si>
  <si>
    <t>Analista de Testes/Qualidade - Sênior</t>
  </si>
  <si>
    <t>DESENV-01</t>
  </si>
  <si>
    <t>Desenvolvedor de Software - Júnior</t>
  </si>
  <si>
    <t>DESENV-02</t>
  </si>
  <si>
    <t>Desenvolvedor de Software - Pleno</t>
  </si>
  <si>
    <t>DESENV-03</t>
  </si>
  <si>
    <t>Desenvolvedor de Software - Sênior</t>
  </si>
  <si>
    <t>ANR-01</t>
  </si>
  <si>
    <t>Analista de Negócios/Requisitos Júnior</t>
  </si>
  <si>
    <t>ANR-02</t>
  </si>
  <si>
    <t>Analista de Negócios/Requisitos Pleno</t>
  </si>
  <si>
    <t>ANR-03</t>
  </si>
  <si>
    <t>Analista de Negócios/Requisitos Sênior</t>
  </si>
  <si>
    <t>ABI-01</t>
  </si>
  <si>
    <t>Analista de BI Júnior</t>
  </si>
  <si>
    <t>ABI-02</t>
  </si>
  <si>
    <t>Analista de BI Pleno</t>
  </si>
  <si>
    <t>ABI-03</t>
  </si>
  <si>
    <t>Analista de BI Sênior</t>
  </si>
  <si>
    <t>ADADOS-02</t>
  </si>
  <si>
    <t>Administrador de Dados Pleno</t>
  </si>
  <si>
    <t>ADADOS-03</t>
  </si>
  <si>
    <t>Administrador de Dados Sênior</t>
  </si>
  <si>
    <t>LDESENV</t>
  </si>
  <si>
    <t>Líder Técnico de Desenvolvimento</t>
  </si>
  <si>
    <t>SCRUM</t>
  </si>
  <si>
    <t>Scrum Master</t>
  </si>
  <si>
    <t>GERPRO</t>
  </si>
  <si>
    <t>Gerente de Projetos de Tecnologia da Informação</t>
  </si>
  <si>
    <t>AUX_UI-01</t>
  </si>
  <si>
    <t>Analista de UX/UI Pleno</t>
  </si>
  <si>
    <t>AUX_UI-02</t>
  </si>
  <si>
    <t>Analista de UX/UI Sênior</t>
  </si>
  <si>
    <t>CDADOS-01</t>
  </si>
  <si>
    <t>Cientista de Dados Júnior</t>
  </si>
  <si>
    <t>CDADOS-02</t>
  </si>
  <si>
    <t>Cientista de Dados Pleno</t>
  </si>
  <si>
    <t>CDADOS-03</t>
  </si>
  <si>
    <t>Cientista de Dados Sênior</t>
  </si>
  <si>
    <t>ARQDADOS-01</t>
  </si>
  <si>
    <t>Arquiteto de Dados Júnior</t>
  </si>
  <si>
    <t>ARQDADOS-02</t>
  </si>
  <si>
    <t>Arquiteto de Dados Pleno</t>
  </si>
  <si>
    <t>ARQDADOS-03</t>
  </si>
  <si>
    <t>Arquiteto de Dados Sênior</t>
  </si>
  <si>
    <t>IA-ENG-01</t>
  </si>
  <si>
    <t>Engenharia de IA Júnior</t>
  </si>
  <si>
    <t>IA-ENG-02</t>
  </si>
  <si>
    <t>Engenharia de IA Pleno</t>
  </si>
  <si>
    <t>IA-ENG-03</t>
  </si>
  <si>
    <t>Engenharia de IA Sênior</t>
  </si>
  <si>
    <t>METRICA-01</t>
  </si>
  <si>
    <t>Analista de Métricas Júnior</t>
  </si>
  <si>
    <t>METRICA-02</t>
  </si>
  <si>
    <t>Analista de Métricas Pleno</t>
  </si>
  <si>
    <t>METRICA-03</t>
  </si>
  <si>
    <t>Analista de Métricas Sênior</t>
  </si>
  <si>
    <t>Objeto do Pregão</t>
  </si>
  <si>
    <t>Item</t>
  </si>
  <si>
    <t>Componentes de Custo do Time</t>
  </si>
  <si>
    <t>Identificação do Perfil Profissional</t>
  </si>
  <si>
    <t>Salário
(S)</t>
  </si>
  <si>
    <t>Custo Perfil
(Cp = S x Fator-k)</t>
  </si>
  <si>
    <t>Custo Adicionais por perfil
(Ca)</t>
  </si>
  <si>
    <t>Custo total por perfil 
(Ct = Cp + Ca)</t>
  </si>
  <si>
    <t>Taxa de Alocação
(Ta)</t>
  </si>
  <si>
    <t>Alocação em horas
( A = Ta x 160)</t>
  </si>
  <si>
    <t>Qtde. profissionais por perfil (Q)</t>
  </si>
  <si>
    <t xml:space="preserve">Horas  por perfil 
(Hp = A x Q) </t>
  </si>
  <si>
    <t>Custo por Hora
(Ch = Ct / 160)</t>
  </si>
  <si>
    <t>Custo Mensal do Perfil 
(Cm = A x Q x Ch)</t>
  </si>
  <si>
    <t>Total</t>
  </si>
  <si>
    <t>Componentes de Custos Adicionais</t>
  </si>
  <si>
    <t>Descrição</t>
  </si>
  <si>
    <t>Valor Mensal</t>
  </si>
  <si>
    <t>Custos com software</t>
  </si>
  <si>
    <t>Custos com recursos de computação</t>
  </si>
  <si>
    <t>Custos com equipamentos</t>
  </si>
  <si>
    <t>Custos com serviços de informações</t>
  </si>
  <si>
    <t>Outros custos (especificar)</t>
  </si>
  <si>
    <t>Custos Adicionais por perfil/mês</t>
  </si>
  <si>
    <t>Custo por Mês</t>
  </si>
  <si>
    <t>Custo por Sprint</t>
  </si>
  <si>
    <t>Planilha de Preços</t>
  </si>
  <si>
    <t>(A) </t>
  </si>
  <si>
    <t>(B) </t>
  </si>
  <si>
    <t>(C)=(A) x (B) </t>
  </si>
  <si>
    <t>Quantidade máxima estimada (em meses)</t>
  </si>
  <si>
    <t>Valor unitário (um mês)</t>
  </si>
  <si>
    <t>TOTAL (para 30 meses)</t>
  </si>
  <si>
    <t>Quantidade máxima estimada (em sprints)</t>
  </si>
  <si>
    <t>Valor unitário (sprint)</t>
  </si>
  <si>
    <t>TOTAL (para 30 sprints)</t>
  </si>
  <si>
    <t>Soma da coluna (C)</t>
  </si>
  <si>
    <t>  </t>
  </si>
  <si>
    <t>O proponente declara que a proposta econômica compreende a integralidade dos custos para atendimento dos direitos trabalhistas assegurados na Constituição Federal, nas leis trabalhistas, nas normas infralegais, nas convenções coletivas de trabalho e nos termos de ajustamento de conduta vigentes na data de entrega das propostas e que foi elaborada de forma independente. </t>
  </si>
  <si>
    <t>Composição de custos</t>
  </si>
  <si>
    <t>MÓDULO 1 - COMPOSIÇÃO DA REMUNERAÇÃO</t>
  </si>
  <si>
    <t>Itens de Custos (Descrição)</t>
  </si>
  <si>
    <t>Valor (R$)</t>
  </si>
  <si>
    <t>A</t>
  </si>
  <si>
    <t>Total da remuneração</t>
  </si>
  <si>
    <t>MÓDULO 2 - ENCARGOS E BENEFÍCIOS</t>
  </si>
  <si>
    <t>Submódulo 1 - 13º Salário, Férias e Adicional de Férias</t>
  </si>
  <si>
    <t>2.1</t>
  </si>
  <si>
    <t>%</t>
  </si>
  <si>
    <t>13º Salário</t>
  </si>
  <si>
    <t>B</t>
  </si>
  <si>
    <t>Férias e Adicional de Férias</t>
  </si>
  <si>
    <t>Total do 13º salário, Férias e adicional de férias</t>
  </si>
  <si>
    <t>Submódulo 2 - Encargos Previdenciários, FGTS e outras contribuições</t>
  </si>
  <si>
    <t>2.2</t>
  </si>
  <si>
    <t>INSS</t>
  </si>
  <si>
    <t xml:space="preserve">Salário Educação </t>
  </si>
  <si>
    <t>C</t>
  </si>
  <si>
    <t>SAT (Seguro Acidente de Trabalho)</t>
  </si>
  <si>
    <t>D</t>
  </si>
  <si>
    <t>SESC ou SESI</t>
  </si>
  <si>
    <t>E</t>
  </si>
  <si>
    <t xml:space="preserve">SENAI - SENAC </t>
  </si>
  <si>
    <t>F</t>
  </si>
  <si>
    <t xml:space="preserve">SEBRAE </t>
  </si>
  <si>
    <t>G</t>
  </si>
  <si>
    <t xml:space="preserve">INCRA </t>
  </si>
  <si>
    <t>H</t>
  </si>
  <si>
    <t xml:space="preserve">FGTS </t>
  </si>
  <si>
    <t>Total dos encargos previdenciários, FGTS e outras contribuições</t>
  </si>
  <si>
    <t>Submódulo 3 -  Benefícios Mensais e Diários</t>
  </si>
  <si>
    <t>2.3</t>
  </si>
  <si>
    <t>Vale-transporte</t>
  </si>
  <si>
    <t>Desconto legal sobre transporte</t>
  </si>
  <si>
    <t>Valor do Vale Transporte</t>
  </si>
  <si>
    <t>Auxílio-alimentação</t>
  </si>
  <si>
    <t>Desconto do Auxílio-alimentação</t>
  </si>
  <si>
    <t>Valor do Auxílio-alimentação</t>
  </si>
  <si>
    <t>Assistência Médica</t>
  </si>
  <si>
    <t>Total de benefícios mensais e diários</t>
  </si>
  <si>
    <t>QUADRO RESUMO - ENCARGOS E BENEFÍCIOS</t>
  </si>
  <si>
    <t>Submódulo 2.1 - 13º Salário, Férias (custo não renovável) e Adicional de Férias</t>
  </si>
  <si>
    <t>Submódulo 2.2 - Encargos Previdenciários, FGTS e outras contribuições</t>
  </si>
  <si>
    <t>Submódulo 2.3 -  Benefícios Mensais e Diários</t>
  </si>
  <si>
    <t>Total dos Encargos e Benefícios</t>
  </si>
  <si>
    <t>MÓDULO 3 - PROVISÃO PARA RESCISÃO</t>
  </si>
  <si>
    <t>Aviso Prévio Indenizado</t>
  </si>
  <si>
    <t>Incidência do FGTS sobre o Aviso Prévio Indenizado</t>
  </si>
  <si>
    <t>Multa do FGTS sobre o Aviso Prévio Indenizado</t>
  </si>
  <si>
    <t>Aviso Prévio Trabalhado</t>
  </si>
  <si>
    <t>Incidência do submódulo 2.2 sobre o Aviso Prévio Trabalhado</t>
  </si>
  <si>
    <t>Multa do FGTS sobre o Aviso Prévio Trabalhado</t>
  </si>
  <si>
    <t>Total da provisão para rescisão</t>
  </si>
  <si>
    <t>MÓDULO 4 - CUSTO DE REPOSIÇÃO DO PROFISSIONAL AUSENTE</t>
  </si>
  <si>
    <t>Total do custo de reposição do profissional ausente</t>
  </si>
  <si>
    <t>MÓDULO 5 - INSUMOS DIVERSOS</t>
  </si>
  <si>
    <t>Total Insumos Diversos</t>
  </si>
  <si>
    <t>MÓDULO 6 - CUSTOS INDIRETOS, LUCRO E TRIBUTOS</t>
  </si>
  <si>
    <t>Custos Indiretos (Despesas Operacionais e Administrativas)</t>
  </si>
  <si>
    <t>Lucro</t>
  </si>
  <si>
    <t>Tributos</t>
  </si>
  <si>
    <t>C.1</t>
  </si>
  <si>
    <t>PIS</t>
  </si>
  <si>
    <t>C.2</t>
  </si>
  <si>
    <t>COFINS</t>
  </si>
  <si>
    <t>C.3</t>
  </si>
  <si>
    <t>ISS</t>
  </si>
  <si>
    <t>C.4</t>
  </si>
  <si>
    <t>Outros tributos - CPRB (Lei 12.546/11 alterada pela 13.670/18)</t>
  </si>
  <si>
    <t>Total dos custos indiretos e tributos</t>
  </si>
  <si>
    <t xml:space="preserve">QUADR-RESUMO DA COMPOSIÇÃO DE CUSTOS </t>
  </si>
  <si>
    <t>Mão-de-obra vinculada à execução contratual (valor por profissional)</t>
  </si>
  <si>
    <t>Módulo 1 - Composição Remuneração</t>
  </si>
  <si>
    <t>Módulo 2 - Encargos e Benefícios</t>
  </si>
  <si>
    <t>Módulo 3 - Provisão para Rescisão</t>
  </si>
  <si>
    <t>Módulo 4 - Custo de Reposição do Profissional Ausente</t>
  </si>
  <si>
    <t xml:space="preserve">Módulo 5 - Insumos Diversos </t>
  </si>
  <si>
    <t>Subtotal (A+B+C+D)</t>
  </si>
  <si>
    <t>Módulo 6 - Custos Indiretos, Tributos e Lucro</t>
  </si>
  <si>
    <t>Valor mensal por profissional</t>
  </si>
  <si>
    <t>Fator-K</t>
  </si>
  <si>
    <t>Submódulo 2.1 - 13º Salário. Férias e Adicional de Férias</t>
  </si>
  <si>
    <t>Memória de cálculo</t>
  </si>
  <si>
    <t>Fundamento</t>
  </si>
  <si>
    <t>((1/12) x 100) ≅ 8,33%</t>
  </si>
  <si>
    <t>Art. 7º, VIII, CF/88. Decreto n. 57.155, de 3/11/1965</t>
  </si>
  <si>
    <t>[(1/3) x (1/12)] + [1/20] x 100) ≅ 7,78%</t>
  </si>
  <si>
    <t xml:space="preserve">Art. 7º, XVII, CF/88; </t>
  </si>
  <si>
    <t>Total do 13º salário e adicional de férias</t>
  </si>
  <si>
    <t>Art. 9º-A. da Lei nº 12.546/2011 (incluído pela Lei nº 14.973/2024)</t>
  </si>
  <si>
    <t>Anexo II da IN RFB n. 971/09; art. 3°, inciso I do Decreto n° 87.043/1982; art. 15 – Lei nº 9.424/96; art. 1º § 1º - Decreto Nº 6.003/2006; art. 212 § 5º da Constituição Federal; Súmula Nº 732 do STF.</t>
  </si>
  <si>
    <t>Anexo V do Regulamento da Previdência Social – RPS (Decreto n. 3.048/1999) e regras de enquadramento dispostas na Instrução Normativa RFB n. 971/2009 e/ou legislação superveniente. Súmula 351 do STJ.</t>
  </si>
  <si>
    <t>Anexo II da IN RFB n. 971/09; art. 30 da Lei n° 8.036/90; art. 1°da Lei n° 8.154/90; art. 240 da Constituição Federal.</t>
  </si>
  <si>
    <t>Anexo II da IN RFB n. 971/09; Decreto n.º 2.318/86</t>
  </si>
  <si>
    <t>Anexo II da IN RFB n. 971/09. Art. 8º, Lei n.º 8.029/90 e Lei n.º 8154/90</t>
  </si>
  <si>
    <t>Anexo II da IN RFB n. 971/09; Lei n.º 7.787/89; DL n.º 1.146/70; Lei Complementar nº 11/71.</t>
  </si>
  <si>
    <t>Art. 15, Lei nº 8.036/90 e Art. 7º, III,</t>
  </si>
  <si>
    <t>Submódulo 2.3 - Benefícios Mensais e Diários</t>
  </si>
  <si>
    <t>R$</t>
  </si>
  <si>
    <t>Vale-Transporte</t>
  </si>
  <si>
    <t>VT = Valor Unitário x 2 passes x 22 dias</t>
  </si>
  <si>
    <t>Artigo 4º, § único, da Lei nº 7.418/85 e art. 9º do Decreto nº 95.247/87.</t>
  </si>
  <si>
    <t>Desconto = % sobre o Salário Base</t>
  </si>
  <si>
    <t>CONVENÇÃO COLETIVA DE TRABALHO 2024/2025 - NÚMERO DE REGISTRO NO MTE: DF000783/2024 (https://www.sindpd-df.org.br/acordo_coletivo/particulares/Convencao-Coletiva-De-Trabalho-2024-2025.pdf)</t>
  </si>
  <si>
    <t>Se (VT - Desconto)&gt;0, então: Valor do Vale Transporte = VT - Desconto</t>
  </si>
  <si>
    <t>Auxílio-Alimentação</t>
  </si>
  <si>
    <t>Aux-Ali = Valor Unitário x 22 dias</t>
  </si>
  <si>
    <t>Artigo 458, §§ 2º e 3º, da CLT, Lei nº 6.321/76, Decreto nº 5/91 e CCT.</t>
  </si>
  <si>
    <t>Percentual de Desconto</t>
  </si>
  <si>
    <t>Até R$ 2.407,00</t>
  </si>
  <si>
    <t>De R$ 2.407,01 a R$ 4.073,39</t>
  </si>
  <si>
    <t>De R$ 4.073,40 a R$ 5.924,92</t>
  </si>
  <si>
    <t>De R$ 5.924,93 a R$ 7.406,17</t>
  </si>
  <si>
    <t>De R$ 7.406,18 a R$ 9.072,58</t>
  </si>
  <si>
    <t>Acima de R$ 9.072,59</t>
  </si>
  <si>
    <t>((0,05 x (1/12) x 100) ≅ 0,42%</t>
  </si>
  <si>
    <t>Art. 7º, XXI, CF/88. Art. 477, 487 e 491 da CLT. Lei n. 12.506/2011.</t>
  </si>
  <si>
    <t>((0,08 x 0,0042) x 100) ≅ 0,03%</t>
  </si>
  <si>
    <t>Súmula 305 TST.</t>
  </si>
  <si>
    <t>0,08 x 0,4 x 0,9 x [1 + 1/12 + 1/12 + (1/3 x 1/12)] ≅ 3,44%</t>
  </si>
  <si>
    <t>Art. 18 da Lei 8.036/90. Art. 12 da Lei 13.932/2019. Art. 5º, inciso III, da IN STJG/GDG n. 14/2020.</t>
  </si>
  <si>
    <t>{[(7/30) + (7/30 x 0,1 x 8/12)] / 20}  x 100) ≅  1,24%</t>
  </si>
  <si>
    <t xml:space="preserve">Art. 7º, XXI, CF/88, 477,487 e 491 CLT. Acórdãos n. 1904/2007-TCU-Plenário e n. 3006/2010-TCU-Plenário </t>
  </si>
  <si>
    <t>Incidência do submódulo 2.2 sobre o Aviso Prévio trabalhado</t>
  </si>
  <si>
    <t>((0,3680 x 0,0124) x 100) ≅  0,46%</t>
  </si>
  <si>
    <t xml:space="preserve">Acórdãos n. 1904/2007-TCU-Plenário e n. 3006/2010-TCU-Plenário </t>
  </si>
  <si>
    <t>Multa do FGTS sobre Aviso Prévio Trabalhado</t>
  </si>
  <si>
    <t>((0,0124 x 0,08) x 0,4 x 100) ≅  0,04%</t>
  </si>
  <si>
    <t xml:space="preserve">Art. 12 da Lei 13.932/2019. Acórdãos n. 1904/2007-TCU-Plenário e n. 3006/2010-TCU-Plenário </t>
  </si>
  <si>
    <t>A+B+C+D+E+F</t>
  </si>
  <si>
    <t>(Módudo1 + Módulo2 + Módulo3 + Módulo4) x 5%</t>
  </si>
  <si>
    <t>Valores extraido do MANUAL DE PREENCHIMENTO DO MODELO DE PLANILHAS DE CUSTOS E DE FORMAÇÃO DE PREÇOS do SUPERIOR TRIBUNAL DE JUSTIÇA - STJ</t>
  </si>
  <si>
    <t>(Módudo1 + Módulo2 + Módulo3 + Módulo4 + Custos indiretos) x 10%</t>
  </si>
  <si>
    <t>C% (em percentual) = C1 + C2 + C3 + C4</t>
  </si>
  <si>
    <t>Os tributos (ISS, COFINS e PIS) foram definidos utilizando o regime de tributação de Lucro Real (Incidência cumulativa de PIS/COFINS)</t>
  </si>
  <si>
    <t>A+B+C</t>
  </si>
  <si>
    <t>S1 - Sustentação</t>
  </si>
  <si>
    <t>S2WEB – Implantação de novas funcionalidades para requisitos WEB</t>
  </si>
  <si>
    <t>S2IA – Implantação de novas funcionalidades para requisitos de Inteligência Artificial</t>
  </si>
  <si>
    <t>S1 – Sustentação</t>
  </si>
  <si>
    <t>Preço Global (Total S1 + Total S2WEB + Total S2IA) </t>
  </si>
  <si>
    <t>Fornecimento de serviços de sustentação e de implantação de novas funcionalidades da solução Core Banking da Finep, Sydle One.</t>
  </si>
  <si>
    <t>Perfis da Equipe dos Sprints - S2IA</t>
  </si>
  <si>
    <t>Perfis da Equipe dos Sprints - S2WEB</t>
  </si>
  <si>
    <t>Perfis da Equipe de Sustentação - S1</t>
  </si>
  <si>
    <r>
      <t xml:space="preserve">Objeto: </t>
    </r>
    <r>
      <rPr>
        <sz val="9"/>
        <color theme="1"/>
        <rFont val="Tahoma"/>
        <family val="2"/>
      </rPr>
      <t>Fornecimento de serviços de sustentação e de implantação de novas funcionalidades da solução Core Banking da Finep, Sydle One.</t>
    </r>
  </si>
  <si>
    <r>
      <t>VALIDADE DA PROPOSTA: </t>
    </r>
    <r>
      <rPr>
        <sz val="9"/>
        <color theme="1"/>
        <rFont val="Tahoma"/>
        <family val="2"/>
      </rPr>
      <t>90 (noventa) dias, a contar do dia da sessão de recebimento da mesma. </t>
    </r>
  </si>
  <si>
    <t>PLANILHAS DE CUSTOS E FORMAÇÃO DE PREÇOS</t>
  </si>
  <si>
    <t>- Esta planilha é parte integrante do Pregão abaixo especificado
- O correto preenchimento da planilha é de responsabilidade da Empresa Licitante.
- O não preenchimento, o preenchimento incorreto ou o não envio é poderá resultar em desclassificação da Empresa Licitante, conforme regras constantes no EDITAL e no Termo de Referência do Pregão.</t>
  </si>
  <si>
    <r>
      <t>Licitação N</t>
    </r>
    <r>
      <rPr>
        <b/>
        <strike/>
        <sz val="12"/>
        <color rgb="FF000000"/>
        <rFont val="Arial"/>
        <family val="2"/>
      </rPr>
      <t xml:space="preserve">º </t>
    </r>
  </si>
  <si>
    <t>Objeto</t>
  </si>
  <si>
    <t xml:space="preserve">Data do Pregão: </t>
  </si>
  <si>
    <t>CONTEÚDO DO ARQUIVO</t>
  </si>
  <si>
    <t>Número</t>
  </si>
  <si>
    <t>Nome da aba</t>
  </si>
  <si>
    <t>INSTRUÇÕES DE PREENCHIMENTO</t>
  </si>
  <si>
    <t>LEIA-ME</t>
  </si>
  <si>
    <t>Contém as instruções de preenchimento.</t>
  </si>
  <si>
    <t>Nada deverá ser editado nesta aba</t>
  </si>
  <si>
    <t>Nome da Empresa, CNPJ e dados do contato.</t>
  </si>
  <si>
    <t>PERFIS</t>
  </si>
  <si>
    <t>Relação dos perfis profissionais que irão compor a equipe executora do contrato.</t>
  </si>
  <si>
    <t>PLANILHA DE PREÇOS</t>
  </si>
  <si>
    <t>Planilha final de preços da Empresa Licitante</t>
  </si>
  <si>
    <t>NÃO ALTERAR CÉLULAS
PREENCHIMENTO AUTOMÁTICO</t>
  </si>
  <si>
    <t>Planilha de custos e formação de preços de cada perfil profissional.</t>
  </si>
  <si>
    <t>COMPOSICAO</t>
  </si>
  <si>
    <t>Planilha utilizada para os cálculos dos custos de cada perfil.</t>
  </si>
  <si>
    <t>Editar de acordo com a necessidade.</t>
  </si>
  <si>
    <r>
      <rPr>
        <b/>
        <sz val="10"/>
        <rFont val="Arial"/>
        <family val="2"/>
      </rPr>
      <t>Preencher somente as células na cor amarela.</t>
    </r>
    <r>
      <rPr>
        <sz val="11"/>
        <color theme="1"/>
        <rFont val="Calibri"/>
        <charset val="1"/>
      </rPr>
      <t xml:space="preserve">
- Os dados, após preenchidos nesta aba, serão transferidos para as outras.</t>
    </r>
  </si>
  <si>
    <r>
      <rPr>
        <b/>
        <sz val="10"/>
        <rFont val="Arial"/>
        <family val="2"/>
      </rPr>
      <t>Preencher somente as células na cor amarela.</t>
    </r>
    <r>
      <rPr>
        <sz val="11"/>
        <color theme="1"/>
        <rFont val="Calibri"/>
        <charset val="1"/>
      </rPr>
      <t xml:space="preserve">
- Os existentes na Portaria SGD/MGI nº 750 o encontram-se preenchidos na planilha sem os valores salariais e os custos para as Empresas.
- É permitida a inclusão de outros perfis profissionais na tabela.
- Devem ser preenchidas as células referentes ao perfil profissional e o seu salário de acordo com os perfis que irão compor a equipe executora, o custo do perfil profissional para a Empresa será obtido a partir do preenchimento das abas na cor vermelha específicas para esta finalidade, caso a Empresa necessite poderá criar outras ou adaptar as já existentes. 
- Os nomes dos perfis profissionais, salários e custo para a Empresa serão transportados para as outras planilhas com abas amarelas, não será necessário preencher nas outras abas.
</t>
    </r>
    <r>
      <rPr>
        <b/>
        <sz val="10"/>
        <rFont val="Arial"/>
        <family val="2"/>
      </rPr>
      <t>OBS.</t>
    </r>
    <r>
      <rPr>
        <sz val="11"/>
        <color theme="1"/>
        <rFont val="Calibri"/>
        <charset val="1"/>
      </rPr>
      <t>: O custo do perfil profissional para a Empresa não é apenas o salário, mas a soma de todos os investimentos necessários para atrair, contratar e manter um colaborador com as competências desejadas, incluindo os benefícios, impostos e taxas.</t>
    </r>
  </si>
  <si>
    <t>SERVIÇO S1</t>
  </si>
  <si>
    <t>Sustentação</t>
  </si>
  <si>
    <t>SERVIÇO S2WEB</t>
  </si>
  <si>
    <t>SERVIÇO S2IA</t>
  </si>
  <si>
    <t>Implantação de novas funcionalidades para requisitos WEB.</t>
  </si>
  <si>
    <t xml:space="preserve"> Implantação de novas funcionalidades para requisitos de Inteligência Artificial.</t>
  </si>
  <si>
    <r>
      <rPr>
        <b/>
        <sz val="11"/>
        <color theme="1"/>
        <rFont val="Calibri"/>
        <family val="2"/>
      </rPr>
      <t>Preencher somente as células na cor amarela.</t>
    </r>
    <r>
      <rPr>
        <sz val="11"/>
        <color theme="1"/>
        <rFont val="Calibri"/>
        <charset val="1"/>
      </rPr>
      <t xml:space="preserve">
- Abas destinadas a calcular o valor de cada tipo de sprint S2WEB ou S2IA.
- O campo referente ao Perfil profissional é uma caixa de seleção, após a escolha dos perfis profissionais que farão parte da equipe, o salário e o custo do profissional para a Empresa estarão preenchidos com os valores informados na planilha "PERFIS", será necessário completar o preenchimento com a alocação do tempo do profissional em % (a taxa de alocação é referente ao percentual do tempo mensal que o perfil profissional estará alocado na atividade) e a quantidade de profissionais que irão compor a equipe de acordo com o perfil escolhido.
- Caso existam custos adicionais com os membros da equipe, tais como equipamentos ou softwares as células em amarelo na parte inferior do formulário devem ser preenchidas, os valores serão calculados e adicionados aos custos de cada profissional.
- Ao final do preenchimento a planilha informará o custo de cada SPRINT </t>
    </r>
    <r>
      <rPr>
        <b/>
        <sz val="11"/>
        <color theme="1"/>
        <rFont val="Calibri"/>
        <family val="2"/>
      </rPr>
      <t>na célula em azul escuro, que não deverá ser editada</t>
    </r>
    <r>
      <rPr>
        <sz val="11"/>
        <color theme="1"/>
        <rFont val="Calibri"/>
        <charset val="1"/>
      </rPr>
      <t>, este valor será transferido para a aba "PLANILHA DE PREÇOS".</t>
    </r>
  </si>
  <si>
    <r>
      <rPr>
        <b/>
        <sz val="10"/>
        <rFont val="Arial"/>
        <family val="2"/>
      </rPr>
      <t>Preencher somente as células na cor amarela.</t>
    </r>
    <r>
      <rPr>
        <sz val="11"/>
        <color theme="1"/>
        <rFont val="Calibri"/>
        <charset val="1"/>
      </rPr>
      <t xml:space="preserve">
- Aba destinada a calcular o valor mensal do serviço S1 - Sustentação.
- O campo referente ao Perfil profissional é uma caixa de seleção, após a escolha dos perfis profissionais que farão parte da equipe, o salário e o custo do profissional para a Empresa estarão preenchidos com os valores informados na planilha "PERFIS", será necessário completar o preenchimento com a alocação do tempo do profissional em % (a taxa de alocação é referente ao percentual do tempo mensal que o perfil profissional estará alocado na atividade) e a quantidade de profissionais que irão compor a equipe de acordo com o perfil escolhido.
- Caso existam custos adicionais com os membros da equipe, tais como equipamentos ou softwares as células em amarelo na parte inferior do formulário devem ser preenchidas, os valores serão calculados e adicionados aos custos de cada profissional.
- Ao final do preenchimento a planilha informará o custo fixo por mês do serviço</t>
    </r>
    <r>
      <rPr>
        <b/>
        <sz val="11"/>
        <color theme="1"/>
        <rFont val="Calibri"/>
        <family val="2"/>
      </rPr>
      <t xml:space="preserve"> na célula em azul escuro, que não deverá ser editada</t>
    </r>
    <r>
      <rPr>
        <sz val="11"/>
        <color theme="1"/>
        <rFont val="Calibri"/>
        <charset val="1"/>
      </rPr>
      <t>, este valor será transferido para a aba "PLANILHA DE PREÇOS".</t>
    </r>
  </si>
  <si>
    <r>
      <t>- A célula A1 de cada uma das abas, contém o nome do Perfil Profissional existente na abas Perfis, a célula não deverá ser editada.
- A célula D6</t>
    </r>
    <r>
      <rPr>
        <sz val="10"/>
        <rFont val="Arial"/>
        <family val="2"/>
      </rPr>
      <t xml:space="preserve"> de cada uma das abas é preenchida de forma automática de acordo com o nome do Perfil Profissional correspondente ao  perfil na célula A1 e valor de seu salário na ABA PERFIS</t>
    </r>
    <r>
      <rPr>
        <b/>
        <sz val="10"/>
        <rFont val="Arial"/>
        <family val="2"/>
      </rPr>
      <t xml:space="preserve">, </t>
    </r>
    <r>
      <rPr>
        <sz val="10"/>
        <rFont val="Arial"/>
        <family val="2"/>
      </rPr>
      <t>a célula não deve ser editada</t>
    </r>
    <r>
      <rPr>
        <b/>
        <sz val="10"/>
        <rFont val="Arial"/>
        <family val="2"/>
      </rPr>
      <t xml:space="preserve">.
</t>
    </r>
    <r>
      <rPr>
        <sz val="11"/>
        <color theme="1"/>
        <rFont val="Calibri"/>
        <charset val="1"/>
      </rPr>
      <t xml:space="preserve">- Os demais campos de cada uma das abas serão calculados de acordo com os parâmetros existentes da planilha composição.
- A Empresa Licitante poderá adaptar o preenchimento das células de acordo com o modelo de contratação de pessoal da Licitante, por exemplo: CLT, Contratação de Pessoa Jurídica, Participação societária.
</t>
    </r>
    <r>
      <rPr>
        <b/>
        <sz val="10"/>
        <rFont val="Arial"/>
        <family val="2"/>
      </rPr>
      <t>- Ao final do preenchimento as Células D83 e D84 calularão o valor mensal do cousto do Perfil Profissional para a Empresa e o fator-k do Perfil Preofissional, as células não deverão ser editadas e seus valores serão migrados para os respectivos campos da aba Perfis.</t>
    </r>
  </si>
  <si>
    <t>Este arquivo é composto das abas abaixo relacionadas:</t>
  </si>
  <si>
    <t>Conteúdo da 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</si>
</sst>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R$-416]\ * #,##0.00_-;\-[$R$-416]\ * #,##0.00_-;_-[$R$-416]\ * \-??_-;_-@"/>
    <numFmt numFmtId="165" formatCode="_-&quot;R$ &quot;* #,##0.00_-;&quot;-R$ &quot;* #,##0.00_-;_-&quot;R$ &quot;* \-??_-;_-@"/>
    <numFmt numFmtId="166" formatCode="[$R$-416]\ #,##0.00;[Red]\-[$R$-416]\ #,##0.00"/>
    <numFmt numFmtId="167" formatCode="_(&quot;R$ &quot;* #,##0.00_);_(&quot;R$ &quot;* \(#,##0.00\);_(&quot;R$ &quot;* &quot;-&quot;??_);_(@_)"/>
    <numFmt numFmtId="168" formatCode="#,##0.0000"/>
    <numFmt numFmtId="169" formatCode="_-[$R$-416]\ * #,##0.00_-;\-[$R$-416]\ * #,##0.00_-;_-[$R$-416]\ * &quot;-&quot;??_-;_-@_-"/>
  </numFmts>
  <fonts count="47" x14ac:knownFonts="1">
    <font>
      <sz val="11"/>
      <color theme="1"/>
      <name val="Calibri"/>
      <charset val="1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sz val="10"/>
      <color theme="1"/>
      <name val="Calibri"/>
      <family val="2"/>
    </font>
    <font>
      <b/>
      <sz val="10"/>
      <color rgb="FF162937"/>
      <name val="Calibri"/>
      <family val="2"/>
    </font>
    <font>
      <sz val="10"/>
      <color rgb="FF162937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i/>
      <sz val="10"/>
      <color rgb="FF162937"/>
      <name val="Calibri"/>
      <family val="2"/>
    </font>
    <font>
      <b/>
      <i/>
      <sz val="10"/>
      <color rgb="FF000000"/>
      <name val="Calibri"/>
      <family val="2"/>
    </font>
    <font>
      <b/>
      <sz val="10"/>
      <color theme="1"/>
      <name val="Calibri"/>
      <family val="2"/>
    </font>
    <font>
      <i/>
      <sz val="10"/>
      <color rgb="FF162937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rgb="FF162937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i/>
      <sz val="10"/>
      <color theme="0"/>
      <name val="Calibri"/>
      <family val="2"/>
    </font>
    <font>
      <sz val="11"/>
      <color theme="1"/>
      <name val="Calibri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rgb="FF000000"/>
      <name val="Tahoma"/>
      <family val="2"/>
    </font>
    <font>
      <b/>
      <sz val="9"/>
      <color rgb="FFEE0000"/>
      <name val="Tahoma"/>
      <family val="2"/>
    </font>
    <font>
      <sz val="9"/>
      <name val="Tahoma"/>
      <family val="2"/>
    </font>
    <font>
      <sz val="11"/>
      <name val="Calibri"/>
      <family val="2"/>
    </font>
    <font>
      <b/>
      <sz val="9"/>
      <name val="Tahoma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rgb="FFC0000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charset val="1"/>
    </font>
    <font>
      <b/>
      <sz val="10"/>
      <name val="Arial"/>
      <family val="2"/>
    </font>
    <font>
      <b/>
      <sz val="12"/>
      <color rgb="FF000000"/>
      <name val="Arial"/>
      <family val="2"/>
    </font>
    <font>
      <b/>
      <strike/>
      <sz val="12"/>
      <color rgb="FF000000"/>
      <name val="Arial"/>
      <family val="2"/>
    </font>
    <font>
      <sz val="11"/>
      <color theme="0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BFBFBF"/>
        <bgColor rgb="FFD0CECE"/>
      </patternFill>
    </fill>
    <fill>
      <patternFill patternType="solid">
        <fgColor theme="0"/>
        <bgColor rgb="FFE7E6E6"/>
      </patternFill>
    </fill>
    <fill>
      <patternFill patternType="solid">
        <fgColor rgb="FFD9D9D9"/>
        <bgColor rgb="FFD0CECE"/>
      </patternFill>
    </fill>
    <fill>
      <patternFill patternType="solid">
        <fgColor rgb="FFE7E6E6"/>
        <bgColor rgb="FFDAE3F3"/>
      </patternFill>
    </fill>
    <fill>
      <patternFill patternType="solid">
        <fgColor rgb="FFFFFF00"/>
        <bgColor rgb="FFFFFF00"/>
      </patternFill>
    </fill>
    <fill>
      <patternFill patternType="solid">
        <fgColor rgb="FFD0CECE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DAE3F3"/>
      </patternFill>
    </fill>
    <fill>
      <patternFill patternType="solid">
        <fgColor rgb="FFFFFF00"/>
        <bgColor rgb="FFE7E6E6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rgb="FFDAE3F3"/>
      </patternFill>
    </fill>
    <fill>
      <patternFill patternType="solid">
        <fgColor theme="0"/>
        <bgColor rgb="FFFFFF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DAE3F3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rgb="FFE7E6E6"/>
      </patternFill>
    </fill>
    <fill>
      <patternFill patternType="solid">
        <fgColor theme="8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auto="1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rgb="FF000000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1">
    <xf numFmtId="0" fontId="0" fillId="0" borderId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9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0" fontId="3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4" fillId="0" borderId="0"/>
  </cellStyleXfs>
  <cellXfs count="333">
    <xf numFmtId="0" fontId="0" fillId="0" borderId="0" xfId="0"/>
    <xf numFmtId="0" fontId="3" fillId="3" borderId="0" xfId="0" applyFont="1" applyFill="1"/>
    <xf numFmtId="0" fontId="4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164" fontId="5" fillId="3" borderId="1" xfId="0" applyNumberFormat="1" applyFont="1" applyFill="1" applyBorder="1" applyAlignment="1">
      <alignment horizontal="right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9" fontId="5" fillId="6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0" fontId="3" fillId="3" borderId="0" xfId="0" applyNumberFormat="1" applyFont="1" applyFill="1"/>
    <xf numFmtId="0" fontId="8" fillId="5" borderId="1" xfId="0" applyFont="1" applyFill="1" applyBorder="1" applyAlignment="1">
      <alignment vertical="center" wrapText="1"/>
    </xf>
    <xf numFmtId="165" fontId="8" fillId="5" borderId="1" xfId="0" applyNumberFormat="1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3" borderId="0" xfId="0" applyFont="1" applyFill="1"/>
    <xf numFmtId="166" fontId="10" fillId="3" borderId="0" xfId="0" applyNumberFormat="1" applyFont="1" applyFill="1"/>
    <xf numFmtId="0" fontId="4" fillId="5" borderId="1" xfId="0" applyFont="1" applyFill="1" applyBorder="1" applyAlignment="1">
      <alignment vertical="center" wrapText="1"/>
    </xf>
    <xf numFmtId="165" fontId="3" fillId="6" borderId="1" xfId="0" applyNumberFormat="1" applyFont="1" applyFill="1" applyBorder="1" applyAlignment="1">
      <alignment vertical="center" wrapText="1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3" fillId="0" borderId="1" xfId="0" applyFont="1" applyBorder="1"/>
    <xf numFmtId="0" fontId="0" fillId="8" borderId="0" xfId="0" applyFill="1"/>
    <xf numFmtId="0" fontId="5" fillId="9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8" fillId="8" borderId="2" xfId="0" applyFont="1" applyFill="1" applyBorder="1" applyAlignment="1">
      <alignment vertical="center"/>
    </xf>
    <xf numFmtId="165" fontId="19" fillId="12" borderId="1" xfId="0" applyNumberFormat="1" applyFont="1" applyFill="1" applyBorder="1" applyAlignment="1">
      <alignment vertical="center" wrapText="1"/>
    </xf>
    <xf numFmtId="49" fontId="15" fillId="11" borderId="1" xfId="0" applyNumberFormat="1" applyFont="1" applyFill="1" applyBorder="1" applyAlignment="1">
      <alignment vertical="center"/>
    </xf>
    <xf numFmtId="0" fontId="18" fillId="7" borderId="4" xfId="0" applyFont="1" applyFill="1" applyBorder="1" applyAlignment="1">
      <alignment horizontal="center" vertical="center" wrapText="1"/>
    </xf>
    <xf numFmtId="44" fontId="0" fillId="10" borderId="6" xfId="1" applyFont="1" applyFill="1" applyBorder="1" applyAlignment="1">
      <alignment vertical="center" wrapText="1"/>
    </xf>
    <xf numFmtId="44" fontId="0" fillId="9" borderId="8" xfId="1" applyFont="1" applyFill="1" applyBorder="1" applyAlignment="1">
      <alignment vertical="center" wrapText="1"/>
    </xf>
    <xf numFmtId="164" fontId="5" fillId="13" borderId="1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8" borderId="18" xfId="0" applyFont="1" applyFill="1" applyBorder="1" applyAlignment="1">
      <alignment horizontal="center" vertical="center" wrapText="1"/>
    </xf>
    <xf numFmtId="0" fontId="22" fillId="8" borderId="17" xfId="0" applyFont="1" applyFill="1" applyBorder="1" applyAlignment="1">
      <alignment horizontal="center" vertical="center" wrapText="1"/>
    </xf>
    <xf numFmtId="0" fontId="22" fillId="8" borderId="19" xfId="0" applyFont="1" applyFill="1" applyBorder="1" applyAlignment="1">
      <alignment horizontal="center" vertical="center" wrapText="1"/>
    </xf>
    <xf numFmtId="0" fontId="27" fillId="8" borderId="18" xfId="0" applyFont="1" applyFill="1" applyBorder="1" applyAlignment="1">
      <alignment horizontal="center" vertical="center" wrapText="1"/>
    </xf>
    <xf numFmtId="0" fontId="27" fillId="8" borderId="17" xfId="0" applyFont="1" applyFill="1" applyBorder="1" applyAlignment="1">
      <alignment horizontal="center" vertical="center" wrapText="1"/>
    </xf>
    <xf numFmtId="44" fontId="25" fillId="8" borderId="19" xfId="1" applyFont="1" applyFill="1" applyBorder="1" applyAlignment="1">
      <alignment horizontal="right" vertical="center" wrapText="1"/>
    </xf>
    <xf numFmtId="0" fontId="28" fillId="0" borderId="1" xfId="3" applyFont="1" applyBorder="1" applyAlignment="1" applyProtection="1">
      <alignment horizontal="center" vertical="center"/>
      <protection hidden="1"/>
    </xf>
    <xf numFmtId="0" fontId="28" fillId="0" borderId="1" xfId="3" applyFont="1" applyBorder="1" applyAlignment="1" applyProtection="1">
      <alignment vertical="center"/>
      <protection hidden="1"/>
    </xf>
    <xf numFmtId="9" fontId="28" fillId="0" borderId="1" xfId="4" applyFont="1" applyBorder="1" applyAlignment="1" applyProtection="1">
      <alignment horizontal="center" vertical="center"/>
      <protection hidden="1"/>
    </xf>
    <xf numFmtId="0" fontId="28" fillId="0" borderId="24" xfId="3" applyFont="1" applyBorder="1" applyAlignment="1" applyProtection="1">
      <alignment horizontal="left" vertical="center"/>
      <protection hidden="1"/>
    </xf>
    <xf numFmtId="0" fontId="28" fillId="0" borderId="0" xfId="3" applyFont="1" applyAlignment="1" applyProtection="1">
      <alignment vertical="center"/>
      <protection hidden="1"/>
    </xf>
    <xf numFmtId="0" fontId="28" fillId="0" borderId="0" xfId="3" applyFont="1" applyAlignment="1" applyProtection="1">
      <alignment horizontal="center" vertical="center"/>
      <protection hidden="1"/>
    </xf>
    <xf numFmtId="0" fontId="28" fillId="0" borderId="25" xfId="3" applyFont="1" applyBorder="1" applyAlignment="1" applyProtection="1">
      <alignment vertical="center"/>
      <protection hidden="1"/>
    </xf>
    <xf numFmtId="0" fontId="28" fillId="8" borderId="1" xfId="3" applyFont="1" applyFill="1" applyBorder="1" applyAlignment="1" applyProtection="1">
      <alignment horizontal="center" vertical="center"/>
      <protection hidden="1"/>
    </xf>
    <xf numFmtId="0" fontId="28" fillId="8" borderId="10" xfId="3" applyFont="1" applyFill="1" applyBorder="1" applyAlignment="1" applyProtection="1">
      <alignment vertical="center"/>
      <protection hidden="1"/>
    </xf>
    <xf numFmtId="10" fontId="28" fillId="8" borderId="1" xfId="6" applyNumberFormat="1" applyFont="1" applyFill="1" applyBorder="1" applyAlignment="1" applyProtection="1">
      <alignment horizontal="center" vertical="center"/>
      <protection hidden="1"/>
    </xf>
    <xf numFmtId="10" fontId="29" fillId="8" borderId="1" xfId="6" applyNumberFormat="1" applyFont="1" applyFill="1" applyBorder="1" applyAlignment="1" applyProtection="1">
      <alignment horizontal="center" vertical="center"/>
      <protection hidden="1"/>
    </xf>
    <xf numFmtId="0" fontId="28" fillId="8" borderId="10" xfId="3" applyFont="1" applyFill="1" applyBorder="1" applyAlignment="1" applyProtection="1">
      <alignment vertical="center" wrapText="1"/>
      <protection hidden="1"/>
    </xf>
    <xf numFmtId="0" fontId="28" fillId="8" borderId="10" xfId="3" applyFont="1" applyFill="1" applyBorder="1" applyAlignment="1" applyProtection="1">
      <alignment vertical="center" wrapText="1"/>
      <protection locked="0"/>
    </xf>
    <xf numFmtId="0" fontId="28" fillId="0" borderId="10" xfId="3" applyFont="1" applyBorder="1" applyAlignment="1" applyProtection="1">
      <alignment vertical="center"/>
      <protection hidden="1"/>
    </xf>
    <xf numFmtId="0" fontId="28" fillId="0" borderId="11" xfId="3" applyFont="1" applyBorder="1" applyAlignment="1" applyProtection="1">
      <alignment horizontal="center" vertical="center"/>
      <protection hidden="1"/>
    </xf>
    <xf numFmtId="4" fontId="28" fillId="0" borderId="1" xfId="5" applyNumberFormat="1" applyFont="1" applyBorder="1" applyAlignment="1" applyProtection="1">
      <alignment vertical="center"/>
      <protection hidden="1"/>
    </xf>
    <xf numFmtId="0" fontId="29" fillId="0" borderId="10" xfId="3" applyFont="1" applyBorder="1" applyAlignment="1" applyProtection="1">
      <alignment vertical="center"/>
      <protection hidden="1"/>
    </xf>
    <xf numFmtId="0" fontId="29" fillId="0" borderId="11" xfId="3" applyFont="1" applyBorder="1" applyAlignment="1" applyProtection="1">
      <alignment horizontal="center" vertical="center"/>
      <protection hidden="1"/>
    </xf>
    <xf numFmtId="4" fontId="29" fillId="0" borderId="1" xfId="5" applyNumberFormat="1" applyFont="1" applyBorder="1" applyAlignment="1" applyProtection="1">
      <alignment vertical="center"/>
      <protection hidden="1"/>
    </xf>
    <xf numFmtId="0" fontId="32" fillId="0" borderId="0" xfId="3" applyFont="1"/>
    <xf numFmtId="10" fontId="28" fillId="0" borderId="1" xfId="7" applyNumberFormat="1" applyFont="1" applyBorder="1" applyAlignment="1" applyProtection="1">
      <alignment horizontal="center" vertical="center"/>
      <protection hidden="1"/>
    </xf>
    <xf numFmtId="10" fontId="29" fillId="0" borderId="11" xfId="7" applyNumberFormat="1" applyFont="1" applyBorder="1" applyAlignment="1" applyProtection="1">
      <alignment horizontal="center" vertical="center"/>
      <protection hidden="1"/>
    </xf>
    <xf numFmtId="4" fontId="28" fillId="0" borderId="1" xfId="5" applyNumberFormat="1" applyFont="1" applyFill="1" applyBorder="1" applyAlignment="1" applyProtection="1">
      <alignment vertical="center"/>
      <protection hidden="1"/>
    </xf>
    <xf numFmtId="10" fontId="28" fillId="0" borderId="1" xfId="6" applyNumberFormat="1" applyFont="1" applyBorder="1" applyAlignment="1" applyProtection="1">
      <alignment horizontal="center" vertical="center"/>
      <protection hidden="1"/>
    </xf>
    <xf numFmtId="10" fontId="29" fillId="0" borderId="9" xfId="4" applyNumberFormat="1" applyFont="1" applyBorder="1" applyAlignment="1" applyProtection="1">
      <alignment horizontal="center" vertical="center"/>
      <protection hidden="1"/>
    </xf>
    <xf numFmtId="10" fontId="28" fillId="0" borderId="0" xfId="4" applyNumberFormat="1" applyFont="1" applyBorder="1" applyAlignment="1" applyProtection="1">
      <alignment horizontal="center" vertical="center"/>
      <protection hidden="1"/>
    </xf>
    <xf numFmtId="10" fontId="29" fillId="0" borderId="1" xfId="4" applyNumberFormat="1" applyFont="1" applyBorder="1" applyAlignment="1" applyProtection="1">
      <alignment horizontal="center" vertical="center"/>
      <protection hidden="1"/>
    </xf>
    <xf numFmtId="10" fontId="28" fillId="0" borderId="0" xfId="3" applyNumberFormat="1" applyFont="1" applyAlignment="1" applyProtection="1">
      <alignment horizontal="center" vertical="center"/>
      <protection hidden="1"/>
    </xf>
    <xf numFmtId="0" fontId="29" fillId="0" borderId="1" xfId="3" applyFont="1" applyBorder="1" applyAlignment="1" applyProtection="1">
      <alignment horizontal="center" vertical="center"/>
      <protection hidden="1"/>
    </xf>
    <xf numFmtId="0" fontId="29" fillId="0" borderId="1" xfId="3" applyFont="1" applyBorder="1" applyAlignment="1" applyProtection="1">
      <alignment vertical="center"/>
      <protection hidden="1"/>
    </xf>
    <xf numFmtId="10" fontId="29" fillId="0" borderId="1" xfId="6" applyNumberFormat="1" applyFont="1" applyBorder="1" applyAlignment="1" applyProtection="1">
      <alignment horizontal="center" vertical="center"/>
      <protection hidden="1"/>
    </xf>
    <xf numFmtId="0" fontId="28" fillId="8" borderId="1" xfId="3" applyFont="1" applyFill="1" applyBorder="1" applyAlignment="1" applyProtection="1">
      <alignment vertical="center"/>
      <protection hidden="1"/>
    </xf>
    <xf numFmtId="0" fontId="28" fillId="0" borderId="1" xfId="3" applyFont="1" applyBorder="1" applyAlignment="1" applyProtection="1">
      <alignment vertical="center"/>
      <protection locked="0" hidden="1"/>
    </xf>
    <xf numFmtId="0" fontId="28" fillId="0" borderId="12" xfId="3" applyFont="1" applyBorder="1" applyAlignment="1" applyProtection="1">
      <alignment vertical="center"/>
      <protection hidden="1"/>
    </xf>
    <xf numFmtId="0" fontId="28" fillId="0" borderId="12" xfId="3" applyFont="1" applyBorder="1" applyAlignment="1" applyProtection="1">
      <alignment horizontal="center" vertical="center"/>
      <protection hidden="1"/>
    </xf>
    <xf numFmtId="0" fontId="31" fillId="0" borderId="1" xfId="3" applyFont="1" applyBorder="1" applyAlignment="1">
      <alignment horizontal="center"/>
    </xf>
    <xf numFmtId="2" fontId="31" fillId="0" borderId="1" xfId="3" applyNumberFormat="1" applyFont="1" applyBorder="1"/>
    <xf numFmtId="0" fontId="29" fillId="8" borderId="1" xfId="3" applyFont="1" applyFill="1" applyBorder="1" applyAlignment="1" applyProtection="1">
      <alignment horizontal="center" vertical="center" wrapText="1"/>
      <protection hidden="1"/>
    </xf>
    <xf numFmtId="0" fontId="29" fillId="8" borderId="1" xfId="3" applyFont="1" applyFill="1" applyBorder="1" applyAlignment="1" applyProtection="1">
      <alignment horizontal="left" vertical="center" wrapText="1"/>
      <protection hidden="1"/>
    </xf>
    <xf numFmtId="9" fontId="29" fillId="8" borderId="1" xfId="4" applyFont="1" applyFill="1" applyBorder="1" applyAlignment="1" applyProtection="1">
      <alignment horizontal="center" vertical="center" wrapText="1"/>
      <protection hidden="1"/>
    </xf>
    <xf numFmtId="0" fontId="29" fillId="0" borderId="12" xfId="3" applyFont="1" applyBorder="1" applyAlignment="1" applyProtection="1">
      <alignment vertical="center"/>
      <protection hidden="1"/>
    </xf>
    <xf numFmtId="0" fontId="29" fillId="0" borderId="12" xfId="3" applyFont="1" applyBorder="1" applyAlignment="1" applyProtection="1">
      <alignment horizontal="center" vertical="center"/>
      <protection hidden="1"/>
    </xf>
    <xf numFmtId="0" fontId="29" fillId="8" borderId="1" xfId="3" applyFont="1" applyFill="1" applyBorder="1" applyAlignment="1" applyProtection="1">
      <alignment horizontal="center" vertical="center"/>
      <protection hidden="1"/>
    </xf>
    <xf numFmtId="9" fontId="29" fillId="8" borderId="2" xfId="4" applyFont="1" applyFill="1" applyBorder="1" applyAlignment="1" applyProtection="1">
      <alignment horizontal="center" vertical="center"/>
      <protection hidden="1"/>
    </xf>
    <xf numFmtId="4" fontId="28" fillId="8" borderId="11" xfId="5" applyNumberFormat="1" applyFont="1" applyFill="1" applyBorder="1" applyAlignment="1" applyProtection="1">
      <alignment vertical="center"/>
      <protection hidden="1"/>
    </xf>
    <xf numFmtId="0" fontId="29" fillId="8" borderId="2" xfId="3" applyFont="1" applyFill="1" applyBorder="1" applyAlignment="1" applyProtection="1">
      <alignment horizontal="center" vertical="center"/>
      <protection hidden="1"/>
    </xf>
    <xf numFmtId="0" fontId="29" fillId="8" borderId="10" xfId="3" applyFont="1" applyFill="1" applyBorder="1" applyAlignment="1" applyProtection="1">
      <alignment horizontal="left" vertical="center"/>
      <protection hidden="1"/>
    </xf>
    <xf numFmtId="10" fontId="29" fillId="8" borderId="1" xfId="4" applyNumberFormat="1" applyFont="1" applyFill="1" applyBorder="1" applyAlignment="1" applyProtection="1">
      <alignment horizontal="center" vertical="center"/>
      <protection hidden="1"/>
    </xf>
    <xf numFmtId="4" fontId="29" fillId="8" borderId="11" xfId="5" applyNumberFormat="1" applyFont="1" applyFill="1" applyBorder="1" applyAlignment="1" applyProtection="1">
      <alignment vertical="center"/>
      <protection hidden="1"/>
    </xf>
    <xf numFmtId="9" fontId="28" fillId="0" borderId="0" xfId="4" applyFont="1" applyBorder="1" applyAlignment="1" applyProtection="1">
      <alignment horizontal="center" vertical="center"/>
      <protection hidden="1"/>
    </xf>
    <xf numFmtId="0" fontId="28" fillId="0" borderId="0" xfId="3" applyFont="1"/>
    <xf numFmtId="0" fontId="29" fillId="8" borderId="10" xfId="3" applyFont="1" applyFill="1" applyBorder="1" applyAlignment="1" applyProtection="1">
      <alignment vertical="center"/>
      <protection hidden="1"/>
    </xf>
    <xf numFmtId="10" fontId="29" fillId="8" borderId="11" xfId="4" applyNumberFormat="1" applyFont="1" applyFill="1" applyBorder="1" applyAlignment="1" applyProtection="1">
      <alignment horizontal="center" vertical="center"/>
      <protection hidden="1"/>
    </xf>
    <xf numFmtId="10" fontId="28" fillId="0" borderId="11" xfId="4" applyNumberFormat="1" applyFont="1" applyBorder="1" applyAlignment="1" applyProtection="1">
      <alignment horizontal="center" vertical="center"/>
      <protection hidden="1"/>
    </xf>
    <xf numFmtId="10" fontId="29" fillId="0" borderId="11" xfId="4" applyNumberFormat="1" applyFont="1" applyBorder="1" applyAlignment="1" applyProtection="1">
      <alignment horizontal="center" vertical="center"/>
      <protection hidden="1"/>
    </xf>
    <xf numFmtId="10" fontId="29" fillId="8" borderId="2" xfId="4" applyNumberFormat="1" applyFont="1" applyFill="1" applyBorder="1" applyAlignment="1" applyProtection="1">
      <alignment horizontal="center" vertical="center"/>
      <protection hidden="1"/>
    </xf>
    <xf numFmtId="4" fontId="29" fillId="0" borderId="1" xfId="5" applyNumberFormat="1" applyFont="1" applyBorder="1" applyAlignment="1" applyProtection="1">
      <alignment horizontal="right" vertical="center"/>
      <protection hidden="1"/>
    </xf>
    <xf numFmtId="0" fontId="29" fillId="8" borderId="10" xfId="3" applyFont="1" applyFill="1" applyBorder="1" applyAlignment="1" applyProtection="1">
      <alignment vertical="center" wrapText="1"/>
      <protection hidden="1"/>
    </xf>
    <xf numFmtId="0" fontId="29" fillId="8" borderId="11" xfId="3" applyFont="1" applyFill="1" applyBorder="1" applyAlignment="1" applyProtection="1">
      <alignment vertical="center" wrapText="1"/>
      <protection hidden="1"/>
    </xf>
    <xf numFmtId="0" fontId="29" fillId="8" borderId="11" xfId="3" applyFont="1" applyFill="1" applyBorder="1" applyAlignment="1" applyProtection="1">
      <alignment horizontal="center" vertical="center"/>
      <protection hidden="1"/>
    </xf>
    <xf numFmtId="4" fontId="29" fillId="0" borderId="11" xfId="5" applyNumberFormat="1" applyFont="1" applyBorder="1" applyAlignment="1" applyProtection="1">
      <alignment vertical="center"/>
      <protection hidden="1"/>
    </xf>
    <xf numFmtId="10" fontId="29" fillId="8" borderId="1" xfId="3" applyNumberFormat="1" applyFont="1" applyFill="1" applyBorder="1" applyAlignment="1" applyProtection="1">
      <alignment horizontal="center" vertical="center"/>
      <protection hidden="1"/>
    </xf>
    <xf numFmtId="0" fontId="29" fillId="8" borderId="12" xfId="3" applyFont="1" applyFill="1" applyBorder="1" applyAlignment="1" applyProtection="1">
      <alignment vertical="center"/>
      <protection hidden="1"/>
    </xf>
    <xf numFmtId="0" fontId="29" fillId="8" borderId="12" xfId="3" applyFont="1" applyFill="1" applyBorder="1" applyAlignment="1" applyProtection="1">
      <alignment horizontal="center" vertical="center"/>
      <protection hidden="1"/>
    </xf>
    <xf numFmtId="0" fontId="29" fillId="0" borderId="1" xfId="3" applyFont="1" applyBorder="1" applyAlignment="1" applyProtection="1">
      <alignment horizontal="left" vertical="center"/>
      <protection hidden="1"/>
    </xf>
    <xf numFmtId="4" fontId="29" fillId="0" borderId="1" xfId="3" applyNumberFormat="1" applyFont="1" applyBorder="1" applyAlignment="1" applyProtection="1">
      <alignment vertical="center"/>
      <protection hidden="1"/>
    </xf>
    <xf numFmtId="0" fontId="28" fillId="8" borderId="0" xfId="3" applyFont="1" applyFill="1"/>
    <xf numFmtId="2" fontId="32" fillId="0" borderId="0" xfId="3" applyNumberFormat="1" applyFont="1"/>
    <xf numFmtId="0" fontId="35" fillId="0" borderId="0" xfId="3" applyFont="1"/>
    <xf numFmtId="9" fontId="36" fillId="14" borderId="1" xfId="4" applyFont="1" applyFill="1" applyBorder="1" applyAlignment="1" applyProtection="1">
      <alignment horizontal="center" vertical="center"/>
    </xf>
    <xf numFmtId="0" fontId="36" fillId="14" borderId="1" xfId="3" applyFont="1" applyFill="1" applyBorder="1" applyAlignment="1">
      <alignment horizontal="center" vertical="center"/>
    </xf>
    <xf numFmtId="0" fontId="37" fillId="8" borderId="1" xfId="3" applyFont="1" applyFill="1" applyBorder="1" applyAlignment="1">
      <alignment horizontal="center" vertical="center"/>
    </xf>
    <xf numFmtId="0" fontId="37" fillId="8" borderId="1" xfId="3" applyFont="1" applyFill="1" applyBorder="1"/>
    <xf numFmtId="10" fontId="37" fillId="8" borderId="1" xfId="6" applyNumberFormat="1" applyFont="1" applyFill="1" applyBorder="1" applyAlignment="1">
      <alignment horizontal="center"/>
    </xf>
    <xf numFmtId="10" fontId="36" fillId="0" borderId="1" xfId="4" applyNumberFormat="1" applyFont="1" applyBorder="1" applyAlignment="1" applyProtection="1">
      <alignment horizontal="center"/>
    </xf>
    <xf numFmtId="0" fontId="37" fillId="0" borderId="1" xfId="3" applyFont="1" applyBorder="1"/>
    <xf numFmtId="0" fontId="35" fillId="0" borderId="0" xfId="3" applyFont="1" applyAlignment="1" applyProtection="1">
      <alignment vertical="center"/>
      <protection hidden="1"/>
    </xf>
    <xf numFmtId="0" fontId="38" fillId="8" borderId="1" xfId="3" applyFont="1" applyFill="1" applyBorder="1" applyAlignment="1" applyProtection="1">
      <alignment horizontal="center" vertical="center"/>
      <protection hidden="1"/>
    </xf>
    <xf numFmtId="0" fontId="38" fillId="8" borderId="1" xfId="3" applyFont="1" applyFill="1" applyBorder="1" applyAlignment="1" applyProtection="1">
      <alignment horizontal="left" vertical="center" wrapText="1"/>
      <protection hidden="1"/>
    </xf>
    <xf numFmtId="0" fontId="38" fillId="0" borderId="1" xfId="3" applyFont="1" applyBorder="1" applyAlignment="1" applyProtection="1">
      <alignment vertical="center"/>
      <protection hidden="1"/>
    </xf>
    <xf numFmtId="0" fontId="38" fillId="0" borderId="0" xfId="3" applyFont="1" applyAlignment="1" applyProtection="1">
      <alignment vertical="center"/>
      <protection hidden="1"/>
    </xf>
    <xf numFmtId="0" fontId="37" fillId="8" borderId="1" xfId="3" applyFont="1" applyFill="1" applyBorder="1" applyAlignment="1" applyProtection="1">
      <alignment horizontal="center" vertical="center"/>
      <protection hidden="1"/>
    </xf>
    <xf numFmtId="0" fontId="37" fillId="8" borderId="1" xfId="3" applyFont="1" applyFill="1" applyBorder="1" applyAlignment="1" applyProtection="1">
      <alignment vertical="center" wrapText="1"/>
      <protection hidden="1"/>
    </xf>
    <xf numFmtId="10" fontId="37" fillId="8" borderId="1" xfId="6" applyNumberFormat="1" applyFont="1" applyFill="1" applyBorder="1" applyAlignment="1" applyProtection="1">
      <alignment horizontal="center" vertical="center"/>
      <protection hidden="1"/>
    </xf>
    <xf numFmtId="0" fontId="36" fillId="0" borderId="1" xfId="3" applyFont="1" applyBorder="1" applyAlignment="1" applyProtection="1">
      <alignment horizontal="center" vertical="center"/>
      <protection hidden="1"/>
    </xf>
    <xf numFmtId="0" fontId="39" fillId="0" borderId="1" xfId="3" applyFont="1" applyBorder="1" applyAlignment="1" applyProtection="1">
      <alignment vertical="center" wrapText="1"/>
      <protection hidden="1"/>
    </xf>
    <xf numFmtId="0" fontId="39" fillId="0" borderId="0" xfId="3" applyFont="1" applyAlignment="1" applyProtection="1">
      <alignment vertical="center" wrapText="1"/>
      <protection hidden="1"/>
    </xf>
    <xf numFmtId="0" fontId="37" fillId="8" borderId="1" xfId="3" applyFont="1" applyFill="1" applyBorder="1" applyAlignment="1" applyProtection="1">
      <alignment vertical="center" wrapText="1"/>
      <protection locked="0"/>
    </xf>
    <xf numFmtId="10" fontId="37" fillId="8" borderId="1" xfId="6" applyNumberFormat="1" applyFont="1" applyFill="1" applyBorder="1" applyAlignment="1" applyProtection="1">
      <alignment horizontal="center" vertical="center"/>
      <protection locked="0" hidden="1"/>
    </xf>
    <xf numFmtId="0" fontId="37" fillId="0" borderId="1" xfId="3" applyFont="1" applyBorder="1" applyAlignment="1" applyProtection="1">
      <alignment vertical="center" wrapText="1"/>
      <protection hidden="1"/>
    </xf>
    <xf numFmtId="0" fontId="37" fillId="0" borderId="0" xfId="3" applyFont="1" applyAlignment="1" applyProtection="1">
      <alignment vertical="center" wrapText="1"/>
      <protection hidden="1"/>
    </xf>
    <xf numFmtId="0" fontId="37" fillId="8" borderId="1" xfId="3" applyFont="1" applyFill="1" applyBorder="1" applyAlignment="1" applyProtection="1">
      <alignment vertical="center"/>
      <protection hidden="1"/>
    </xf>
    <xf numFmtId="0" fontId="38" fillId="0" borderId="1" xfId="3" applyFont="1" applyBorder="1" applyAlignment="1" applyProtection="1">
      <alignment horizontal="center" vertical="center"/>
      <protection hidden="1"/>
    </xf>
    <xf numFmtId="168" fontId="40" fillId="0" borderId="0" xfId="8" applyNumberFormat="1" applyFont="1" applyFill="1" applyBorder="1" applyAlignment="1" applyProtection="1">
      <alignment horizontal="center" vertical="center"/>
      <protection locked="0"/>
    </xf>
    <xf numFmtId="10" fontId="38" fillId="8" borderId="1" xfId="4" applyNumberFormat="1" applyFont="1" applyFill="1" applyBorder="1" applyAlignment="1" applyProtection="1">
      <alignment horizontal="center" vertical="center"/>
      <protection hidden="1"/>
    </xf>
    <xf numFmtId="0" fontId="37" fillId="0" borderId="1" xfId="3" applyFont="1" applyBorder="1" applyAlignment="1" applyProtection="1">
      <alignment vertical="center"/>
      <protection hidden="1"/>
    </xf>
    <xf numFmtId="0" fontId="36" fillId="14" borderId="10" xfId="3" applyFont="1" applyFill="1" applyBorder="1" applyAlignment="1">
      <alignment vertical="center"/>
    </xf>
    <xf numFmtId="0" fontId="36" fillId="14" borderId="1" xfId="3" applyFont="1" applyFill="1" applyBorder="1" applyAlignment="1">
      <alignment vertical="center"/>
    </xf>
    <xf numFmtId="0" fontId="36" fillId="0" borderId="0" xfId="3" applyFont="1" applyAlignment="1">
      <alignment vertical="center"/>
    </xf>
    <xf numFmtId="0" fontId="37" fillId="0" borderId="1" xfId="3" applyFont="1" applyBorder="1" applyAlignment="1">
      <alignment vertical="center" wrapText="1"/>
    </xf>
    <xf numFmtId="44" fontId="37" fillId="0" borderId="1" xfId="9" applyFont="1" applyFill="1" applyBorder="1" applyAlignment="1">
      <alignment vertical="center" wrapText="1"/>
    </xf>
    <xf numFmtId="0" fontId="37" fillId="0" borderId="1" xfId="3" applyFont="1" applyBorder="1" applyAlignment="1">
      <alignment vertical="center"/>
    </xf>
    <xf numFmtId="0" fontId="37" fillId="0" borderId="0" xfId="3" applyFont="1" applyAlignment="1">
      <alignment vertical="center"/>
    </xf>
    <xf numFmtId="0" fontId="37" fillId="0" borderId="1" xfId="3" applyFont="1" applyBorder="1" applyAlignment="1">
      <alignment horizontal="left" vertical="center"/>
    </xf>
    <xf numFmtId="0" fontId="37" fillId="0" borderId="0" xfId="3" applyFont="1"/>
    <xf numFmtId="0" fontId="36" fillId="0" borderId="1" xfId="3" applyFont="1" applyBorder="1" applyAlignment="1">
      <alignment vertical="center" wrapText="1"/>
    </xf>
    <xf numFmtId="0" fontId="35" fillId="0" borderId="1" xfId="3" applyFont="1" applyBorder="1"/>
    <xf numFmtId="10" fontId="35" fillId="0" borderId="1" xfId="7" applyNumberFormat="1" applyFont="1" applyBorder="1" applyAlignment="1">
      <alignment horizontal="center"/>
    </xf>
    <xf numFmtId="0" fontId="37" fillId="8" borderId="10" xfId="3" applyFont="1" applyFill="1" applyBorder="1" applyAlignment="1" applyProtection="1">
      <alignment horizontal="center" vertical="center"/>
      <protection hidden="1"/>
    </xf>
    <xf numFmtId="169" fontId="35" fillId="0" borderId="1" xfId="7" applyNumberFormat="1" applyFont="1" applyFill="1" applyBorder="1" applyAlignment="1">
      <alignment horizontal="center"/>
    </xf>
    <xf numFmtId="10" fontId="36" fillId="14" borderId="1" xfId="4" applyNumberFormat="1" applyFont="1" applyFill="1" applyBorder="1" applyAlignment="1" applyProtection="1">
      <alignment horizontal="center" vertical="center"/>
    </xf>
    <xf numFmtId="0" fontId="36" fillId="0" borderId="0" xfId="3" applyFont="1" applyAlignment="1">
      <alignment horizontal="center" vertical="center"/>
    </xf>
    <xf numFmtId="10" fontId="35" fillId="0" borderId="0" xfId="3" applyNumberFormat="1" applyFont="1"/>
    <xf numFmtId="0" fontId="37" fillId="0" borderId="1" xfId="3" applyFont="1" applyBorder="1" applyAlignment="1" applyProtection="1">
      <alignment horizontal="center" vertical="center"/>
      <protection hidden="1"/>
    </xf>
    <xf numFmtId="10" fontId="37" fillId="0" borderId="1" xfId="6" applyNumberFormat="1" applyFont="1" applyBorder="1" applyAlignment="1" applyProtection="1">
      <alignment horizontal="center" vertical="center"/>
      <protection hidden="1"/>
    </xf>
    <xf numFmtId="10" fontId="36" fillId="0" borderId="1" xfId="4" applyNumberFormat="1" applyFont="1" applyFill="1" applyBorder="1" applyAlignment="1" applyProtection="1">
      <alignment horizontal="center"/>
      <protection hidden="1"/>
    </xf>
    <xf numFmtId="4" fontId="36" fillId="0" borderId="1" xfId="5" applyNumberFormat="1" applyFont="1" applyFill="1" applyBorder="1" applyAlignment="1" applyProtection="1">
      <alignment horizontal="left"/>
      <protection hidden="1"/>
    </xf>
    <xf numFmtId="0" fontId="37" fillId="0" borderId="0" xfId="3" applyFont="1" applyAlignment="1" applyProtection="1">
      <alignment horizontal="left" vertical="center"/>
      <protection hidden="1"/>
    </xf>
    <xf numFmtId="0" fontId="36" fillId="14" borderId="1" xfId="3" applyFont="1" applyFill="1" applyBorder="1" applyAlignment="1" applyProtection="1">
      <alignment vertical="center" wrapText="1"/>
      <protection hidden="1"/>
    </xf>
    <xf numFmtId="0" fontId="36" fillId="0" borderId="0" xfId="3" applyFont="1" applyAlignment="1" applyProtection="1">
      <alignment vertical="center" wrapText="1"/>
      <protection hidden="1"/>
    </xf>
    <xf numFmtId="0" fontId="36" fillId="8" borderId="1" xfId="3" applyFont="1" applyFill="1" applyBorder="1" applyAlignment="1" applyProtection="1">
      <alignment horizontal="center" vertical="center"/>
      <protection hidden="1"/>
    </xf>
    <xf numFmtId="0" fontId="36" fillId="8" borderId="1" xfId="3" applyFont="1" applyFill="1" applyBorder="1" applyAlignment="1" applyProtection="1">
      <alignment horizontal="left" vertical="center" wrapText="1"/>
      <protection hidden="1"/>
    </xf>
    <xf numFmtId="10" fontId="36" fillId="8" borderId="1" xfId="3" applyNumberFormat="1" applyFont="1" applyFill="1" applyBorder="1" applyAlignment="1" applyProtection="1">
      <alignment horizontal="center" vertical="center"/>
      <protection hidden="1"/>
    </xf>
    <xf numFmtId="0" fontId="36" fillId="0" borderId="1" xfId="3" applyFont="1" applyBorder="1" applyAlignment="1" applyProtection="1">
      <alignment vertical="center"/>
      <protection hidden="1"/>
    </xf>
    <xf numFmtId="10" fontId="36" fillId="0" borderId="1" xfId="6" applyNumberFormat="1" applyFont="1" applyBorder="1" applyAlignment="1" applyProtection="1">
      <alignment horizontal="center" vertical="center"/>
      <protection locked="0" hidden="1"/>
    </xf>
    <xf numFmtId="10" fontId="36" fillId="16" borderId="1" xfId="4" applyNumberFormat="1" applyFont="1" applyFill="1" applyBorder="1" applyAlignment="1" applyProtection="1">
      <alignment horizontal="center" vertical="center"/>
      <protection hidden="1"/>
    </xf>
    <xf numFmtId="10" fontId="37" fillId="8" borderId="1" xfId="4" applyNumberFormat="1" applyFont="1" applyFill="1" applyBorder="1" applyAlignment="1" applyProtection="1">
      <alignment horizontal="center" vertical="center"/>
      <protection hidden="1"/>
    </xf>
    <xf numFmtId="10" fontId="37" fillId="16" borderId="1" xfId="4" applyNumberFormat="1" applyFont="1" applyFill="1" applyBorder="1" applyAlignment="1" applyProtection="1">
      <alignment horizontal="center" vertical="center"/>
      <protection locked="0" hidden="1"/>
    </xf>
    <xf numFmtId="0" fontId="37" fillId="0" borderId="1" xfId="3" applyFont="1" applyBorder="1" applyAlignment="1" applyProtection="1">
      <alignment vertical="center"/>
      <protection locked="0" hidden="1"/>
    </xf>
    <xf numFmtId="10" fontId="36" fillId="0" borderId="1" xfId="4" applyNumberFormat="1" applyFont="1" applyBorder="1" applyAlignment="1" applyProtection="1">
      <alignment horizontal="center" vertical="center"/>
      <protection hidden="1"/>
    </xf>
    <xf numFmtId="44" fontId="13" fillId="3" borderId="7" xfId="1" applyFont="1" applyFill="1" applyBorder="1" applyAlignment="1">
      <alignment horizontal="center" vertical="center" wrapText="1"/>
    </xf>
    <xf numFmtId="44" fontId="13" fillId="3" borderId="16" xfId="1" applyFont="1" applyFill="1" applyBorder="1" applyAlignment="1">
      <alignment horizontal="center" vertical="center" wrapText="1"/>
    </xf>
    <xf numFmtId="43" fontId="13" fillId="3" borderId="7" xfId="2" applyFont="1" applyFill="1" applyBorder="1" applyAlignment="1">
      <alignment horizontal="center" vertical="center" wrapText="1"/>
    </xf>
    <xf numFmtId="43" fontId="13" fillId="3" borderId="16" xfId="2" applyFont="1" applyFill="1" applyBorder="1" applyAlignment="1">
      <alignment horizontal="center" vertical="center" wrapText="1"/>
    </xf>
    <xf numFmtId="44" fontId="30" fillId="3" borderId="5" xfId="1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0" fillId="10" borderId="32" xfId="0" applyFill="1" applyBorder="1" applyAlignment="1">
      <alignment vertical="center" wrapText="1"/>
    </xf>
    <xf numFmtId="0" fontId="0" fillId="10" borderId="0" xfId="0" applyFill="1" applyAlignment="1">
      <alignment vertical="center" wrapText="1"/>
    </xf>
    <xf numFmtId="0" fontId="0" fillId="9" borderId="0" xfId="0" applyFill="1" applyAlignment="1">
      <alignment vertical="center" wrapText="1"/>
    </xf>
    <xf numFmtId="0" fontId="0" fillId="11" borderId="0" xfId="0" applyFill="1" applyAlignment="1">
      <alignment vertical="center" wrapText="1"/>
    </xf>
    <xf numFmtId="0" fontId="0" fillId="9" borderId="33" xfId="0" applyFill="1" applyBorder="1" applyAlignment="1">
      <alignment vertical="center" wrapText="1"/>
    </xf>
    <xf numFmtId="0" fontId="0" fillId="9" borderId="34" xfId="0" applyFill="1" applyBorder="1" applyAlignment="1">
      <alignment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18" borderId="26" xfId="0" applyFont="1" applyFill="1" applyBorder="1" applyAlignment="1">
      <alignment horizontal="center" vertical="center" wrapText="1"/>
    </xf>
    <xf numFmtId="0" fontId="15" fillId="8" borderId="26" xfId="0" applyFont="1" applyFill="1" applyBorder="1" applyAlignment="1">
      <alignment horizontal="center" vertical="center" wrapText="1"/>
    </xf>
    <xf numFmtId="0" fontId="15" fillId="18" borderId="9" xfId="0" applyFont="1" applyFill="1" applyBorder="1" applyAlignment="1">
      <alignment horizontal="center" vertical="center" wrapText="1"/>
    </xf>
    <xf numFmtId="0" fontId="22" fillId="8" borderId="24" xfId="0" applyFont="1" applyFill="1" applyBorder="1" applyAlignment="1">
      <alignment horizontal="center" vertical="center"/>
    </xf>
    <xf numFmtId="0" fontId="0" fillId="8" borderId="25" xfId="0" applyFill="1" applyBorder="1"/>
    <xf numFmtId="0" fontId="22" fillId="8" borderId="43" xfId="0" applyFont="1" applyFill="1" applyBorder="1" applyAlignment="1">
      <alignment horizontal="center" vertical="center" wrapText="1"/>
    </xf>
    <xf numFmtId="0" fontId="22" fillId="8" borderId="45" xfId="0" applyFont="1" applyFill="1" applyBorder="1" applyAlignment="1">
      <alignment horizontal="center" vertical="center" wrapText="1"/>
    </xf>
    <xf numFmtId="0" fontId="22" fillId="8" borderId="46" xfId="0" applyFont="1" applyFill="1" applyBorder="1" applyAlignment="1">
      <alignment vertical="center" wrapText="1"/>
    </xf>
    <xf numFmtId="44" fontId="25" fillId="8" borderId="41" xfId="1" applyFont="1" applyFill="1" applyBorder="1" applyAlignment="1">
      <alignment horizontal="right" vertical="center" wrapText="1"/>
    </xf>
    <xf numFmtId="0" fontId="22" fillId="8" borderId="24" xfId="0" applyFont="1" applyFill="1" applyBorder="1" applyAlignment="1">
      <alignment vertical="center"/>
    </xf>
    <xf numFmtId="0" fontId="26" fillId="8" borderId="0" xfId="0" applyFont="1" applyFill="1"/>
    <xf numFmtId="0" fontId="26" fillId="8" borderId="25" xfId="0" applyFont="1" applyFill="1" applyBorder="1"/>
    <xf numFmtId="0" fontId="27" fillId="8" borderId="43" xfId="0" applyFont="1" applyFill="1" applyBorder="1" applyAlignment="1">
      <alignment horizontal="center" vertical="center" wrapText="1"/>
    </xf>
    <xf numFmtId="0" fontId="27" fillId="8" borderId="45" xfId="0" applyFont="1" applyFill="1" applyBorder="1" applyAlignment="1">
      <alignment horizontal="center" vertical="center" wrapText="1"/>
    </xf>
    <xf numFmtId="0" fontId="22" fillId="8" borderId="47" xfId="0" applyFont="1" applyFill="1" applyBorder="1" applyAlignment="1">
      <alignment vertical="center" wrapText="1"/>
    </xf>
    <xf numFmtId="0" fontId="23" fillId="8" borderId="48" xfId="0" applyFont="1" applyFill="1" applyBorder="1" applyAlignment="1">
      <alignment horizontal="center" vertical="center" wrapText="1"/>
    </xf>
    <xf numFmtId="0" fontId="21" fillId="8" borderId="31" xfId="0" applyFont="1" applyFill="1" applyBorder="1" applyAlignment="1">
      <alignment vertical="top" wrapText="1"/>
    </xf>
    <xf numFmtId="0" fontId="21" fillId="8" borderId="35" xfId="0" applyFont="1" applyFill="1" applyBorder="1" applyAlignment="1">
      <alignment vertical="top" wrapText="1"/>
    </xf>
    <xf numFmtId="0" fontId="21" fillId="8" borderId="36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7" fillId="3" borderId="2" xfId="0" applyFont="1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15" fillId="8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22" fillId="8" borderId="42" xfId="0" applyFont="1" applyFill="1" applyBorder="1" applyAlignment="1">
      <alignment horizontal="center" vertical="center" wrapText="1"/>
    </xf>
    <xf numFmtId="0" fontId="22" fillId="8" borderId="44" xfId="0" applyFont="1" applyFill="1" applyBorder="1" applyAlignment="1">
      <alignment horizontal="center" vertical="center" wrapText="1"/>
    </xf>
    <xf numFmtId="0" fontId="21" fillId="8" borderId="24" xfId="0" applyFont="1" applyFill="1" applyBorder="1" applyAlignment="1">
      <alignment horizontal="left" vertical="top" wrapText="1"/>
    </xf>
    <xf numFmtId="0" fontId="21" fillId="8" borderId="0" xfId="0" applyFont="1" applyFill="1" applyAlignment="1">
      <alignment horizontal="left" vertical="top" wrapText="1"/>
    </xf>
    <xf numFmtId="0" fontId="21" fillId="8" borderId="25" xfId="0" applyFont="1" applyFill="1" applyBorder="1" applyAlignment="1">
      <alignment horizontal="left" vertical="top" wrapText="1"/>
    </xf>
    <xf numFmtId="0" fontId="22" fillId="8" borderId="40" xfId="0" applyFont="1" applyFill="1" applyBorder="1" applyAlignment="1">
      <alignment horizontal="left" vertical="center" wrapText="1"/>
    </xf>
    <xf numFmtId="0" fontId="22" fillId="8" borderId="20" xfId="0" applyFont="1" applyFill="1" applyBorder="1" applyAlignment="1">
      <alignment horizontal="left" vertical="center" wrapText="1"/>
    </xf>
    <xf numFmtId="0" fontId="22" fillId="8" borderId="41" xfId="0" applyFont="1" applyFill="1" applyBorder="1" applyAlignment="1">
      <alignment horizontal="left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22" fillId="8" borderId="37" xfId="0" applyFont="1" applyFill="1" applyBorder="1" applyAlignment="1">
      <alignment horizontal="center" vertical="center" wrapText="1"/>
    </xf>
    <xf numFmtId="0" fontId="22" fillId="8" borderId="38" xfId="0" applyFont="1" applyFill="1" applyBorder="1" applyAlignment="1">
      <alignment horizontal="center" vertical="center" wrapText="1"/>
    </xf>
    <xf numFmtId="0" fontId="22" fillId="8" borderId="39" xfId="0" applyFont="1" applyFill="1" applyBorder="1" applyAlignment="1">
      <alignment horizontal="center" vertical="center" wrapText="1"/>
    </xf>
    <xf numFmtId="0" fontId="22" fillId="8" borderId="31" xfId="0" applyFont="1" applyFill="1" applyBorder="1" applyAlignment="1">
      <alignment horizontal="left" vertical="center" wrapText="1"/>
    </xf>
    <xf numFmtId="0" fontId="22" fillId="8" borderId="35" xfId="0" applyFont="1" applyFill="1" applyBorder="1" applyAlignment="1">
      <alignment horizontal="left" vertical="center" wrapText="1"/>
    </xf>
    <xf numFmtId="0" fontId="22" fillId="8" borderId="36" xfId="0" applyFont="1" applyFill="1" applyBorder="1" applyAlignment="1">
      <alignment horizontal="left" vertical="center" wrapText="1"/>
    </xf>
    <xf numFmtId="44" fontId="41" fillId="0" borderId="21" xfId="3" applyNumberFormat="1" applyFont="1" applyBorder="1" applyAlignment="1">
      <alignment horizontal="center" vertical="center"/>
    </xf>
    <xf numFmtId="0" fontId="41" fillId="0" borderId="27" xfId="3" applyFont="1" applyBorder="1" applyAlignment="1">
      <alignment horizontal="center" vertical="center"/>
    </xf>
    <xf numFmtId="0" fontId="41" fillId="0" borderId="28" xfId="3" applyFont="1" applyBorder="1" applyAlignment="1">
      <alignment horizontal="center" vertical="center"/>
    </xf>
    <xf numFmtId="0" fontId="28" fillId="0" borderId="2" xfId="3" applyFont="1" applyBorder="1" applyAlignment="1" applyProtection="1">
      <alignment horizontal="center" vertical="center"/>
      <protection hidden="1"/>
    </xf>
    <xf numFmtId="0" fontId="28" fillId="0" borderId="26" xfId="3" applyFont="1" applyBorder="1" applyAlignment="1" applyProtection="1">
      <alignment horizontal="center" vertical="center"/>
      <protection hidden="1"/>
    </xf>
    <xf numFmtId="0" fontId="28" fillId="0" borderId="9" xfId="3" applyFont="1" applyBorder="1" applyAlignment="1" applyProtection="1">
      <alignment horizontal="center" vertical="center"/>
      <protection hidden="1"/>
    </xf>
    <xf numFmtId="0" fontId="29" fillId="0" borderId="10" xfId="3" applyFont="1" applyBorder="1" applyAlignment="1" applyProtection="1">
      <alignment horizontal="left" vertical="center"/>
      <protection hidden="1"/>
    </xf>
    <xf numFmtId="0" fontId="29" fillId="0" borderId="11" xfId="3" applyFont="1" applyBorder="1" applyAlignment="1" applyProtection="1">
      <alignment horizontal="left" vertical="center"/>
      <protection hidden="1"/>
    </xf>
    <xf numFmtId="0" fontId="29" fillId="15" borderId="10" xfId="3" applyFont="1" applyFill="1" applyBorder="1" applyAlignment="1" applyProtection="1">
      <alignment horizontal="center" vertical="center"/>
      <protection hidden="1"/>
    </xf>
    <xf numFmtId="0" fontId="29" fillId="15" borderId="12" xfId="3" applyFont="1" applyFill="1" applyBorder="1" applyAlignment="1" applyProtection="1">
      <alignment horizontal="center" vertical="center"/>
      <protection hidden="1"/>
    </xf>
    <xf numFmtId="0" fontId="29" fillId="15" borderId="11" xfId="3" applyFont="1" applyFill="1" applyBorder="1" applyAlignment="1" applyProtection="1">
      <alignment horizontal="center" vertical="center"/>
      <protection hidden="1"/>
    </xf>
    <xf numFmtId="0" fontId="29" fillId="0" borderId="12" xfId="3" applyFont="1" applyBorder="1" applyAlignment="1" applyProtection="1">
      <alignment horizontal="left" vertical="center"/>
      <protection hidden="1"/>
    </xf>
    <xf numFmtId="0" fontId="29" fillId="14" borderId="10" xfId="3" applyFont="1" applyFill="1" applyBorder="1" applyAlignment="1" applyProtection="1">
      <alignment horizontal="left" vertical="center" wrapText="1"/>
      <protection hidden="1"/>
    </xf>
    <xf numFmtId="0" fontId="29" fillId="14" borderId="12" xfId="3" applyFont="1" applyFill="1" applyBorder="1" applyAlignment="1" applyProtection="1">
      <alignment horizontal="left" vertical="center" wrapText="1"/>
      <protection hidden="1"/>
    </xf>
    <xf numFmtId="0" fontId="29" fillId="14" borderId="11" xfId="3" applyFont="1" applyFill="1" applyBorder="1" applyAlignment="1" applyProtection="1">
      <alignment horizontal="left" vertical="center" wrapText="1"/>
      <protection hidden="1"/>
    </xf>
    <xf numFmtId="0" fontId="29" fillId="8" borderId="10" xfId="3" applyFont="1" applyFill="1" applyBorder="1" applyAlignment="1" applyProtection="1">
      <alignment horizontal="left" vertical="center"/>
      <protection hidden="1"/>
    </xf>
    <xf numFmtId="0" fontId="29" fillId="8" borderId="11" xfId="3" applyFont="1" applyFill="1" applyBorder="1" applyAlignment="1" applyProtection="1">
      <alignment horizontal="left" vertical="center"/>
      <protection hidden="1"/>
    </xf>
    <xf numFmtId="0" fontId="29" fillId="8" borderId="10" xfId="3" applyFont="1" applyFill="1" applyBorder="1" applyAlignment="1" applyProtection="1">
      <alignment horizontal="left" vertical="center" wrapText="1"/>
      <protection locked="0"/>
    </xf>
    <xf numFmtId="0" fontId="29" fillId="8" borderId="12" xfId="3" applyFont="1" applyFill="1" applyBorder="1" applyAlignment="1" applyProtection="1">
      <alignment horizontal="left" vertical="center" wrapText="1"/>
      <protection locked="0"/>
    </xf>
    <xf numFmtId="0" fontId="29" fillId="8" borderId="11" xfId="3" applyFont="1" applyFill="1" applyBorder="1" applyAlignment="1" applyProtection="1">
      <alignment horizontal="left" vertical="center" wrapText="1"/>
      <protection locked="0"/>
    </xf>
    <xf numFmtId="0" fontId="41" fillId="17" borderId="10" xfId="3" applyFont="1" applyFill="1" applyBorder="1" applyAlignment="1" applyProtection="1">
      <alignment horizontal="center" vertical="center"/>
      <protection hidden="1"/>
    </xf>
    <xf numFmtId="0" fontId="41" fillId="17" borderId="12" xfId="3" applyFont="1" applyFill="1" applyBorder="1" applyAlignment="1" applyProtection="1">
      <alignment horizontal="center" vertical="center"/>
      <protection hidden="1"/>
    </xf>
    <xf numFmtId="0" fontId="41" fillId="17" borderId="11" xfId="3" applyFont="1" applyFill="1" applyBorder="1" applyAlignment="1" applyProtection="1">
      <alignment horizontal="center" vertical="center"/>
      <protection hidden="1"/>
    </xf>
    <xf numFmtId="0" fontId="29" fillId="8" borderId="10" xfId="3" applyFont="1" applyFill="1" applyBorder="1" applyAlignment="1" applyProtection="1">
      <alignment horizontal="left" vertical="center" wrapText="1"/>
      <protection hidden="1"/>
    </xf>
    <xf numFmtId="0" fontId="29" fillId="8" borderId="12" xfId="3" applyFont="1" applyFill="1" applyBorder="1" applyAlignment="1" applyProtection="1">
      <alignment horizontal="left" vertical="center" wrapText="1"/>
      <protection hidden="1"/>
    </xf>
    <xf numFmtId="0" fontId="29" fillId="8" borderId="11" xfId="3" applyFont="1" applyFill="1" applyBorder="1" applyAlignment="1" applyProtection="1">
      <alignment horizontal="left" vertical="center" wrapText="1"/>
      <protection hidden="1"/>
    </xf>
    <xf numFmtId="0" fontId="41" fillId="0" borderId="21" xfId="3" applyFont="1" applyBorder="1" applyAlignment="1">
      <alignment horizontal="center" vertical="center"/>
    </xf>
    <xf numFmtId="0" fontId="41" fillId="0" borderId="22" xfId="3" applyFont="1" applyBorder="1" applyAlignment="1">
      <alignment horizontal="center" vertical="center"/>
    </xf>
    <xf numFmtId="0" fontId="41" fillId="0" borderId="23" xfId="3" applyFont="1" applyBorder="1" applyAlignment="1">
      <alignment horizontal="center" vertical="center"/>
    </xf>
    <xf numFmtId="0" fontId="41" fillId="0" borderId="30" xfId="3" applyFont="1" applyBorder="1" applyAlignment="1">
      <alignment horizontal="center" vertical="center"/>
    </xf>
    <xf numFmtId="0" fontId="35" fillId="0" borderId="1" xfId="3" applyFont="1" applyBorder="1" applyAlignment="1">
      <alignment horizontal="left" vertical="center"/>
    </xf>
    <xf numFmtId="0" fontId="36" fillId="14" borderId="1" xfId="3" applyFont="1" applyFill="1" applyBorder="1" applyAlignment="1">
      <alignment horizontal="left" vertical="center"/>
    </xf>
    <xf numFmtId="0" fontId="36" fillId="0" borderId="1" xfId="3" applyFont="1" applyBorder="1" applyAlignment="1">
      <alignment horizontal="left"/>
    </xf>
    <xf numFmtId="0" fontId="38" fillId="8" borderId="1" xfId="3" applyFont="1" applyFill="1" applyBorder="1" applyAlignment="1" applyProtection="1">
      <alignment horizontal="left" vertical="center" wrapText="1"/>
      <protection hidden="1"/>
    </xf>
    <xf numFmtId="0" fontId="37" fillId="0" borderId="29" xfId="3" applyFont="1" applyBorder="1" applyAlignment="1">
      <alignment horizontal="center" vertical="center"/>
    </xf>
    <xf numFmtId="0" fontId="37" fillId="0" borderId="24" xfId="3" applyFont="1" applyBorder="1" applyAlignment="1">
      <alignment horizontal="center" vertical="center"/>
    </xf>
    <xf numFmtId="0" fontId="37" fillId="0" borderId="31" xfId="3" applyFont="1" applyBorder="1" applyAlignment="1">
      <alignment horizontal="center" vertical="center"/>
    </xf>
    <xf numFmtId="0" fontId="35" fillId="0" borderId="2" xfId="3" applyFont="1" applyBorder="1" applyAlignment="1">
      <alignment horizontal="left" vertical="center"/>
    </xf>
    <xf numFmtId="0" fontId="35" fillId="0" borderId="26" xfId="3" applyFont="1" applyBorder="1" applyAlignment="1">
      <alignment horizontal="left" vertical="center"/>
    </xf>
    <xf numFmtId="0" fontId="35" fillId="0" borderId="9" xfId="3" applyFont="1" applyBorder="1" applyAlignment="1">
      <alignment horizontal="left" vertical="center"/>
    </xf>
    <xf numFmtId="0" fontId="36" fillId="0" borderId="1" xfId="3" applyFont="1" applyBorder="1" applyAlignment="1" applyProtection="1">
      <alignment horizontal="left" vertical="center"/>
      <protection hidden="1"/>
    </xf>
    <xf numFmtId="0" fontId="37" fillId="0" borderId="10" xfId="3" applyFont="1" applyBorder="1" applyAlignment="1">
      <alignment horizontal="center" vertical="center"/>
    </xf>
    <xf numFmtId="0" fontId="36" fillId="0" borderId="1" xfId="3" applyFont="1" applyBorder="1" applyAlignment="1" applyProtection="1">
      <alignment horizontal="left"/>
      <protection hidden="1"/>
    </xf>
    <xf numFmtId="0" fontId="36" fillId="14" borderId="1" xfId="3" applyFont="1" applyFill="1" applyBorder="1" applyAlignment="1" applyProtection="1">
      <alignment horizontal="center" vertical="center" wrapText="1"/>
      <protection hidden="1"/>
    </xf>
    <xf numFmtId="0" fontId="43" fillId="0" borderId="3" xfId="0" applyFont="1" applyBorder="1" applyAlignment="1">
      <alignment horizontal="center"/>
    </xf>
    <xf numFmtId="0" fontId="43" fillId="0" borderId="3" xfId="0" quotePrefix="1" applyFont="1" applyBorder="1" applyAlignment="1">
      <alignment horizontal="left" vertical="center" wrapText="1"/>
    </xf>
    <xf numFmtId="0" fontId="44" fillId="19" borderId="49" xfId="10" applyFont="1" applyFill="1" applyBorder="1" applyAlignment="1">
      <alignment horizontal="center" vertical="center" wrapText="1"/>
    </xf>
    <xf numFmtId="0" fontId="44" fillId="19" borderId="3" xfId="10" applyFont="1" applyFill="1" applyBorder="1" applyAlignment="1">
      <alignment horizontal="left" vertical="center" wrapText="1"/>
    </xf>
    <xf numFmtId="0" fontId="44" fillId="19" borderId="3" xfId="10" applyFont="1" applyFill="1" applyBorder="1" applyAlignment="1">
      <alignment horizontal="center" vertical="center" wrapText="1"/>
    </xf>
    <xf numFmtId="0" fontId="43" fillId="17" borderId="3" xfId="0" applyFont="1" applyFill="1" applyBorder="1" applyAlignment="1">
      <alignment horizontal="center"/>
    </xf>
    <xf numFmtId="0" fontId="43" fillId="17" borderId="22" xfId="0" applyFont="1" applyFill="1" applyBorder="1" applyAlignment="1">
      <alignment horizontal="center"/>
    </xf>
    <xf numFmtId="0" fontId="43" fillId="17" borderId="23" xfId="0" applyFont="1" applyFill="1" applyBorder="1" applyAlignment="1">
      <alignment horizontal="center"/>
    </xf>
    <xf numFmtId="0" fontId="43" fillId="17" borderId="30" xfId="0" applyFont="1" applyFill="1" applyBorder="1" applyAlignment="1">
      <alignment horizontal="center"/>
    </xf>
    <xf numFmtId="0" fontId="0" fillId="17" borderId="3" xfId="0" applyFill="1" applyBorder="1" applyAlignment="1">
      <alignment horizontal="center"/>
    </xf>
    <xf numFmtId="0" fontId="0" fillId="17" borderId="3" xfId="0" applyFill="1" applyBorder="1" applyAlignment="1">
      <alignment horizontal="center"/>
    </xf>
    <xf numFmtId="0" fontId="0" fillId="17" borderId="3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20" borderId="3" xfId="0" applyFill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 vertical="center" wrapText="1"/>
    </xf>
    <xf numFmtId="0" fontId="0" fillId="21" borderId="3" xfId="0" applyFill="1" applyBorder="1" applyAlignment="1">
      <alignment horizontal="left" vertical="center"/>
    </xf>
    <xf numFmtId="0" fontId="0" fillId="0" borderId="23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43" fillId="0" borderId="3" xfId="0" applyFont="1" applyBorder="1" applyAlignment="1">
      <alignment horizontal="center" vertical="center" wrapText="1"/>
    </xf>
    <xf numFmtId="0" fontId="0" fillId="11" borderId="3" xfId="0" applyFill="1" applyBorder="1" applyAlignment="1">
      <alignment horizontal="left" vertical="center"/>
    </xf>
    <xf numFmtId="0" fontId="0" fillId="22" borderId="3" xfId="0" applyFill="1" applyBorder="1" applyAlignment="1">
      <alignment horizontal="left" vertical="center"/>
    </xf>
    <xf numFmtId="0" fontId="0" fillId="0" borderId="23" xfId="0" applyBorder="1" applyAlignment="1">
      <alignment wrapText="1"/>
    </xf>
    <xf numFmtId="0" fontId="0" fillId="0" borderId="3" xfId="0" applyBorder="1" applyAlignment="1">
      <alignment horizontal="left" vertical="center"/>
    </xf>
    <xf numFmtId="0" fontId="42" fillId="0" borderId="3" xfId="0" applyFont="1" applyBorder="1" applyAlignment="1">
      <alignment horizontal="left" vertical="center" wrapText="1"/>
    </xf>
    <xf numFmtId="0" fontId="42" fillId="0" borderId="2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0" fillId="23" borderId="3" xfId="0" applyFill="1" applyBorder="1" applyAlignment="1">
      <alignment horizontal="left" vertical="center"/>
    </xf>
    <xf numFmtId="0" fontId="46" fillId="24" borderId="3" xfId="0" applyFont="1" applyFill="1" applyBorder="1" applyAlignment="1">
      <alignment horizontal="left" vertical="center"/>
    </xf>
    <xf numFmtId="4" fontId="28" fillId="26" borderId="1" xfId="5" applyNumberFormat="1" applyFont="1" applyFill="1" applyBorder="1" applyAlignment="1" applyProtection="1">
      <alignment vertical="center"/>
      <protection hidden="1"/>
    </xf>
    <xf numFmtId="0" fontId="18" fillId="7" borderId="3" xfId="0" applyFont="1" applyFill="1" applyBorder="1" applyAlignment="1">
      <alignment horizontal="center" vertical="center" wrapText="1"/>
    </xf>
    <xf numFmtId="0" fontId="46" fillId="25" borderId="5" xfId="0" applyFont="1" applyFill="1" applyBorder="1" applyAlignment="1">
      <alignment horizontal="left" vertical="center" wrapText="1"/>
    </xf>
    <xf numFmtId="0" fontId="46" fillId="25" borderId="32" xfId="0" applyFont="1" applyFill="1" applyBorder="1" applyAlignment="1">
      <alignment horizontal="left" vertical="center" wrapText="1"/>
    </xf>
    <xf numFmtId="0" fontId="46" fillId="25" borderId="50" xfId="0" applyFont="1" applyFill="1" applyBorder="1" applyAlignment="1">
      <alignment horizontal="left" vertical="center" wrapText="1"/>
    </xf>
    <xf numFmtId="0" fontId="15" fillId="17" borderId="3" xfId="0" applyFont="1" applyFill="1" applyBorder="1" applyAlignment="1">
      <alignment horizontal="center" vertical="center"/>
    </xf>
  </cellXfs>
  <cellStyles count="11">
    <cellStyle name="Moeda" xfId="1" builtinId="4"/>
    <cellStyle name="Moeda 2" xfId="9" xr:uid="{A23457D2-3F04-4BE8-8532-67BAA2233D03}"/>
    <cellStyle name="Moeda 4" xfId="5" xr:uid="{40508C29-F626-4EDD-8454-97D51FBA0450}"/>
    <cellStyle name="Normal" xfId="0" builtinId="0"/>
    <cellStyle name="Normal 2 2" xfId="6" xr:uid="{E4C88B8C-714E-442E-9F78-DA0E7F7A1497}"/>
    <cellStyle name="Normal 3" xfId="3" xr:uid="{665FA9B4-05C0-48C6-95AB-6A111FE50737}"/>
    <cellStyle name="Normal 4" xfId="10" xr:uid="{D2236C59-D745-498C-9D34-D6C52A86FF81}"/>
    <cellStyle name="Porcentagem 3" xfId="7" xr:uid="{39C73742-CBFE-4243-8296-C9FCD7B41C73}"/>
    <cellStyle name="Porcentagem 4" xfId="4" xr:uid="{BB182C66-31CD-402E-9E1A-20E322E16E7E}"/>
    <cellStyle name="Vírgula" xfId="2" builtinId="3"/>
    <cellStyle name="Vírgula 2" xfId="8" xr:uid="{F4A65DDA-26B6-4C51-8E0C-1E3662441A58}"/>
  </cellStyles>
  <dxfs count="32"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7E6E6"/>
      <rgbColor rgb="FFDAE3F3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2F3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6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5537D-D0FF-440B-AB57-65831C3C312D}">
  <sheetPr>
    <tabColor theme="9"/>
  </sheetPr>
  <dimension ref="A1:Q49"/>
  <sheetViews>
    <sheetView topLeftCell="A5" workbookViewId="0">
      <selection activeCell="I10" sqref="I10:Q10"/>
    </sheetView>
  </sheetViews>
  <sheetFormatPr defaultRowHeight="14.5" x14ac:dyDescent="0.35"/>
  <sheetData>
    <row r="1" spans="1:17" ht="15" thickBot="1" x14ac:dyDescent="0.4">
      <c r="A1" s="289" t="s">
        <v>267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</row>
    <row r="2" spans="1:17" ht="59" customHeight="1" thickBot="1" x14ac:dyDescent="0.4">
      <c r="A2" s="290" t="s">
        <v>268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</row>
    <row r="3" spans="1:17" ht="16" thickBot="1" x14ac:dyDescent="0.4">
      <c r="A3" s="291" t="s">
        <v>269</v>
      </c>
      <c r="B3" s="291"/>
      <c r="C3" s="291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</row>
    <row r="4" spans="1:17" ht="30" customHeight="1" thickBot="1" x14ac:dyDescent="0.4">
      <c r="A4" s="293" t="s">
        <v>270</v>
      </c>
      <c r="B4" s="293"/>
      <c r="C4" s="293"/>
      <c r="D4" s="292" t="s">
        <v>261</v>
      </c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</row>
    <row r="5" spans="1:17" ht="16.5" customHeight="1" thickBot="1" x14ac:dyDescent="0.4">
      <c r="A5" s="293" t="s">
        <v>271</v>
      </c>
      <c r="B5" s="293"/>
      <c r="C5" s="293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</row>
    <row r="6" spans="1:17" ht="15" thickBot="1" x14ac:dyDescent="0.4">
      <c r="A6" s="294" t="s">
        <v>272</v>
      </c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</row>
    <row r="7" spans="1:17" ht="15" thickBot="1" x14ac:dyDescent="0.4">
      <c r="A7" s="295" t="s">
        <v>300</v>
      </c>
      <c r="B7" s="296"/>
      <c r="C7" s="296"/>
      <c r="D7" s="296"/>
      <c r="E7" s="296"/>
      <c r="F7" s="296"/>
      <c r="G7" s="296"/>
      <c r="H7" s="296"/>
      <c r="I7" s="296"/>
      <c r="J7" s="296"/>
      <c r="K7" s="296"/>
      <c r="L7" s="296"/>
      <c r="M7" s="296"/>
      <c r="N7" s="296"/>
      <c r="O7" s="296"/>
      <c r="P7" s="296"/>
      <c r="Q7" s="297"/>
    </row>
    <row r="8" spans="1:17" ht="15" thickBot="1" x14ac:dyDescent="0.4">
      <c r="A8" s="298" t="s">
        <v>273</v>
      </c>
      <c r="B8" s="299" t="s">
        <v>274</v>
      </c>
      <c r="C8" s="299"/>
      <c r="D8" s="299"/>
      <c r="E8" s="332" t="s">
        <v>301</v>
      </c>
      <c r="F8" s="300"/>
      <c r="G8" s="300"/>
      <c r="H8" s="300"/>
      <c r="I8" s="299" t="s">
        <v>275</v>
      </c>
      <c r="J8" s="299"/>
      <c r="K8" s="299"/>
      <c r="L8" s="299"/>
      <c r="M8" s="299"/>
      <c r="N8" s="299"/>
      <c r="O8" s="299"/>
      <c r="P8" s="299"/>
      <c r="Q8" s="299"/>
    </row>
    <row r="9" spans="1:17" ht="15" thickBot="1" x14ac:dyDescent="0.4">
      <c r="A9" s="301">
        <v>1</v>
      </c>
      <c r="B9" s="302" t="s">
        <v>276</v>
      </c>
      <c r="C9" s="302"/>
      <c r="D9" s="302"/>
      <c r="E9" s="303" t="s">
        <v>277</v>
      </c>
      <c r="F9" s="303"/>
      <c r="G9" s="303"/>
      <c r="H9" s="303"/>
      <c r="I9" s="304" t="s">
        <v>278</v>
      </c>
      <c r="J9" s="304"/>
      <c r="K9" s="304"/>
      <c r="L9" s="304"/>
      <c r="M9" s="304"/>
      <c r="N9" s="304"/>
      <c r="O9" s="304"/>
      <c r="P9" s="304"/>
      <c r="Q9" s="304"/>
    </row>
    <row r="10" spans="1:17" ht="37" customHeight="1" thickBot="1" x14ac:dyDescent="0.4">
      <c r="A10" s="301">
        <v>2</v>
      </c>
      <c r="B10" s="325" t="s">
        <v>1</v>
      </c>
      <c r="C10" s="325"/>
      <c r="D10" s="325"/>
      <c r="E10" s="305" t="s">
        <v>279</v>
      </c>
      <c r="F10" s="305"/>
      <c r="G10" s="305"/>
      <c r="H10" s="305"/>
      <c r="I10" s="316" t="s">
        <v>289</v>
      </c>
      <c r="J10" s="306"/>
      <c r="K10" s="306"/>
      <c r="L10" s="306"/>
      <c r="M10" s="306"/>
      <c r="N10" s="306"/>
      <c r="O10" s="306"/>
      <c r="P10" s="306"/>
      <c r="Q10" s="306"/>
    </row>
    <row r="11" spans="1:17" ht="211" customHeight="1" thickBot="1" x14ac:dyDescent="0.4">
      <c r="A11" s="301">
        <v>3</v>
      </c>
      <c r="B11" s="307" t="s">
        <v>280</v>
      </c>
      <c r="C11" s="307"/>
      <c r="D11" s="307"/>
      <c r="E11" s="306" t="s">
        <v>281</v>
      </c>
      <c r="F11" s="306"/>
      <c r="G11" s="306"/>
      <c r="H11" s="306"/>
      <c r="I11" s="316" t="s">
        <v>290</v>
      </c>
      <c r="J11" s="306"/>
      <c r="K11" s="306"/>
      <c r="L11" s="306"/>
      <c r="M11" s="306"/>
      <c r="N11" s="306"/>
      <c r="O11" s="306"/>
      <c r="P11" s="306"/>
      <c r="Q11" s="306"/>
    </row>
    <row r="12" spans="1:17" s="27" customFormat="1" ht="221.5" customHeight="1" thickBot="1" x14ac:dyDescent="0.4">
      <c r="A12" s="301">
        <v>4</v>
      </c>
      <c r="B12" s="312" t="s">
        <v>291</v>
      </c>
      <c r="C12" s="312"/>
      <c r="D12" s="312"/>
      <c r="E12" s="306" t="s">
        <v>292</v>
      </c>
      <c r="F12" s="306"/>
      <c r="G12" s="306"/>
      <c r="H12" s="306"/>
      <c r="I12" s="317" t="s">
        <v>298</v>
      </c>
      <c r="J12" s="308"/>
      <c r="K12" s="308"/>
      <c r="L12" s="308"/>
      <c r="M12" s="308"/>
      <c r="N12" s="308"/>
      <c r="O12" s="308"/>
      <c r="P12" s="308"/>
      <c r="Q12" s="309"/>
    </row>
    <row r="13" spans="1:17" s="27" customFormat="1" ht="115.5" customHeight="1" thickBot="1" x14ac:dyDescent="0.4">
      <c r="A13" s="301">
        <v>5</v>
      </c>
      <c r="B13" s="312" t="s">
        <v>293</v>
      </c>
      <c r="C13" s="312"/>
      <c r="D13" s="312"/>
      <c r="E13" s="318" t="s">
        <v>295</v>
      </c>
      <c r="F13" s="306"/>
      <c r="G13" s="306"/>
      <c r="H13" s="306"/>
      <c r="I13" s="324" t="s">
        <v>297</v>
      </c>
      <c r="J13" s="319"/>
      <c r="K13" s="319"/>
      <c r="L13" s="319"/>
      <c r="M13" s="319"/>
      <c r="N13" s="319"/>
      <c r="O13" s="319"/>
      <c r="P13" s="319"/>
      <c r="Q13" s="320"/>
    </row>
    <row r="14" spans="1:17" s="27" customFormat="1" ht="115.5" customHeight="1" thickBot="1" x14ac:dyDescent="0.4">
      <c r="A14" s="301">
        <v>6</v>
      </c>
      <c r="B14" s="312" t="s">
        <v>294</v>
      </c>
      <c r="C14" s="312"/>
      <c r="D14" s="312"/>
      <c r="E14" s="318" t="s">
        <v>296</v>
      </c>
      <c r="F14" s="306"/>
      <c r="G14" s="306"/>
      <c r="H14" s="306"/>
      <c r="I14" s="321"/>
      <c r="J14" s="322"/>
      <c r="K14" s="322"/>
      <c r="L14" s="322"/>
      <c r="M14" s="322"/>
      <c r="N14" s="322"/>
      <c r="O14" s="322"/>
      <c r="P14" s="322"/>
      <c r="Q14" s="323"/>
    </row>
    <row r="15" spans="1:17" ht="36.5" customHeight="1" thickBot="1" x14ac:dyDescent="0.4">
      <c r="A15" s="301">
        <v>9</v>
      </c>
      <c r="B15" s="326" t="s">
        <v>282</v>
      </c>
      <c r="C15" s="326"/>
      <c r="D15" s="326"/>
      <c r="E15" s="310" t="s">
        <v>283</v>
      </c>
      <c r="F15" s="310"/>
      <c r="G15" s="310"/>
      <c r="H15" s="310"/>
      <c r="I15" s="311" t="s">
        <v>284</v>
      </c>
      <c r="J15" s="311"/>
      <c r="K15" s="311"/>
      <c r="L15" s="311"/>
      <c r="M15" s="311"/>
      <c r="N15" s="311"/>
      <c r="O15" s="311"/>
      <c r="P15" s="311"/>
      <c r="Q15" s="311"/>
    </row>
    <row r="16" spans="1:17" ht="29.5" customHeight="1" thickBot="1" x14ac:dyDescent="0.4">
      <c r="A16" s="301">
        <v>10</v>
      </c>
      <c r="B16" s="329" t="s">
        <v>14</v>
      </c>
      <c r="C16" s="330"/>
      <c r="D16" s="331"/>
      <c r="E16" s="310" t="s">
        <v>285</v>
      </c>
      <c r="F16" s="310"/>
      <c r="G16" s="310"/>
      <c r="H16" s="310"/>
      <c r="I16" s="290" t="s">
        <v>299</v>
      </c>
      <c r="J16" s="290"/>
      <c r="K16" s="290"/>
      <c r="L16" s="290"/>
      <c r="M16" s="290"/>
      <c r="N16" s="290"/>
      <c r="O16" s="290"/>
      <c r="P16" s="290"/>
      <c r="Q16" s="290"/>
    </row>
    <row r="17" spans="1:17" ht="15" thickBot="1" x14ac:dyDescent="0.4">
      <c r="A17" s="301">
        <v>11</v>
      </c>
      <c r="B17" s="329" t="s">
        <v>16</v>
      </c>
      <c r="C17" s="330" t="s">
        <v>16</v>
      </c>
      <c r="D17" s="331" t="s">
        <v>16</v>
      </c>
      <c r="E17" s="310"/>
      <c r="F17" s="310"/>
      <c r="G17" s="310"/>
      <c r="H17" s="310"/>
      <c r="I17" s="290"/>
      <c r="J17" s="290"/>
      <c r="K17" s="290"/>
      <c r="L17" s="290"/>
      <c r="M17" s="290"/>
      <c r="N17" s="290"/>
      <c r="O17" s="290"/>
      <c r="P17" s="290"/>
      <c r="Q17" s="290"/>
    </row>
    <row r="18" spans="1:17" ht="15" thickBot="1" x14ac:dyDescent="0.4">
      <c r="A18" s="301">
        <v>12</v>
      </c>
      <c r="B18" s="329" t="s">
        <v>18</v>
      </c>
      <c r="C18" s="330" t="s">
        <v>18</v>
      </c>
      <c r="D18" s="331" t="s">
        <v>18</v>
      </c>
      <c r="E18" s="310"/>
      <c r="F18" s="310"/>
      <c r="G18" s="310"/>
      <c r="H18" s="310"/>
      <c r="I18" s="290"/>
      <c r="J18" s="290"/>
      <c r="K18" s="290"/>
      <c r="L18" s="290"/>
      <c r="M18" s="290"/>
      <c r="N18" s="290"/>
      <c r="O18" s="290"/>
      <c r="P18" s="290"/>
      <c r="Q18" s="290"/>
    </row>
    <row r="19" spans="1:17" ht="15" thickBot="1" x14ac:dyDescent="0.4">
      <c r="A19" s="301">
        <v>13</v>
      </c>
      <c r="B19" s="329" t="s">
        <v>20</v>
      </c>
      <c r="C19" s="330" t="s">
        <v>20</v>
      </c>
      <c r="D19" s="331" t="s">
        <v>20</v>
      </c>
      <c r="E19" s="310"/>
      <c r="F19" s="310"/>
      <c r="G19" s="310"/>
      <c r="H19" s="310"/>
      <c r="I19" s="290"/>
      <c r="J19" s="290"/>
      <c r="K19" s="290"/>
      <c r="L19" s="290"/>
      <c r="M19" s="290"/>
      <c r="N19" s="290"/>
      <c r="O19" s="290"/>
      <c r="P19" s="290"/>
      <c r="Q19" s="290"/>
    </row>
    <row r="20" spans="1:17" ht="15" thickBot="1" x14ac:dyDescent="0.4">
      <c r="A20" s="301">
        <v>14</v>
      </c>
      <c r="B20" s="329" t="s">
        <v>22</v>
      </c>
      <c r="C20" s="330" t="s">
        <v>22</v>
      </c>
      <c r="D20" s="331" t="s">
        <v>22</v>
      </c>
      <c r="E20" s="310"/>
      <c r="F20" s="310"/>
      <c r="G20" s="310"/>
      <c r="H20" s="310"/>
      <c r="I20" s="290"/>
      <c r="J20" s="290"/>
      <c r="K20" s="290"/>
      <c r="L20" s="290"/>
      <c r="M20" s="290"/>
      <c r="N20" s="290"/>
      <c r="O20" s="290"/>
      <c r="P20" s="290"/>
      <c r="Q20" s="290"/>
    </row>
    <row r="21" spans="1:17" ht="15" thickBot="1" x14ac:dyDescent="0.4">
      <c r="A21" s="301">
        <v>15</v>
      </c>
      <c r="B21" s="329" t="s">
        <v>24</v>
      </c>
      <c r="C21" s="330" t="s">
        <v>24</v>
      </c>
      <c r="D21" s="331" t="s">
        <v>24</v>
      </c>
      <c r="E21" s="310"/>
      <c r="F21" s="310"/>
      <c r="G21" s="310"/>
      <c r="H21" s="310"/>
      <c r="I21" s="290"/>
      <c r="J21" s="290"/>
      <c r="K21" s="290"/>
      <c r="L21" s="290"/>
      <c r="M21" s="290"/>
      <c r="N21" s="290"/>
      <c r="O21" s="290"/>
      <c r="P21" s="290"/>
      <c r="Q21" s="290"/>
    </row>
    <row r="22" spans="1:17" ht="15" thickBot="1" x14ac:dyDescent="0.4">
      <c r="A22" s="301">
        <v>16</v>
      </c>
      <c r="B22" s="329" t="s">
        <v>26</v>
      </c>
      <c r="C22" s="330" t="s">
        <v>26</v>
      </c>
      <c r="D22" s="331" t="s">
        <v>26</v>
      </c>
      <c r="E22" s="310"/>
      <c r="F22" s="310"/>
      <c r="G22" s="310"/>
      <c r="H22" s="310"/>
      <c r="I22" s="290"/>
      <c r="J22" s="290"/>
      <c r="K22" s="290"/>
      <c r="L22" s="290"/>
      <c r="M22" s="290"/>
      <c r="N22" s="290"/>
      <c r="O22" s="290"/>
      <c r="P22" s="290"/>
      <c r="Q22" s="290"/>
    </row>
    <row r="23" spans="1:17" ht="15" thickBot="1" x14ac:dyDescent="0.4">
      <c r="A23" s="301">
        <v>17</v>
      </c>
      <c r="B23" s="329" t="s">
        <v>28</v>
      </c>
      <c r="C23" s="330" t="s">
        <v>28</v>
      </c>
      <c r="D23" s="331" t="s">
        <v>28</v>
      </c>
      <c r="E23" s="310"/>
      <c r="F23" s="310"/>
      <c r="G23" s="310"/>
      <c r="H23" s="310"/>
      <c r="I23" s="290"/>
      <c r="J23" s="290"/>
      <c r="K23" s="290"/>
      <c r="L23" s="290"/>
      <c r="M23" s="290"/>
      <c r="N23" s="290"/>
      <c r="O23" s="290"/>
      <c r="P23" s="290"/>
      <c r="Q23" s="290"/>
    </row>
    <row r="24" spans="1:17" ht="15" thickBot="1" x14ac:dyDescent="0.4">
      <c r="A24" s="301">
        <v>18</v>
      </c>
      <c r="B24" s="329" t="s">
        <v>30</v>
      </c>
      <c r="C24" s="330" t="s">
        <v>30</v>
      </c>
      <c r="D24" s="331" t="s">
        <v>30</v>
      </c>
      <c r="E24" s="310"/>
      <c r="F24" s="310"/>
      <c r="G24" s="310"/>
      <c r="H24" s="310"/>
      <c r="I24" s="290"/>
      <c r="J24" s="290"/>
      <c r="K24" s="290"/>
      <c r="L24" s="290"/>
      <c r="M24" s="290"/>
      <c r="N24" s="290"/>
      <c r="O24" s="290"/>
      <c r="P24" s="290"/>
      <c r="Q24" s="290"/>
    </row>
    <row r="25" spans="1:17" ht="15" thickBot="1" x14ac:dyDescent="0.4">
      <c r="A25" s="301">
        <f>A24+1</f>
        <v>19</v>
      </c>
      <c r="B25" s="329" t="s">
        <v>32</v>
      </c>
      <c r="C25" s="330" t="s">
        <v>32</v>
      </c>
      <c r="D25" s="331" t="s">
        <v>32</v>
      </c>
      <c r="E25" s="310"/>
      <c r="F25" s="310"/>
      <c r="G25" s="310"/>
      <c r="H25" s="310"/>
      <c r="I25" s="290"/>
      <c r="J25" s="290"/>
      <c r="K25" s="290"/>
      <c r="L25" s="290"/>
      <c r="M25" s="290"/>
      <c r="N25" s="290"/>
      <c r="O25" s="290"/>
      <c r="P25" s="290"/>
      <c r="Q25" s="290"/>
    </row>
    <row r="26" spans="1:17" ht="15" thickBot="1" x14ac:dyDescent="0.4">
      <c r="A26" s="301">
        <f t="shared" ref="A26:A49" si="0">A25+1</f>
        <v>20</v>
      </c>
      <c r="B26" s="329" t="s">
        <v>34</v>
      </c>
      <c r="C26" s="330" t="s">
        <v>34</v>
      </c>
      <c r="D26" s="331" t="s">
        <v>34</v>
      </c>
      <c r="E26" s="310"/>
      <c r="F26" s="310"/>
      <c r="G26" s="310"/>
      <c r="H26" s="310"/>
      <c r="I26" s="290"/>
      <c r="J26" s="290"/>
      <c r="K26" s="290"/>
      <c r="L26" s="290"/>
      <c r="M26" s="290"/>
      <c r="N26" s="290"/>
      <c r="O26" s="290"/>
      <c r="P26" s="290"/>
      <c r="Q26" s="290"/>
    </row>
    <row r="27" spans="1:17" ht="15" thickBot="1" x14ac:dyDescent="0.4">
      <c r="A27" s="301">
        <f t="shared" si="0"/>
        <v>21</v>
      </c>
      <c r="B27" s="329" t="s">
        <v>36</v>
      </c>
      <c r="C27" s="330" t="s">
        <v>36</v>
      </c>
      <c r="D27" s="331" t="s">
        <v>36</v>
      </c>
      <c r="E27" s="310"/>
      <c r="F27" s="310"/>
      <c r="G27" s="310"/>
      <c r="H27" s="310"/>
      <c r="I27" s="290"/>
      <c r="J27" s="290"/>
      <c r="K27" s="290"/>
      <c r="L27" s="290"/>
      <c r="M27" s="290"/>
      <c r="N27" s="290"/>
      <c r="O27" s="290"/>
      <c r="P27" s="290"/>
      <c r="Q27" s="290"/>
    </row>
    <row r="28" spans="1:17" ht="15" thickBot="1" x14ac:dyDescent="0.4">
      <c r="A28" s="301">
        <f t="shared" si="0"/>
        <v>22</v>
      </c>
      <c r="B28" s="329" t="s">
        <v>38</v>
      </c>
      <c r="C28" s="330" t="s">
        <v>38</v>
      </c>
      <c r="D28" s="331" t="s">
        <v>38</v>
      </c>
      <c r="E28" s="310"/>
      <c r="F28" s="310"/>
      <c r="G28" s="310"/>
      <c r="H28" s="310"/>
      <c r="I28" s="290"/>
      <c r="J28" s="290"/>
      <c r="K28" s="290"/>
      <c r="L28" s="290"/>
      <c r="M28" s="290"/>
      <c r="N28" s="290"/>
      <c r="O28" s="290"/>
      <c r="P28" s="290"/>
      <c r="Q28" s="290"/>
    </row>
    <row r="29" spans="1:17" ht="15" thickBot="1" x14ac:dyDescent="0.4">
      <c r="A29" s="301">
        <f t="shared" si="0"/>
        <v>23</v>
      </c>
      <c r="B29" s="329" t="s">
        <v>40</v>
      </c>
      <c r="C29" s="330" t="s">
        <v>40</v>
      </c>
      <c r="D29" s="331" t="s">
        <v>40</v>
      </c>
      <c r="E29" s="310"/>
      <c r="F29" s="310"/>
      <c r="G29" s="310"/>
      <c r="H29" s="310"/>
      <c r="I29" s="290"/>
      <c r="J29" s="290"/>
      <c r="K29" s="290"/>
      <c r="L29" s="290"/>
      <c r="M29" s="290"/>
      <c r="N29" s="290"/>
      <c r="O29" s="290"/>
      <c r="P29" s="290"/>
      <c r="Q29" s="290"/>
    </row>
    <row r="30" spans="1:17" ht="15" thickBot="1" x14ac:dyDescent="0.4">
      <c r="A30" s="301">
        <f t="shared" si="0"/>
        <v>24</v>
      </c>
      <c r="B30" s="329" t="s">
        <v>42</v>
      </c>
      <c r="C30" s="330" t="s">
        <v>42</v>
      </c>
      <c r="D30" s="331" t="s">
        <v>42</v>
      </c>
      <c r="E30" s="310"/>
      <c r="F30" s="310"/>
      <c r="G30" s="310"/>
      <c r="H30" s="310"/>
      <c r="I30" s="290"/>
      <c r="J30" s="290"/>
      <c r="K30" s="290"/>
      <c r="L30" s="290"/>
      <c r="M30" s="290"/>
      <c r="N30" s="290"/>
      <c r="O30" s="290"/>
      <c r="P30" s="290"/>
      <c r="Q30" s="290"/>
    </row>
    <row r="31" spans="1:17" ht="15" thickBot="1" x14ac:dyDescent="0.4">
      <c r="A31" s="301">
        <f t="shared" si="0"/>
        <v>25</v>
      </c>
      <c r="B31" s="329" t="s">
        <v>44</v>
      </c>
      <c r="C31" s="330" t="s">
        <v>44</v>
      </c>
      <c r="D31" s="331" t="s">
        <v>44</v>
      </c>
      <c r="E31" s="310"/>
      <c r="F31" s="310"/>
      <c r="G31" s="310"/>
      <c r="H31" s="310"/>
      <c r="I31" s="290"/>
      <c r="J31" s="290"/>
      <c r="K31" s="290"/>
      <c r="L31" s="290"/>
      <c r="M31" s="290"/>
      <c r="N31" s="290"/>
      <c r="O31" s="290"/>
      <c r="P31" s="290"/>
      <c r="Q31" s="290"/>
    </row>
    <row r="32" spans="1:17" ht="15" thickBot="1" x14ac:dyDescent="0.4">
      <c r="A32" s="301">
        <f t="shared" si="0"/>
        <v>26</v>
      </c>
      <c r="B32" s="329" t="s">
        <v>46</v>
      </c>
      <c r="C32" s="330" t="s">
        <v>46</v>
      </c>
      <c r="D32" s="331" t="s">
        <v>46</v>
      </c>
      <c r="E32" s="310"/>
      <c r="F32" s="310"/>
      <c r="G32" s="310"/>
      <c r="H32" s="310"/>
      <c r="I32" s="290"/>
      <c r="J32" s="290"/>
      <c r="K32" s="290"/>
      <c r="L32" s="290"/>
      <c r="M32" s="290"/>
      <c r="N32" s="290"/>
      <c r="O32" s="290"/>
      <c r="P32" s="290"/>
      <c r="Q32" s="290"/>
    </row>
    <row r="33" spans="1:17" ht="15" thickBot="1" x14ac:dyDescent="0.4">
      <c r="A33" s="301">
        <f t="shared" si="0"/>
        <v>27</v>
      </c>
      <c r="B33" s="329" t="s">
        <v>48</v>
      </c>
      <c r="C33" s="330" t="s">
        <v>48</v>
      </c>
      <c r="D33" s="331" t="s">
        <v>48</v>
      </c>
      <c r="E33" s="310"/>
      <c r="F33" s="310"/>
      <c r="G33" s="310"/>
      <c r="H33" s="310"/>
      <c r="I33" s="290"/>
      <c r="J33" s="290"/>
      <c r="K33" s="290"/>
      <c r="L33" s="290"/>
      <c r="M33" s="290"/>
      <c r="N33" s="290"/>
      <c r="O33" s="290"/>
      <c r="P33" s="290"/>
      <c r="Q33" s="290"/>
    </row>
    <row r="34" spans="1:17" ht="15" thickBot="1" x14ac:dyDescent="0.4">
      <c r="A34" s="301">
        <f t="shared" si="0"/>
        <v>28</v>
      </c>
      <c r="B34" s="329" t="s">
        <v>50</v>
      </c>
      <c r="C34" s="330" t="s">
        <v>50</v>
      </c>
      <c r="D34" s="331" t="s">
        <v>50</v>
      </c>
      <c r="E34" s="310"/>
      <c r="F34" s="310"/>
      <c r="G34" s="310"/>
      <c r="H34" s="310"/>
      <c r="I34" s="290"/>
      <c r="J34" s="290"/>
      <c r="K34" s="290"/>
      <c r="L34" s="290"/>
      <c r="M34" s="290"/>
      <c r="N34" s="290"/>
      <c r="O34" s="290"/>
      <c r="P34" s="290"/>
      <c r="Q34" s="290"/>
    </row>
    <row r="35" spans="1:17" ht="15" thickBot="1" x14ac:dyDescent="0.4">
      <c r="A35" s="301">
        <f t="shared" si="0"/>
        <v>29</v>
      </c>
      <c r="B35" s="329" t="s">
        <v>52</v>
      </c>
      <c r="C35" s="330" t="s">
        <v>52</v>
      </c>
      <c r="D35" s="331" t="s">
        <v>52</v>
      </c>
      <c r="E35" s="310"/>
      <c r="F35" s="310"/>
      <c r="G35" s="310"/>
      <c r="H35" s="310"/>
      <c r="I35" s="290"/>
      <c r="J35" s="290"/>
      <c r="K35" s="290"/>
      <c r="L35" s="290"/>
      <c r="M35" s="290"/>
      <c r="N35" s="290"/>
      <c r="O35" s="290"/>
      <c r="P35" s="290"/>
      <c r="Q35" s="290"/>
    </row>
    <row r="36" spans="1:17" ht="15" thickBot="1" x14ac:dyDescent="0.4">
      <c r="A36" s="301">
        <f t="shared" si="0"/>
        <v>30</v>
      </c>
      <c r="B36" s="329" t="s">
        <v>54</v>
      </c>
      <c r="C36" s="330" t="s">
        <v>54</v>
      </c>
      <c r="D36" s="331" t="s">
        <v>54</v>
      </c>
      <c r="E36" s="310"/>
      <c r="F36" s="310"/>
      <c r="G36" s="310"/>
      <c r="H36" s="310"/>
      <c r="I36" s="290"/>
      <c r="J36" s="290"/>
      <c r="K36" s="290"/>
      <c r="L36" s="290"/>
      <c r="M36" s="290"/>
      <c r="N36" s="290"/>
      <c r="O36" s="290"/>
      <c r="P36" s="290"/>
      <c r="Q36" s="290"/>
    </row>
    <row r="37" spans="1:17" ht="15" thickBot="1" x14ac:dyDescent="0.4">
      <c r="A37" s="301">
        <f t="shared" si="0"/>
        <v>31</v>
      </c>
      <c r="B37" s="329" t="s">
        <v>56</v>
      </c>
      <c r="C37" s="330" t="s">
        <v>56</v>
      </c>
      <c r="D37" s="331" t="s">
        <v>56</v>
      </c>
      <c r="E37" s="310"/>
      <c r="F37" s="310"/>
      <c r="G37" s="310"/>
      <c r="H37" s="310"/>
      <c r="I37" s="290"/>
      <c r="J37" s="290"/>
      <c r="K37" s="290"/>
      <c r="L37" s="290"/>
      <c r="M37" s="290"/>
      <c r="N37" s="290"/>
      <c r="O37" s="290"/>
      <c r="P37" s="290"/>
      <c r="Q37" s="290"/>
    </row>
    <row r="38" spans="1:17" ht="15" thickBot="1" x14ac:dyDescent="0.4">
      <c r="A38" s="301">
        <f t="shared" si="0"/>
        <v>32</v>
      </c>
      <c r="B38" s="329" t="s">
        <v>58</v>
      </c>
      <c r="C38" s="330" t="s">
        <v>58</v>
      </c>
      <c r="D38" s="331" t="s">
        <v>58</v>
      </c>
      <c r="E38" s="310"/>
      <c r="F38" s="310"/>
      <c r="G38" s="310"/>
      <c r="H38" s="310"/>
      <c r="I38" s="290"/>
      <c r="J38" s="290"/>
      <c r="K38" s="290"/>
      <c r="L38" s="290"/>
      <c r="M38" s="290"/>
      <c r="N38" s="290"/>
      <c r="O38" s="290"/>
      <c r="P38" s="290"/>
      <c r="Q38" s="290"/>
    </row>
    <row r="39" spans="1:17" ht="15" thickBot="1" x14ac:dyDescent="0.4">
      <c r="A39" s="301">
        <f t="shared" si="0"/>
        <v>33</v>
      </c>
      <c r="B39" s="329" t="s">
        <v>60</v>
      </c>
      <c r="C39" s="330" t="s">
        <v>60</v>
      </c>
      <c r="D39" s="331" t="s">
        <v>60</v>
      </c>
      <c r="E39" s="310"/>
      <c r="F39" s="310"/>
      <c r="G39" s="310"/>
      <c r="H39" s="310"/>
      <c r="I39" s="290"/>
      <c r="J39" s="290"/>
      <c r="K39" s="290"/>
      <c r="L39" s="290"/>
      <c r="M39" s="290"/>
      <c r="N39" s="290"/>
      <c r="O39" s="290"/>
      <c r="P39" s="290"/>
      <c r="Q39" s="290"/>
    </row>
    <row r="40" spans="1:17" ht="15" thickBot="1" x14ac:dyDescent="0.4">
      <c r="A40" s="301">
        <f t="shared" si="0"/>
        <v>34</v>
      </c>
      <c r="B40" s="329" t="s">
        <v>62</v>
      </c>
      <c r="C40" s="330" t="s">
        <v>62</v>
      </c>
      <c r="D40" s="331" t="s">
        <v>62</v>
      </c>
      <c r="E40" s="310"/>
      <c r="F40" s="310"/>
      <c r="G40" s="310"/>
      <c r="H40" s="310"/>
      <c r="I40" s="290"/>
      <c r="J40" s="290"/>
      <c r="K40" s="290"/>
      <c r="L40" s="290"/>
      <c r="M40" s="290"/>
      <c r="N40" s="290"/>
      <c r="O40" s="290"/>
      <c r="P40" s="290"/>
      <c r="Q40" s="290"/>
    </row>
    <row r="41" spans="1:17" ht="15" thickBot="1" x14ac:dyDescent="0.4">
      <c r="A41" s="301">
        <f t="shared" si="0"/>
        <v>35</v>
      </c>
      <c r="B41" s="329" t="s">
        <v>64</v>
      </c>
      <c r="C41" s="330" t="s">
        <v>64</v>
      </c>
      <c r="D41" s="331" t="s">
        <v>64</v>
      </c>
      <c r="E41" s="310"/>
      <c r="F41" s="310"/>
      <c r="G41" s="310"/>
      <c r="H41" s="310"/>
      <c r="I41" s="290"/>
      <c r="J41" s="290"/>
      <c r="K41" s="290"/>
      <c r="L41" s="290"/>
      <c r="M41" s="290"/>
      <c r="N41" s="290"/>
      <c r="O41" s="290"/>
      <c r="P41" s="290"/>
      <c r="Q41" s="290"/>
    </row>
    <row r="42" spans="1:17" ht="15" thickBot="1" x14ac:dyDescent="0.4">
      <c r="A42" s="301">
        <f t="shared" si="0"/>
        <v>36</v>
      </c>
      <c r="B42" s="329" t="s">
        <v>66</v>
      </c>
      <c r="C42" s="330" t="s">
        <v>66</v>
      </c>
      <c r="D42" s="331" t="s">
        <v>66</v>
      </c>
      <c r="E42" s="310"/>
      <c r="F42" s="310"/>
      <c r="G42" s="310"/>
      <c r="H42" s="310"/>
      <c r="I42" s="290"/>
      <c r="J42" s="290"/>
      <c r="K42" s="290"/>
      <c r="L42" s="290"/>
      <c r="M42" s="290"/>
      <c r="N42" s="290"/>
      <c r="O42" s="290"/>
      <c r="P42" s="290"/>
      <c r="Q42" s="290"/>
    </row>
    <row r="43" spans="1:17" ht="15" thickBot="1" x14ac:dyDescent="0.4">
      <c r="A43" s="301">
        <f t="shared" si="0"/>
        <v>37</v>
      </c>
      <c r="B43" s="329" t="s">
        <v>68</v>
      </c>
      <c r="C43" s="330" t="s">
        <v>68</v>
      </c>
      <c r="D43" s="331" t="s">
        <v>68</v>
      </c>
      <c r="E43" s="310"/>
      <c r="F43" s="310"/>
      <c r="G43" s="310"/>
      <c r="H43" s="310"/>
      <c r="I43" s="290"/>
      <c r="J43" s="290"/>
      <c r="K43" s="290"/>
      <c r="L43" s="290"/>
      <c r="M43" s="290"/>
      <c r="N43" s="290"/>
      <c r="O43" s="290"/>
      <c r="P43" s="290"/>
      <c r="Q43" s="290"/>
    </row>
    <row r="44" spans="1:17" ht="15" thickBot="1" x14ac:dyDescent="0.4">
      <c r="A44" s="301">
        <f t="shared" si="0"/>
        <v>38</v>
      </c>
      <c r="B44" s="329" t="s">
        <v>70</v>
      </c>
      <c r="C44" s="330" t="s">
        <v>70</v>
      </c>
      <c r="D44" s="331" t="s">
        <v>70</v>
      </c>
      <c r="E44" s="310"/>
      <c r="F44" s="310"/>
      <c r="G44" s="310"/>
      <c r="H44" s="310"/>
      <c r="I44" s="290"/>
      <c r="J44" s="290"/>
      <c r="K44" s="290"/>
      <c r="L44" s="290"/>
      <c r="M44" s="290"/>
      <c r="N44" s="290"/>
      <c r="O44" s="290"/>
      <c r="P44" s="290"/>
      <c r="Q44" s="290"/>
    </row>
    <row r="45" spans="1:17" ht="15" thickBot="1" x14ac:dyDescent="0.4">
      <c r="A45" s="301">
        <f t="shared" si="0"/>
        <v>39</v>
      </c>
      <c r="B45" s="329" t="s">
        <v>72</v>
      </c>
      <c r="C45" s="330" t="s">
        <v>72</v>
      </c>
      <c r="D45" s="331" t="s">
        <v>72</v>
      </c>
      <c r="E45" s="310"/>
      <c r="F45" s="310"/>
      <c r="G45" s="310"/>
      <c r="H45" s="310"/>
      <c r="I45" s="290"/>
      <c r="J45" s="290"/>
      <c r="K45" s="290"/>
      <c r="L45" s="290"/>
      <c r="M45" s="290"/>
      <c r="N45" s="290"/>
      <c r="O45" s="290"/>
      <c r="P45" s="290"/>
      <c r="Q45" s="290"/>
    </row>
    <row r="46" spans="1:17" ht="15" thickBot="1" x14ac:dyDescent="0.4">
      <c r="A46" s="301">
        <f t="shared" si="0"/>
        <v>40</v>
      </c>
      <c r="B46" s="329" t="s">
        <v>74</v>
      </c>
      <c r="C46" s="330" t="s">
        <v>74</v>
      </c>
      <c r="D46" s="331" t="s">
        <v>74</v>
      </c>
      <c r="E46" s="310"/>
      <c r="F46" s="310"/>
      <c r="G46" s="310"/>
      <c r="H46" s="310"/>
      <c r="I46" s="290"/>
      <c r="J46" s="290"/>
      <c r="K46" s="290"/>
      <c r="L46" s="290"/>
      <c r="M46" s="290"/>
      <c r="N46" s="290"/>
      <c r="O46" s="290"/>
      <c r="P46" s="290"/>
      <c r="Q46" s="290"/>
    </row>
    <row r="47" spans="1:17" ht="15" thickBot="1" x14ac:dyDescent="0.4">
      <c r="A47" s="301">
        <f t="shared" si="0"/>
        <v>41</v>
      </c>
      <c r="B47" s="329" t="s">
        <v>76</v>
      </c>
      <c r="C47" s="330" t="s">
        <v>76</v>
      </c>
      <c r="D47" s="331" t="s">
        <v>76</v>
      </c>
      <c r="E47" s="310"/>
      <c r="F47" s="310"/>
      <c r="G47" s="310"/>
      <c r="H47" s="310"/>
      <c r="I47" s="290"/>
      <c r="J47" s="290"/>
      <c r="K47" s="290"/>
      <c r="L47" s="290"/>
      <c r="M47" s="290"/>
      <c r="N47" s="290"/>
      <c r="O47" s="290"/>
      <c r="P47" s="290"/>
      <c r="Q47" s="290"/>
    </row>
    <row r="48" spans="1:17" ht="15" thickBot="1" x14ac:dyDescent="0.4">
      <c r="A48" s="301">
        <f t="shared" si="0"/>
        <v>42</v>
      </c>
      <c r="B48" s="329" t="s">
        <v>78</v>
      </c>
      <c r="C48" s="330" t="s">
        <v>78</v>
      </c>
      <c r="D48" s="331" t="s">
        <v>78</v>
      </c>
      <c r="E48" s="310"/>
      <c r="F48" s="310"/>
      <c r="G48" s="310"/>
      <c r="H48" s="310"/>
      <c r="I48" s="290"/>
      <c r="J48" s="290"/>
      <c r="K48" s="290"/>
      <c r="L48" s="290"/>
      <c r="M48" s="290"/>
      <c r="N48" s="290"/>
      <c r="O48" s="290"/>
      <c r="P48" s="290"/>
      <c r="Q48" s="290"/>
    </row>
    <row r="49" spans="1:17" ht="32" customHeight="1" thickBot="1" x14ac:dyDescent="0.4">
      <c r="A49" s="301">
        <f t="shared" si="0"/>
        <v>43</v>
      </c>
      <c r="B49" s="313" t="s">
        <v>286</v>
      </c>
      <c r="C49" s="313"/>
      <c r="D49" s="313"/>
      <c r="E49" s="314" t="s">
        <v>287</v>
      </c>
      <c r="F49" s="314"/>
      <c r="G49" s="314"/>
      <c r="H49" s="314"/>
      <c r="I49" s="315" t="s">
        <v>288</v>
      </c>
      <c r="J49" s="315"/>
      <c r="K49" s="315"/>
      <c r="L49" s="315"/>
      <c r="M49" s="315"/>
      <c r="N49" s="315"/>
      <c r="O49" s="315"/>
      <c r="P49" s="315"/>
      <c r="Q49" s="315"/>
    </row>
  </sheetData>
  <mergeCells count="70">
    <mergeCell ref="B45:D45"/>
    <mergeCell ref="B46:D46"/>
    <mergeCell ref="B47:D47"/>
    <mergeCell ref="B48:D48"/>
    <mergeCell ref="B39:D39"/>
    <mergeCell ref="B40:D40"/>
    <mergeCell ref="B41:D41"/>
    <mergeCell ref="B42:D42"/>
    <mergeCell ref="B43:D43"/>
    <mergeCell ref="B44:D44"/>
    <mergeCell ref="B33:D33"/>
    <mergeCell ref="B34:D34"/>
    <mergeCell ref="B35:D35"/>
    <mergeCell ref="B36:D36"/>
    <mergeCell ref="B37:D37"/>
    <mergeCell ref="B38:D38"/>
    <mergeCell ref="B27:D27"/>
    <mergeCell ref="B28:D28"/>
    <mergeCell ref="B29:D29"/>
    <mergeCell ref="B30:D30"/>
    <mergeCell ref="B31:D31"/>
    <mergeCell ref="B32:D32"/>
    <mergeCell ref="B24:D24"/>
    <mergeCell ref="B49:D49"/>
    <mergeCell ref="E49:H49"/>
    <mergeCell ref="I49:Q49"/>
    <mergeCell ref="I12:Q12"/>
    <mergeCell ref="I13:Q14"/>
    <mergeCell ref="B25:D25"/>
    <mergeCell ref="B26:D26"/>
    <mergeCell ref="B16:D16"/>
    <mergeCell ref="E16:H48"/>
    <mergeCell ref="I16:Q48"/>
    <mergeCell ref="B17:D17"/>
    <mergeCell ref="B18:D18"/>
    <mergeCell ref="B19:D19"/>
    <mergeCell ref="B20:D20"/>
    <mergeCell ref="B21:D21"/>
    <mergeCell ref="B22:D22"/>
    <mergeCell ref="B23:D23"/>
    <mergeCell ref="B15:D15"/>
    <mergeCell ref="E15:H15"/>
    <mergeCell ref="I15:Q15"/>
    <mergeCell ref="B12:D12"/>
    <mergeCell ref="E12:H12"/>
    <mergeCell ref="B13:D13"/>
    <mergeCell ref="E13:H13"/>
    <mergeCell ref="B14:D14"/>
    <mergeCell ref="E14:H14"/>
    <mergeCell ref="B9:D9"/>
    <mergeCell ref="I9:Q9"/>
    <mergeCell ref="B10:D10"/>
    <mergeCell ref="E10:H10"/>
    <mergeCell ref="I10:Q10"/>
    <mergeCell ref="B11:D11"/>
    <mergeCell ref="E11:H11"/>
    <mergeCell ref="I11:Q11"/>
    <mergeCell ref="A5:C5"/>
    <mergeCell ref="D5:Q5"/>
    <mergeCell ref="A6:Q6"/>
    <mergeCell ref="A7:Q7"/>
    <mergeCell ref="B8:D8"/>
    <mergeCell ref="E8:H8"/>
    <mergeCell ref="I8:Q8"/>
    <mergeCell ref="A1:Q1"/>
    <mergeCell ref="A2:Q2"/>
    <mergeCell ref="A3:C3"/>
    <mergeCell ref="D3:Q3"/>
    <mergeCell ref="A4:C4"/>
    <mergeCell ref="D4:Q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02F2D-85FB-4FAA-85B5-A68B176F7872}">
  <sheetPr>
    <tabColor theme="5"/>
  </sheetPr>
  <dimension ref="A1:E12"/>
  <sheetViews>
    <sheetView workbookViewId="0">
      <selection activeCell="B12" sqref="B12:C12"/>
    </sheetView>
  </sheetViews>
  <sheetFormatPr defaultRowHeight="14.5" x14ac:dyDescent="0.35"/>
  <cols>
    <col min="1" max="1" width="1.54296875" customWidth="1"/>
    <col min="2" max="2" width="15.453125" bestFit="1" customWidth="1"/>
    <col min="3" max="3" width="44.453125" customWidth="1"/>
    <col min="5" max="5" width="46.1796875" bestFit="1" customWidth="1"/>
  </cols>
  <sheetData>
    <row r="1" spans="1:5" ht="11" customHeight="1" x14ac:dyDescent="0.35">
      <c r="A1" t="s">
        <v>0</v>
      </c>
    </row>
    <row r="2" spans="1:5" ht="23.5" x14ac:dyDescent="0.35">
      <c r="B2" s="206" t="s">
        <v>1</v>
      </c>
      <c r="C2" s="207"/>
    </row>
    <row r="3" spans="1:5" x14ac:dyDescent="0.35">
      <c r="B3" s="22"/>
      <c r="C3" s="22"/>
      <c r="E3" s="208" t="s">
        <v>2</v>
      </c>
    </row>
    <row r="4" spans="1:5" x14ac:dyDescent="0.35">
      <c r="B4" s="25" t="s">
        <v>3</v>
      </c>
      <c r="C4" s="30" t="s">
        <v>0</v>
      </c>
      <c r="E4" s="209"/>
    </row>
    <row r="5" spans="1:5" x14ac:dyDescent="0.35">
      <c r="B5" s="25" t="s">
        <v>4</v>
      </c>
      <c r="C5" s="30" t="s">
        <v>0</v>
      </c>
      <c r="E5" s="209"/>
    </row>
    <row r="6" spans="1:5" x14ac:dyDescent="0.35">
      <c r="B6" s="25" t="s">
        <v>5</v>
      </c>
      <c r="C6" s="30" t="s">
        <v>0</v>
      </c>
      <c r="E6" s="209"/>
    </row>
    <row r="7" spans="1:5" x14ac:dyDescent="0.35">
      <c r="B7" s="25" t="s">
        <v>6</v>
      </c>
      <c r="C7" s="30" t="s">
        <v>0</v>
      </c>
      <c r="E7" s="209"/>
    </row>
    <row r="8" spans="1:5" x14ac:dyDescent="0.35">
      <c r="B8" s="25" t="s">
        <v>7</v>
      </c>
      <c r="C8" s="30" t="s">
        <v>0</v>
      </c>
      <c r="E8" s="209"/>
    </row>
    <row r="9" spans="1:5" x14ac:dyDescent="0.35">
      <c r="E9" s="210"/>
    </row>
    <row r="12" spans="1:5" ht="129" customHeight="1" x14ac:dyDescent="0.35">
      <c r="B12" s="211" t="s">
        <v>8</v>
      </c>
      <c r="C12" s="211"/>
    </row>
  </sheetData>
  <mergeCells count="3">
    <mergeCell ref="B2:C2"/>
    <mergeCell ref="E3:E9"/>
    <mergeCell ref="B12:C1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V999"/>
  <sheetViews>
    <sheetView zoomScale="90" zoomScaleNormal="90" workbookViewId="0">
      <selection activeCell="C7" sqref="C7"/>
    </sheetView>
  </sheetViews>
  <sheetFormatPr defaultColWidth="14.453125" defaultRowHeight="15" customHeight="1" x14ac:dyDescent="0.35"/>
  <cols>
    <col min="1" max="1" width="17.81640625" customWidth="1"/>
    <col min="2" max="2" width="46.81640625" customWidth="1"/>
    <col min="3" max="4" width="22.81640625" customWidth="1"/>
    <col min="5" max="5" width="16.81640625" customWidth="1"/>
    <col min="6" max="6" width="11" customWidth="1"/>
    <col min="7" max="7" width="44.81640625" bestFit="1" customWidth="1"/>
    <col min="8" max="21" width="8.81640625" customWidth="1"/>
  </cols>
  <sheetData>
    <row r="1" spans="1:22" thickBot="1" x14ac:dyDescent="0.4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9.5" thickBot="1" x14ac:dyDescent="0.4">
      <c r="A2" s="31" t="s">
        <v>9</v>
      </c>
      <c r="B2" s="31" t="s">
        <v>10</v>
      </c>
      <c r="C2" s="328" t="s">
        <v>11</v>
      </c>
      <c r="D2" s="31" t="s">
        <v>12</v>
      </c>
      <c r="E2" s="178" t="s">
        <v>13</v>
      </c>
      <c r="F2" s="21"/>
      <c r="G2" s="21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14.5" x14ac:dyDescent="0.35">
      <c r="A3" s="185" t="s">
        <v>14</v>
      </c>
      <c r="B3" s="179" t="s">
        <v>15</v>
      </c>
      <c r="C3" s="32">
        <v>0</v>
      </c>
      <c r="D3" s="177">
        <f>'ARQSOF-01'!$D$83</f>
        <v>0</v>
      </c>
      <c r="E3" s="175">
        <f>IFERROR('ARQSOF-01'!$D$84,0)</f>
        <v>0</v>
      </c>
      <c r="F3" s="21"/>
      <c r="G3" s="208" t="s">
        <v>2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5" x14ac:dyDescent="0.35">
      <c r="A4" s="186" t="s">
        <v>16</v>
      </c>
      <c r="B4" s="180" t="s">
        <v>17</v>
      </c>
      <c r="C4" s="32">
        <v>0</v>
      </c>
      <c r="D4" s="173">
        <f>'ARQSOF-02'!$D$83</f>
        <v>0</v>
      </c>
      <c r="E4" s="175">
        <f>IFERROR('ARQSOF-02'!$D$84,0)</f>
        <v>0</v>
      </c>
      <c r="F4" s="21"/>
      <c r="G4" s="209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14.5" x14ac:dyDescent="0.35">
      <c r="A5" s="187" t="s">
        <v>18</v>
      </c>
      <c r="B5" s="181" t="s">
        <v>19</v>
      </c>
      <c r="C5" s="32">
        <v>0</v>
      </c>
      <c r="D5" s="173">
        <f>'ATQ-01'!$D$83</f>
        <v>0</v>
      </c>
      <c r="E5" s="175">
        <f>IFERROR('ATQ-01'!$D$84,0)</f>
        <v>0</v>
      </c>
      <c r="F5" s="21"/>
      <c r="G5" s="209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14.5" x14ac:dyDescent="0.35">
      <c r="A6" s="187" t="s">
        <v>20</v>
      </c>
      <c r="B6" s="181" t="s">
        <v>21</v>
      </c>
      <c r="C6" s="32">
        <v>0</v>
      </c>
      <c r="D6" s="173">
        <f>'ATQ-02'!$D$83</f>
        <v>0</v>
      </c>
      <c r="E6" s="175">
        <f>IFERROR('ATQ-02'!$D$84,0)</f>
        <v>0</v>
      </c>
      <c r="F6" s="21"/>
      <c r="G6" s="209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14.5" x14ac:dyDescent="0.35">
      <c r="A7" s="187" t="s">
        <v>22</v>
      </c>
      <c r="B7" s="181" t="s">
        <v>23</v>
      </c>
      <c r="C7" s="32">
        <v>0</v>
      </c>
      <c r="D7" s="173">
        <f>'ATQ-03'!$D$83</f>
        <v>0</v>
      </c>
      <c r="E7" s="175">
        <f>IFERROR('ATQ-03'!$D$84,0)</f>
        <v>0</v>
      </c>
      <c r="F7" s="21"/>
      <c r="G7" s="209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14.5" x14ac:dyDescent="0.35">
      <c r="A8" s="186" t="s">
        <v>24</v>
      </c>
      <c r="B8" s="180" t="s">
        <v>25</v>
      </c>
      <c r="C8" s="32">
        <v>0</v>
      </c>
      <c r="D8" s="173">
        <f>'DESENV-01'!$D$83</f>
        <v>0</v>
      </c>
      <c r="E8" s="175">
        <f>IFERROR('DESENV-01'!$D$84,0)</f>
        <v>0</v>
      </c>
      <c r="F8" s="21"/>
      <c r="G8" s="209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ht="14.5" x14ac:dyDescent="0.35">
      <c r="A9" s="186" t="s">
        <v>26</v>
      </c>
      <c r="B9" s="180" t="s">
        <v>27</v>
      </c>
      <c r="C9" s="32">
        <v>0</v>
      </c>
      <c r="D9" s="173">
        <f>'DESENV-02'!$D$83</f>
        <v>0</v>
      </c>
      <c r="E9" s="175">
        <f>IFERROR('DESENV-02'!$D$84,0)</f>
        <v>0</v>
      </c>
      <c r="F9" s="21"/>
      <c r="G9" s="21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ht="14.5" x14ac:dyDescent="0.35">
      <c r="A10" s="186" t="s">
        <v>28</v>
      </c>
      <c r="B10" s="180" t="s">
        <v>29</v>
      </c>
      <c r="C10" s="32">
        <v>0</v>
      </c>
      <c r="D10" s="173">
        <f>'DESENV-03'!$D$83</f>
        <v>0</v>
      </c>
      <c r="E10" s="175">
        <f>IFERROR('DESENV-03'!$D$84,0)</f>
        <v>0</v>
      </c>
      <c r="F10" s="21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14.5" x14ac:dyDescent="0.35">
      <c r="A11" s="187" t="s">
        <v>30</v>
      </c>
      <c r="B11" s="181" t="s">
        <v>31</v>
      </c>
      <c r="C11" s="32">
        <v>0</v>
      </c>
      <c r="D11" s="173">
        <f>'ANR-01'!$D$83</f>
        <v>0</v>
      </c>
      <c r="E11" s="175">
        <f>IFERROR('ANR-01'!$D$84,0)</f>
        <v>0</v>
      </c>
      <c r="F11" s="21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14.5" x14ac:dyDescent="0.35">
      <c r="A12" s="187" t="s">
        <v>32</v>
      </c>
      <c r="B12" s="181" t="s">
        <v>33</v>
      </c>
      <c r="C12" s="32">
        <v>0</v>
      </c>
      <c r="D12" s="173">
        <f>'ANR-02'!$D$83</f>
        <v>0</v>
      </c>
      <c r="E12" s="175">
        <f>IFERROR('ANR-02'!$D$84,0)</f>
        <v>0</v>
      </c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14.5" x14ac:dyDescent="0.35">
      <c r="A13" s="187" t="s">
        <v>34</v>
      </c>
      <c r="B13" s="181" t="s">
        <v>35</v>
      </c>
      <c r="C13" s="32">
        <v>0</v>
      </c>
      <c r="D13" s="173">
        <f>'ANR-03'!$D$83</f>
        <v>0</v>
      </c>
      <c r="E13" s="175">
        <f>IFERROR('ANR-03'!$D$84,0)</f>
        <v>0</v>
      </c>
      <c r="F13" s="21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14.5" x14ac:dyDescent="0.35">
      <c r="A14" s="186" t="s">
        <v>36</v>
      </c>
      <c r="B14" s="180" t="s">
        <v>37</v>
      </c>
      <c r="C14" s="32">
        <v>0</v>
      </c>
      <c r="D14" s="173">
        <f>'ABI-01'!$D$83</f>
        <v>0</v>
      </c>
      <c r="E14" s="175">
        <f>IFERROR('ABI-01'!$D$84,0)</f>
        <v>0</v>
      </c>
      <c r="F14" s="21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14.5" x14ac:dyDescent="0.35">
      <c r="A15" s="186" t="s">
        <v>38</v>
      </c>
      <c r="B15" s="180" t="s">
        <v>39</v>
      </c>
      <c r="C15" s="32">
        <v>0</v>
      </c>
      <c r="D15" s="173">
        <f>'ABI-02'!$D$83</f>
        <v>0</v>
      </c>
      <c r="E15" s="175">
        <f>IFERROR('ABI-02'!$D$84,0)</f>
        <v>0</v>
      </c>
      <c r="F15" s="21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14.5" x14ac:dyDescent="0.35">
      <c r="A16" s="186" t="s">
        <v>40</v>
      </c>
      <c r="B16" s="180" t="s">
        <v>41</v>
      </c>
      <c r="C16" s="32">
        <v>0</v>
      </c>
      <c r="D16" s="173">
        <f>'ABI-03'!$D$83</f>
        <v>0</v>
      </c>
      <c r="E16" s="175">
        <f>IFERROR('ABI-03'!$D$84,0)</f>
        <v>0</v>
      </c>
      <c r="F16" s="21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14.5" x14ac:dyDescent="0.35">
      <c r="A17" s="187" t="s">
        <v>42</v>
      </c>
      <c r="B17" s="181" t="s">
        <v>43</v>
      </c>
      <c r="C17" s="32">
        <v>0</v>
      </c>
      <c r="D17" s="173">
        <f>'ADADOS-02'!$D$83</f>
        <v>0</v>
      </c>
      <c r="E17" s="175">
        <f>IFERROR('ADADOS-02'!$D$84,0)</f>
        <v>0</v>
      </c>
      <c r="F17" s="21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14.5" x14ac:dyDescent="0.35">
      <c r="A18" s="187" t="s">
        <v>44</v>
      </c>
      <c r="B18" s="181" t="s">
        <v>45</v>
      </c>
      <c r="C18" s="32">
        <v>0</v>
      </c>
      <c r="D18" s="173">
        <f>'ADADOS-03'!$D$83</f>
        <v>0</v>
      </c>
      <c r="E18" s="175">
        <f>IFERROR('ADADOS-03'!$D$84,0)</f>
        <v>0</v>
      </c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14.5" x14ac:dyDescent="0.35">
      <c r="A19" s="188" t="s">
        <v>46</v>
      </c>
      <c r="B19" s="182" t="s">
        <v>47</v>
      </c>
      <c r="C19" s="32">
        <v>0</v>
      </c>
      <c r="D19" s="173">
        <f>LDESENV!$D$83</f>
        <v>0</v>
      </c>
      <c r="E19" s="175">
        <f>IFERROR(LDESENV!$D$84,0)</f>
        <v>0</v>
      </c>
      <c r="F19" s="21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15.75" customHeight="1" x14ac:dyDescent="0.35">
      <c r="A20" s="187" t="s">
        <v>48</v>
      </c>
      <c r="B20" s="181" t="s">
        <v>49</v>
      </c>
      <c r="C20" s="32">
        <v>0</v>
      </c>
      <c r="D20" s="173">
        <f>SCRUM!$D$83</f>
        <v>0</v>
      </c>
      <c r="E20" s="175">
        <f>IFERROR(SCRUM!$D$84,0)</f>
        <v>0</v>
      </c>
      <c r="F20" s="21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15.75" customHeight="1" x14ac:dyDescent="0.35">
      <c r="A21" s="188" t="s">
        <v>50</v>
      </c>
      <c r="B21" s="182" t="s">
        <v>51</v>
      </c>
      <c r="C21" s="32">
        <v>0</v>
      </c>
      <c r="D21" s="173">
        <f>GERPRO!$D$83</f>
        <v>0</v>
      </c>
      <c r="E21" s="175">
        <f>IFERROR(GERPRO!$D$84,0)</f>
        <v>0</v>
      </c>
      <c r="F21" s="21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15.75" customHeight="1" x14ac:dyDescent="0.35">
      <c r="A22" s="187" t="s">
        <v>52</v>
      </c>
      <c r="B22" s="181" t="s">
        <v>53</v>
      </c>
      <c r="C22" s="32">
        <v>0</v>
      </c>
      <c r="D22" s="173">
        <f>'AUX_UI-01'!$D$83</f>
        <v>0</v>
      </c>
      <c r="E22" s="175">
        <f>IFERROR('AUX_UI-01'!$D$84,0)</f>
        <v>0</v>
      </c>
      <c r="F22" s="21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5.75" customHeight="1" x14ac:dyDescent="0.35">
      <c r="A23" s="187" t="s">
        <v>54</v>
      </c>
      <c r="B23" s="183" t="s">
        <v>55</v>
      </c>
      <c r="C23" s="32">
        <v>0</v>
      </c>
      <c r="D23" s="173">
        <f>'AUX_UI-02'!$D$83</f>
        <v>0</v>
      </c>
      <c r="E23" s="175">
        <f>IFERROR('AUX_UI-02'!$D$84,0)</f>
        <v>0</v>
      </c>
      <c r="F23" s="21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ht="15.75" customHeight="1" x14ac:dyDescent="0.35">
      <c r="A24" s="187" t="s">
        <v>56</v>
      </c>
      <c r="B24" s="180" t="s">
        <v>57</v>
      </c>
      <c r="C24" s="32">
        <v>0</v>
      </c>
      <c r="D24" s="173">
        <f>'CDADOS-01'!$D$83</f>
        <v>0</v>
      </c>
      <c r="E24" s="175">
        <f>IFERROR('CDADOS-01'!$D$84,0)</f>
        <v>0</v>
      </c>
      <c r="F24" s="21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15.75" customHeight="1" x14ac:dyDescent="0.35">
      <c r="A25" s="187" t="s">
        <v>58</v>
      </c>
      <c r="B25" s="180" t="s">
        <v>59</v>
      </c>
      <c r="C25" s="32">
        <v>0</v>
      </c>
      <c r="D25" s="173">
        <f>'CDADOS-02'!$D$83</f>
        <v>0</v>
      </c>
      <c r="E25" s="175">
        <f>IFERROR('CDADOS-02'!$D$84,0)</f>
        <v>0</v>
      </c>
      <c r="F25" s="21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ht="15.75" customHeight="1" x14ac:dyDescent="0.35">
      <c r="A26" s="187" t="s">
        <v>60</v>
      </c>
      <c r="B26" s="180" t="s">
        <v>61</v>
      </c>
      <c r="C26" s="32">
        <v>0</v>
      </c>
      <c r="D26" s="173">
        <f>'CDADOS-03'!$D$83</f>
        <v>0</v>
      </c>
      <c r="E26" s="175">
        <f>IFERROR('CDADOS-03'!$D$84,0)</f>
        <v>0</v>
      </c>
      <c r="F26" s="21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ht="15.75" customHeight="1" x14ac:dyDescent="0.35">
      <c r="A27" s="187" t="s">
        <v>62</v>
      </c>
      <c r="B27" s="181" t="s">
        <v>63</v>
      </c>
      <c r="C27" s="32">
        <v>0</v>
      </c>
      <c r="D27" s="173">
        <f>'ARQDADOS-01'!$D$83</f>
        <v>0</v>
      </c>
      <c r="E27" s="175">
        <f>IFERROR('ARQDADOS-01'!$D$84,0)</f>
        <v>0</v>
      </c>
      <c r="F27" s="21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ht="15.75" customHeight="1" x14ac:dyDescent="0.35">
      <c r="A28" s="187" t="s">
        <v>64</v>
      </c>
      <c r="B28" s="181" t="s">
        <v>65</v>
      </c>
      <c r="C28" s="32">
        <v>0</v>
      </c>
      <c r="D28" s="173">
        <f>'ARQDADOS-02'!$D$83</f>
        <v>0</v>
      </c>
      <c r="E28" s="175">
        <f>IFERROR('ARQDADOS-02'!$D$84,0)</f>
        <v>0</v>
      </c>
      <c r="F28" s="21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ht="15.75" customHeight="1" x14ac:dyDescent="0.35">
      <c r="A29" s="187" t="s">
        <v>66</v>
      </c>
      <c r="B29" s="181" t="s">
        <v>67</v>
      </c>
      <c r="C29" s="32">
        <v>0</v>
      </c>
      <c r="D29" s="173">
        <f>'ARQDADOS-03'!$D$83</f>
        <v>0</v>
      </c>
      <c r="E29" s="175">
        <f>IFERROR('ARQDADOS-03'!$D$84,0)</f>
        <v>0</v>
      </c>
      <c r="F29" s="21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ht="15.75" customHeight="1" x14ac:dyDescent="0.35">
      <c r="A30" s="186" t="s">
        <v>68</v>
      </c>
      <c r="B30" s="180" t="s">
        <v>69</v>
      </c>
      <c r="C30" s="32">
        <v>0</v>
      </c>
      <c r="D30" s="173">
        <f>'IA-ENG-01'!$D$83</f>
        <v>0</v>
      </c>
      <c r="E30" s="175">
        <f>IFERROR('IA-ENG-01'!$D$84,0)</f>
        <v>0</v>
      </c>
      <c r="F30" s="21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ht="15.75" customHeight="1" x14ac:dyDescent="0.35">
      <c r="A31" s="186" t="s">
        <v>70</v>
      </c>
      <c r="B31" s="180" t="s">
        <v>71</v>
      </c>
      <c r="C31" s="32">
        <v>0</v>
      </c>
      <c r="D31" s="173">
        <f>'IA-ENG-02'!$D$83</f>
        <v>0</v>
      </c>
      <c r="E31" s="175">
        <f>IFERROR('IA-ENG-02'!$D$84,0)</f>
        <v>0</v>
      </c>
      <c r="F31" s="21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ht="15.75" customHeight="1" x14ac:dyDescent="0.35">
      <c r="A32" s="186" t="s">
        <v>72</v>
      </c>
      <c r="B32" s="180" t="s">
        <v>73</v>
      </c>
      <c r="C32" s="32">
        <v>0</v>
      </c>
      <c r="D32" s="173">
        <f>'IA-ENG-03'!$D$83</f>
        <v>0</v>
      </c>
      <c r="E32" s="175">
        <f>IFERROR('IA-ENG-03'!$D$84,0)</f>
        <v>0</v>
      </c>
      <c r="F32" s="21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ht="15.75" customHeight="1" x14ac:dyDescent="0.35">
      <c r="A33" s="187" t="s">
        <v>74</v>
      </c>
      <c r="B33" s="183" t="s">
        <v>75</v>
      </c>
      <c r="C33" s="32">
        <v>0</v>
      </c>
      <c r="D33" s="173">
        <f>'METRICA-01'!$D$83</f>
        <v>0</v>
      </c>
      <c r="E33" s="175">
        <f>IFERROR('METRICA-01'!$D$84,0)</f>
        <v>0</v>
      </c>
      <c r="F33" s="21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ht="15.75" customHeight="1" x14ac:dyDescent="0.35">
      <c r="A34" s="187" t="s">
        <v>76</v>
      </c>
      <c r="B34" s="183" t="s">
        <v>77</v>
      </c>
      <c r="C34" s="32">
        <v>0</v>
      </c>
      <c r="D34" s="173">
        <f>'METRICA-02'!$D$83</f>
        <v>0</v>
      </c>
      <c r="E34" s="175">
        <f>IFERROR('METRICA-02'!$D$84,0)</f>
        <v>0</v>
      </c>
      <c r="F34" s="21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2" ht="15.75" customHeight="1" thickBot="1" x14ac:dyDescent="0.4">
      <c r="A35" s="189" t="s">
        <v>78</v>
      </c>
      <c r="B35" s="184" t="s">
        <v>79</v>
      </c>
      <c r="C35" s="33">
        <v>0</v>
      </c>
      <c r="D35" s="174">
        <f>'METRICA-03'!$D$83</f>
        <v>0</v>
      </c>
      <c r="E35" s="176">
        <f>IFERROR('METRICA-03'!$D$84,0)</f>
        <v>0</v>
      </c>
      <c r="F35" s="21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 ht="15.75" customHeight="1" x14ac:dyDescent="0.3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ht="15.75" customHeight="1" x14ac:dyDescent="0.3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 ht="15.75" customHeight="1" x14ac:dyDescent="0.3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ht="15.75" customHeight="1" x14ac:dyDescent="0.3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22" ht="15.75" customHeight="1" x14ac:dyDescent="0.3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2" ht="15.75" customHeight="1" x14ac:dyDescent="0.3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ht="15.75" customHeight="1" x14ac:dyDescent="0.3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  <row r="43" spans="1:22" ht="15.75" customHeight="1" x14ac:dyDescent="0.3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1:22" ht="15.75" customHeight="1" x14ac:dyDescent="0.3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1:22" ht="15.75" customHeight="1" x14ac:dyDescent="0.3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</row>
    <row r="46" spans="1:22" ht="15.75" customHeight="1" x14ac:dyDescent="0.3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</row>
    <row r="47" spans="1:22" ht="15.75" customHeight="1" x14ac:dyDescent="0.3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</row>
    <row r="48" spans="1:22" ht="15.75" customHeight="1" x14ac:dyDescent="0.3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</row>
    <row r="49" spans="1:22" ht="15.75" customHeight="1" x14ac:dyDescent="0.3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</row>
    <row r="50" spans="1:22" ht="15.75" customHeight="1" x14ac:dyDescent="0.3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</row>
    <row r="51" spans="1:22" ht="15.75" customHeight="1" x14ac:dyDescent="0.3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</row>
    <row r="52" spans="1:22" ht="15.75" customHeight="1" x14ac:dyDescent="0.3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</row>
    <row r="53" spans="1:22" ht="15.75" customHeight="1" x14ac:dyDescent="0.3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</row>
    <row r="54" spans="1:22" ht="15.75" customHeight="1" x14ac:dyDescent="0.3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</row>
    <row r="55" spans="1:22" ht="15.75" customHeight="1" x14ac:dyDescent="0.3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</row>
    <row r="56" spans="1:22" ht="15.75" customHeight="1" x14ac:dyDescent="0.3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</row>
    <row r="57" spans="1:22" ht="15.75" customHeight="1" x14ac:dyDescent="0.3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</row>
    <row r="58" spans="1:22" ht="15.75" customHeight="1" x14ac:dyDescent="0.3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</row>
    <row r="59" spans="1:22" ht="15.75" customHeight="1" x14ac:dyDescent="0.3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</row>
    <row r="60" spans="1:22" ht="15.75" customHeight="1" x14ac:dyDescent="0.3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</row>
    <row r="61" spans="1:22" ht="15.75" customHeight="1" x14ac:dyDescent="0.3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</row>
    <row r="62" spans="1:22" ht="15.75" customHeight="1" x14ac:dyDescent="0.3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</row>
    <row r="63" spans="1:22" ht="15.75" customHeight="1" x14ac:dyDescent="0.3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</row>
    <row r="64" spans="1:22" ht="15.75" customHeight="1" x14ac:dyDescent="0.3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</row>
    <row r="65" spans="1:22" ht="15.75" customHeight="1" x14ac:dyDescent="0.3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</row>
    <row r="66" spans="1:22" ht="15.75" customHeight="1" x14ac:dyDescent="0.3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</row>
    <row r="67" spans="1:22" ht="15.75" customHeight="1" x14ac:dyDescent="0.3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</row>
    <row r="68" spans="1:22" ht="15.75" customHeight="1" x14ac:dyDescent="0.3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</row>
    <row r="69" spans="1:22" ht="15.75" customHeight="1" x14ac:dyDescent="0.3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</row>
    <row r="70" spans="1:22" ht="15.75" customHeight="1" x14ac:dyDescent="0.3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</row>
    <row r="71" spans="1:22" ht="15.75" customHeight="1" x14ac:dyDescent="0.3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</row>
    <row r="72" spans="1:22" ht="15.75" customHeight="1" x14ac:dyDescent="0.3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</row>
    <row r="73" spans="1:22" ht="15.75" customHeight="1" x14ac:dyDescent="0.3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</row>
    <row r="74" spans="1:22" ht="15.75" customHeight="1" x14ac:dyDescent="0.3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</row>
    <row r="75" spans="1:22" ht="15.75" customHeight="1" x14ac:dyDescent="0.3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</row>
    <row r="76" spans="1:22" ht="15.75" customHeight="1" x14ac:dyDescent="0.3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</row>
    <row r="77" spans="1:22" ht="15.75" customHeight="1" x14ac:dyDescent="0.3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</row>
    <row r="78" spans="1:22" ht="15.75" customHeight="1" x14ac:dyDescent="0.3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</row>
    <row r="79" spans="1:22" ht="15.75" customHeight="1" x14ac:dyDescent="0.3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</row>
    <row r="80" spans="1:22" ht="15.75" customHeight="1" x14ac:dyDescent="0.3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</row>
    <row r="81" spans="1:22" ht="15.75" customHeight="1" x14ac:dyDescent="0.3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</row>
    <row r="82" spans="1:22" ht="15.75" customHeight="1" x14ac:dyDescent="0.3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</row>
    <row r="83" spans="1:22" ht="15.75" customHeight="1" x14ac:dyDescent="0.3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</row>
    <row r="84" spans="1:22" ht="15.75" customHeight="1" x14ac:dyDescent="0.3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</row>
    <row r="85" spans="1:22" ht="15.75" customHeight="1" x14ac:dyDescent="0.3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</row>
    <row r="86" spans="1:22" ht="15.75" customHeight="1" x14ac:dyDescent="0.3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</row>
    <row r="87" spans="1:22" ht="15.75" customHeight="1" x14ac:dyDescent="0.3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</row>
    <row r="88" spans="1:22" ht="15.75" customHeight="1" x14ac:dyDescent="0.3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</row>
    <row r="89" spans="1:22" ht="15.75" customHeight="1" x14ac:dyDescent="0.3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</row>
    <row r="90" spans="1:22" ht="15.75" customHeight="1" x14ac:dyDescent="0.3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</row>
    <row r="91" spans="1:22" ht="15.75" customHeight="1" x14ac:dyDescent="0.3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</row>
    <row r="92" spans="1:22" ht="15.75" customHeight="1" x14ac:dyDescent="0.3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</row>
    <row r="93" spans="1:22" ht="15.75" customHeight="1" x14ac:dyDescent="0.3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</row>
    <row r="94" spans="1:22" ht="15.75" customHeight="1" x14ac:dyDescent="0.3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</row>
    <row r="95" spans="1:22" ht="15.75" customHeight="1" x14ac:dyDescent="0.3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</row>
    <row r="96" spans="1:22" ht="15.75" customHeight="1" x14ac:dyDescent="0.3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</row>
    <row r="97" spans="1:22" ht="15.75" customHeight="1" x14ac:dyDescent="0.3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</row>
    <row r="98" spans="1:22" ht="15.75" customHeight="1" x14ac:dyDescent="0.3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</row>
    <row r="99" spans="1:22" ht="15.75" customHeight="1" x14ac:dyDescent="0.3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</row>
    <row r="100" spans="1:22" ht="15.75" customHeight="1" x14ac:dyDescent="0.3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</row>
    <row r="101" spans="1:22" ht="15.75" customHeight="1" x14ac:dyDescent="0.3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</row>
    <row r="102" spans="1:22" ht="15.75" customHeight="1" x14ac:dyDescent="0.3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</row>
    <row r="103" spans="1:22" ht="15.75" customHeight="1" x14ac:dyDescent="0.3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</row>
    <row r="104" spans="1:22" ht="15.75" customHeight="1" x14ac:dyDescent="0.3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</row>
    <row r="105" spans="1:22" ht="15.75" customHeight="1" x14ac:dyDescent="0.3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</row>
    <row r="106" spans="1:22" ht="15.75" customHeight="1" x14ac:dyDescent="0.3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</row>
    <row r="107" spans="1:22" ht="15.75" customHeight="1" x14ac:dyDescent="0.3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</row>
    <row r="108" spans="1:22" ht="15.75" customHeight="1" x14ac:dyDescent="0.3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</row>
    <row r="109" spans="1:22" ht="15.75" customHeight="1" x14ac:dyDescent="0.3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</row>
    <row r="110" spans="1:22" ht="15.75" customHeight="1" x14ac:dyDescent="0.3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</row>
    <row r="111" spans="1:22" ht="15.75" customHeight="1" x14ac:dyDescent="0.3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</row>
    <row r="112" spans="1:22" ht="15.75" customHeight="1" x14ac:dyDescent="0.3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</row>
    <row r="113" spans="1:22" ht="15.75" customHeight="1" x14ac:dyDescent="0.3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1:22" ht="15.75" customHeight="1" x14ac:dyDescent="0.3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1:22" ht="15.75" customHeight="1" x14ac:dyDescent="0.3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1:22" ht="15.75" customHeight="1" x14ac:dyDescent="0.3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1:22" ht="15.75" customHeight="1" x14ac:dyDescent="0.3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1:22" ht="15.75" customHeight="1" x14ac:dyDescent="0.3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1:22" ht="15.75" customHeight="1" x14ac:dyDescent="0.3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1:22" ht="15.75" customHeight="1" x14ac:dyDescent="0.3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1:22" ht="15.75" customHeight="1" x14ac:dyDescent="0.3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1:22" ht="15.75" customHeight="1" x14ac:dyDescent="0.3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1:22" ht="15.75" customHeight="1" x14ac:dyDescent="0.3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1:22" ht="15.75" customHeight="1" x14ac:dyDescent="0.3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1:22" ht="15.75" customHeight="1" x14ac:dyDescent="0.3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1:22" ht="15.75" customHeight="1" x14ac:dyDescent="0.3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1:22" ht="15.75" customHeight="1" x14ac:dyDescent="0.3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</row>
    <row r="128" spans="1:22" ht="15.75" customHeight="1" x14ac:dyDescent="0.3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</row>
    <row r="129" spans="1:22" ht="15.75" customHeight="1" x14ac:dyDescent="0.3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1:22" ht="15.75" customHeight="1" x14ac:dyDescent="0.3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</row>
    <row r="131" spans="1:22" ht="15.75" customHeight="1" x14ac:dyDescent="0.3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</row>
    <row r="132" spans="1:22" ht="15.75" customHeight="1" x14ac:dyDescent="0.3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</row>
    <row r="133" spans="1:22" ht="15.75" customHeight="1" x14ac:dyDescent="0.3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</row>
    <row r="134" spans="1:22" ht="15.75" customHeight="1" x14ac:dyDescent="0.3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</row>
    <row r="135" spans="1:22" ht="15.75" customHeight="1" x14ac:dyDescent="0.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</row>
    <row r="136" spans="1:22" ht="15.75" customHeight="1" x14ac:dyDescent="0.3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</row>
    <row r="137" spans="1:22" ht="15.75" customHeight="1" x14ac:dyDescent="0.3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</row>
    <row r="138" spans="1:22" ht="15.75" customHeight="1" x14ac:dyDescent="0.3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</row>
    <row r="139" spans="1:22" ht="15.75" customHeight="1" x14ac:dyDescent="0.3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</row>
    <row r="140" spans="1:22" ht="15.75" customHeight="1" x14ac:dyDescent="0.3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</row>
    <row r="141" spans="1:22" ht="15.75" customHeight="1" x14ac:dyDescent="0.3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</row>
    <row r="142" spans="1:22" ht="15.75" customHeight="1" x14ac:dyDescent="0.3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</row>
    <row r="143" spans="1:22" ht="15.75" customHeight="1" x14ac:dyDescent="0.3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</row>
    <row r="144" spans="1:22" ht="15.75" customHeight="1" x14ac:dyDescent="0.3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</row>
    <row r="145" spans="1:22" ht="15.75" customHeight="1" x14ac:dyDescent="0.3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</row>
    <row r="146" spans="1:22" ht="15.75" customHeight="1" x14ac:dyDescent="0.3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</row>
    <row r="147" spans="1:22" ht="15.75" customHeight="1" x14ac:dyDescent="0.3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</row>
    <row r="148" spans="1:22" ht="15.75" customHeight="1" x14ac:dyDescent="0.3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</row>
    <row r="149" spans="1:22" ht="15.75" customHeight="1" x14ac:dyDescent="0.3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</row>
    <row r="150" spans="1:22" ht="15.75" customHeight="1" x14ac:dyDescent="0.3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</row>
    <row r="151" spans="1:22" ht="15.75" customHeight="1" x14ac:dyDescent="0.3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52" spans="1:22" ht="15.75" customHeight="1" x14ac:dyDescent="0.3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</row>
    <row r="153" spans="1:22" ht="15.75" customHeight="1" x14ac:dyDescent="0.3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</row>
    <row r="154" spans="1:22" ht="15.75" customHeight="1" x14ac:dyDescent="0.3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</row>
    <row r="155" spans="1:22" ht="15.75" customHeight="1" x14ac:dyDescent="0.3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</row>
    <row r="156" spans="1:22" ht="15.75" customHeight="1" x14ac:dyDescent="0.3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</row>
    <row r="157" spans="1:22" ht="15.75" customHeight="1" x14ac:dyDescent="0.3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</row>
    <row r="158" spans="1:22" ht="15.75" customHeight="1" x14ac:dyDescent="0.3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</row>
    <row r="159" spans="1:22" ht="15.75" customHeight="1" x14ac:dyDescent="0.3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</row>
    <row r="160" spans="1:22" ht="15.75" customHeight="1" x14ac:dyDescent="0.3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</row>
    <row r="161" spans="1:22" ht="15.75" customHeight="1" x14ac:dyDescent="0.3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</row>
    <row r="162" spans="1:22" ht="15.75" customHeight="1" x14ac:dyDescent="0.3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</row>
    <row r="163" spans="1:22" ht="15.75" customHeight="1" x14ac:dyDescent="0.3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</row>
    <row r="164" spans="1:22" ht="15.75" customHeight="1" x14ac:dyDescent="0.3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</row>
    <row r="165" spans="1:22" ht="15.75" customHeight="1" x14ac:dyDescent="0.3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</row>
    <row r="166" spans="1:22" ht="15.75" customHeight="1" x14ac:dyDescent="0.3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</row>
    <row r="167" spans="1:22" ht="15.75" customHeight="1" x14ac:dyDescent="0.3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</row>
    <row r="168" spans="1:22" ht="15.75" customHeight="1" x14ac:dyDescent="0.3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</row>
    <row r="169" spans="1:22" ht="15.75" customHeight="1" x14ac:dyDescent="0.3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</row>
    <row r="170" spans="1:22" ht="15.75" customHeight="1" x14ac:dyDescent="0.3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</row>
    <row r="171" spans="1:22" ht="15.75" customHeight="1" x14ac:dyDescent="0.3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</row>
    <row r="172" spans="1:22" ht="15.75" customHeight="1" x14ac:dyDescent="0.3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</row>
    <row r="173" spans="1:22" ht="15.75" customHeight="1" x14ac:dyDescent="0.3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</row>
    <row r="174" spans="1:22" ht="15.75" customHeight="1" x14ac:dyDescent="0.3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</row>
    <row r="175" spans="1:22" ht="15.75" customHeight="1" x14ac:dyDescent="0.3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</row>
    <row r="176" spans="1:22" ht="15.75" customHeight="1" x14ac:dyDescent="0.3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</row>
    <row r="177" spans="1:22" ht="15.75" customHeight="1" x14ac:dyDescent="0.3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</row>
    <row r="178" spans="1:22" ht="15.75" customHeight="1" x14ac:dyDescent="0.3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</row>
    <row r="179" spans="1:22" ht="15.75" customHeight="1" x14ac:dyDescent="0.3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</row>
    <row r="180" spans="1:22" ht="15.75" customHeight="1" x14ac:dyDescent="0.3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</row>
    <row r="181" spans="1:22" ht="15.75" customHeight="1" x14ac:dyDescent="0.3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</row>
    <row r="182" spans="1:22" ht="15.75" customHeight="1" x14ac:dyDescent="0.3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</row>
    <row r="183" spans="1:22" ht="15.75" customHeight="1" x14ac:dyDescent="0.3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</row>
    <row r="184" spans="1:22" ht="15.75" customHeight="1" x14ac:dyDescent="0.3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</row>
    <row r="185" spans="1:22" ht="15.75" customHeight="1" x14ac:dyDescent="0.3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</row>
    <row r="186" spans="1:22" ht="15.75" customHeight="1" x14ac:dyDescent="0.3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</row>
    <row r="187" spans="1:22" ht="15.75" customHeight="1" x14ac:dyDescent="0.3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</row>
    <row r="188" spans="1:22" ht="15.75" customHeight="1" x14ac:dyDescent="0.3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</row>
    <row r="189" spans="1:22" ht="15.75" customHeight="1" x14ac:dyDescent="0.3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</row>
    <row r="190" spans="1:22" ht="15.75" customHeight="1" x14ac:dyDescent="0.3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</row>
    <row r="191" spans="1:22" ht="15.75" customHeight="1" x14ac:dyDescent="0.3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</row>
    <row r="192" spans="1:22" ht="15.75" customHeight="1" x14ac:dyDescent="0.3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</row>
    <row r="193" spans="1:22" ht="15.75" customHeight="1" x14ac:dyDescent="0.3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</row>
    <row r="194" spans="1:22" ht="15.75" customHeight="1" x14ac:dyDescent="0.3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</row>
    <row r="195" spans="1:22" ht="15.75" customHeight="1" x14ac:dyDescent="0.3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</row>
    <row r="196" spans="1:22" ht="15.75" customHeight="1" x14ac:dyDescent="0.3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</row>
    <row r="197" spans="1:22" ht="15.75" customHeight="1" x14ac:dyDescent="0.3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</row>
    <row r="198" spans="1:22" ht="15.75" customHeight="1" x14ac:dyDescent="0.3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</row>
    <row r="199" spans="1:22" ht="15.75" customHeight="1" x14ac:dyDescent="0.3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</row>
    <row r="200" spans="1:22" ht="15.75" customHeight="1" x14ac:dyDescent="0.3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</row>
    <row r="201" spans="1:22" ht="15.75" customHeight="1" x14ac:dyDescent="0.3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</row>
    <row r="202" spans="1:22" ht="15.75" customHeight="1" x14ac:dyDescent="0.3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</row>
    <row r="203" spans="1:22" ht="15.75" customHeight="1" x14ac:dyDescent="0.3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</row>
    <row r="204" spans="1:22" ht="15.75" customHeight="1" x14ac:dyDescent="0.3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</row>
    <row r="205" spans="1:22" ht="15.75" customHeight="1" x14ac:dyDescent="0.3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</row>
    <row r="206" spans="1:22" ht="15.75" customHeight="1" x14ac:dyDescent="0.3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</row>
    <row r="207" spans="1:22" ht="15.75" customHeight="1" x14ac:dyDescent="0.3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</row>
    <row r="208" spans="1:22" ht="15.75" customHeight="1" x14ac:dyDescent="0.3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</row>
    <row r="209" spans="1:22" ht="15.75" customHeight="1" x14ac:dyDescent="0.3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</row>
    <row r="210" spans="1:22" ht="15.75" customHeight="1" x14ac:dyDescent="0.3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</row>
    <row r="211" spans="1:22" ht="15.75" customHeight="1" x14ac:dyDescent="0.3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</row>
    <row r="212" spans="1:22" ht="15.75" customHeight="1" x14ac:dyDescent="0.3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</row>
    <row r="213" spans="1:22" ht="15.75" customHeight="1" x14ac:dyDescent="0.3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</row>
    <row r="214" spans="1:22" ht="15.75" customHeight="1" x14ac:dyDescent="0.3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</row>
    <row r="215" spans="1:22" ht="15.75" customHeight="1" x14ac:dyDescent="0.3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</row>
    <row r="216" spans="1:22" ht="15.75" customHeight="1" x14ac:dyDescent="0.3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</row>
    <row r="217" spans="1:22" ht="15.75" customHeight="1" x14ac:dyDescent="0.3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</row>
    <row r="218" spans="1:22" ht="15.75" customHeight="1" x14ac:dyDescent="0.3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</row>
    <row r="219" spans="1:22" ht="15.75" customHeight="1" x14ac:dyDescent="0.3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</row>
    <row r="220" spans="1:22" ht="15.75" customHeight="1" x14ac:dyDescent="0.3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</row>
    <row r="221" spans="1:22" ht="15.75" customHeight="1" x14ac:dyDescent="0.3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</row>
    <row r="222" spans="1:22" ht="15.75" customHeight="1" x14ac:dyDescent="0.3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</row>
    <row r="223" spans="1:22" ht="15.75" customHeight="1" x14ac:dyDescent="0.3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</row>
    <row r="224" spans="1:22" ht="15.75" customHeight="1" x14ac:dyDescent="0.3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</row>
    <row r="225" spans="1:22" ht="15.75" customHeight="1" x14ac:dyDescent="0.3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</row>
    <row r="226" spans="1:22" ht="15.75" customHeight="1" x14ac:dyDescent="0.3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</row>
    <row r="227" spans="1:22" ht="15.75" customHeight="1" x14ac:dyDescent="0.3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</row>
    <row r="228" spans="1:22" ht="15.75" customHeight="1" x14ac:dyDescent="0.3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</row>
    <row r="229" spans="1:22" ht="15.75" customHeight="1" x14ac:dyDescent="0.3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</row>
    <row r="230" spans="1:22" ht="15.75" customHeight="1" x14ac:dyDescent="0.3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</row>
    <row r="231" spans="1:22" ht="15.75" customHeight="1" x14ac:dyDescent="0.3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</row>
    <row r="232" spans="1:22" ht="15.75" customHeight="1" x14ac:dyDescent="0.3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</row>
    <row r="233" spans="1:22" ht="15.75" customHeight="1" x14ac:dyDescent="0.3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</row>
    <row r="234" spans="1:22" ht="15.75" customHeight="1" x14ac:dyDescent="0.3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</row>
    <row r="235" spans="1:22" ht="15.75" customHeight="1" x14ac:dyDescent="0.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</row>
    <row r="236" spans="1:22" ht="15.75" customHeight="1" x14ac:dyDescent="0.35"/>
    <row r="237" spans="1:22" ht="15.75" customHeight="1" x14ac:dyDescent="0.35"/>
    <row r="238" spans="1:22" ht="15.75" customHeight="1" x14ac:dyDescent="0.35"/>
    <row r="239" spans="1:22" ht="15.75" customHeight="1" x14ac:dyDescent="0.35"/>
    <row r="240" spans="1:22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</sheetData>
  <mergeCells count="1">
    <mergeCell ref="G3:G9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AA233"/>
  <sheetViews>
    <sheetView tabSelected="1" zoomScale="80" zoomScaleNormal="80" workbookViewId="0">
      <selection activeCell="B4" sqref="B4"/>
    </sheetView>
  </sheetViews>
  <sheetFormatPr defaultColWidth="14.453125" defaultRowHeight="14.5" x14ac:dyDescent="0.35"/>
  <cols>
    <col min="1" max="1" width="1.1796875" customWidth="1"/>
    <col min="2" max="2" width="36.81640625" customWidth="1"/>
    <col min="3" max="3" width="12.1796875" customWidth="1"/>
    <col min="4" max="4" width="16.81640625" bestFit="1" customWidth="1"/>
    <col min="5" max="5" width="15.08984375" customWidth="1"/>
    <col min="6" max="6" width="16.81640625" bestFit="1" customWidth="1"/>
    <col min="7" max="7" width="9.1796875" customWidth="1"/>
    <col min="8" max="8" width="14.81640625" customWidth="1"/>
    <col min="9" max="9" width="11" customWidth="1"/>
    <col min="10" max="10" width="12" customWidth="1"/>
    <col min="11" max="11" width="13.1796875" customWidth="1"/>
    <col min="12" max="12" width="18.81640625" customWidth="1"/>
    <col min="13" max="13" width="8.81640625" customWidth="1"/>
    <col min="14" max="14" width="44.81640625" bestFit="1" customWidth="1"/>
    <col min="15" max="27" width="8.81640625" customWidth="1"/>
  </cols>
  <sheetData>
    <row r="1" spans="2:27" ht="6.65" customHeight="1" x14ac:dyDescent="0.35"/>
    <row r="2" spans="2:27" ht="18.649999999999999" customHeight="1" x14ac:dyDescent="0.35">
      <c r="B2" s="216" t="s">
        <v>264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x14ac:dyDescent="0.35"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ht="23" customHeight="1" x14ac:dyDescent="0.35">
      <c r="B4" s="28" t="s">
        <v>80</v>
      </c>
      <c r="C4" s="220" t="s">
        <v>261</v>
      </c>
      <c r="D4" s="221"/>
      <c r="E4" s="221"/>
      <c r="F4" s="221"/>
      <c r="G4" s="221"/>
      <c r="H4" s="221"/>
      <c r="I4" s="221"/>
      <c r="J4" s="221"/>
      <c r="K4" s="221"/>
      <c r="L4" s="22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ht="23" customHeight="1" x14ac:dyDescent="0.35">
      <c r="B5" s="25" t="s">
        <v>3</v>
      </c>
      <c r="C5" s="224" t="str">
        <f>'Dados da Empresa'!C4</f>
        <v xml:space="preserve"> </v>
      </c>
      <c r="D5" s="225"/>
      <c r="E5" s="225"/>
      <c r="F5" s="225"/>
      <c r="G5" s="225"/>
      <c r="H5" s="225"/>
      <c r="I5" s="225"/>
      <c r="J5" s="225"/>
      <c r="K5" s="225"/>
      <c r="L5" s="22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23" customHeight="1" x14ac:dyDescent="0.35">
      <c r="B6" s="25" t="s">
        <v>4</v>
      </c>
      <c r="C6" s="224" t="str">
        <f>'Dados da Empresa'!C5</f>
        <v xml:space="preserve"> </v>
      </c>
      <c r="D6" s="225"/>
      <c r="E6" s="225"/>
      <c r="F6" s="225"/>
      <c r="G6" s="225"/>
      <c r="H6" s="225"/>
      <c r="I6" s="225"/>
      <c r="J6" s="225"/>
      <c r="K6" s="225"/>
      <c r="L6" s="22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s="27" customFormat="1" ht="23" customHeight="1" x14ac:dyDescent="0.35">
      <c r="B7" s="25" t="s">
        <v>81</v>
      </c>
      <c r="C7" s="226" t="s">
        <v>256</v>
      </c>
      <c r="D7" s="225"/>
      <c r="E7" s="225"/>
      <c r="F7" s="225"/>
      <c r="G7" s="225"/>
      <c r="H7" s="225"/>
      <c r="I7" s="225"/>
      <c r="J7" s="225"/>
      <c r="K7" s="225"/>
      <c r="L7" s="225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2:27" ht="15.5" x14ac:dyDescent="0.35">
      <c r="B8" s="223"/>
      <c r="C8" s="223"/>
      <c r="D8" s="223"/>
      <c r="E8" s="223"/>
      <c r="F8" s="223"/>
      <c r="G8" s="223"/>
      <c r="H8" s="223"/>
      <c r="I8" s="223"/>
      <c r="J8" s="223"/>
      <c r="K8" s="223"/>
      <c r="L8" s="22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x14ac:dyDescent="0.35">
      <c r="B9" s="214" t="s">
        <v>82</v>
      </c>
      <c r="C9" s="214"/>
      <c r="D9" s="214"/>
      <c r="E9" s="214"/>
      <c r="F9" s="214"/>
      <c r="G9" s="214"/>
      <c r="H9" s="214"/>
      <c r="I9" s="214"/>
      <c r="J9" s="214"/>
      <c r="K9" s="214"/>
      <c r="L9" s="214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ht="58" customHeight="1" x14ac:dyDescent="0.35">
      <c r="B10" s="2" t="s">
        <v>83</v>
      </c>
      <c r="C10" s="2" t="s">
        <v>84</v>
      </c>
      <c r="D10" s="2" t="s">
        <v>85</v>
      </c>
      <c r="E10" s="2" t="s">
        <v>86</v>
      </c>
      <c r="F10" s="2" t="s">
        <v>87</v>
      </c>
      <c r="G10" s="2" t="s">
        <v>88</v>
      </c>
      <c r="H10" s="2" t="s">
        <v>89</v>
      </c>
      <c r="I10" s="2" t="s">
        <v>90</v>
      </c>
      <c r="J10" s="3" t="s">
        <v>91</v>
      </c>
      <c r="K10" s="2" t="s">
        <v>92</v>
      </c>
      <c r="L10" s="2" t="s">
        <v>93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2:27" x14ac:dyDescent="0.35">
      <c r="B11" s="24"/>
      <c r="C11" s="34" t="str">
        <f>IFERROR((VLOOKUP($B11,Perfis!$B$3:$E$35,2,FALSE)),"")</f>
        <v/>
      </c>
      <c r="D11" s="5" t="str">
        <f>IFERROR(($C11*(VLOOKUP($B11,Perfis!$B$3:$E$35,4,FALSE()))),"")</f>
        <v/>
      </c>
      <c r="E11" s="6" t="str">
        <f t="shared" ref="E11:E21" si="0">IF(($D11=""),"",$L$31)</f>
        <v/>
      </c>
      <c r="F11" s="6" t="str">
        <f t="shared" ref="F11:F21" si="1">IFERROR(($E11+$D11),"")</f>
        <v/>
      </c>
      <c r="G11" s="7">
        <v>0</v>
      </c>
      <c r="H11" s="8">
        <f t="shared" ref="H11:H21" si="2">$G11*160</f>
        <v>0</v>
      </c>
      <c r="I11" s="9">
        <v>0</v>
      </c>
      <c r="J11" s="10">
        <f t="shared" ref="J11:J21" si="3">$H11*$I11</f>
        <v>0</v>
      </c>
      <c r="K11" s="6" t="str">
        <f>IFERROR(TRUNC(($F11/160),2),"")</f>
        <v/>
      </c>
      <c r="L11" s="6" t="str">
        <f>IFERROR(TRUNC(($K11*$H11*$I11),2),"")</f>
        <v/>
      </c>
      <c r="M11" s="1"/>
      <c r="N11" s="208" t="s">
        <v>2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2:27" x14ac:dyDescent="0.35">
      <c r="B12" s="24"/>
      <c r="C12" s="34" t="str">
        <f>IFERROR((VLOOKUP($B12,Perfis!$B$3:$E$35,2,FALSE)),"")</f>
        <v/>
      </c>
      <c r="D12" s="5" t="str">
        <f>IFERROR(($C12*(VLOOKUP($B12,Perfis!$B$3:$E$35,4,FALSE()))),"")</f>
        <v/>
      </c>
      <c r="E12" s="6" t="str">
        <f t="shared" si="0"/>
        <v/>
      </c>
      <c r="F12" s="6" t="str">
        <f t="shared" si="1"/>
        <v/>
      </c>
      <c r="G12" s="7">
        <v>0</v>
      </c>
      <c r="H12" s="8">
        <f t="shared" si="2"/>
        <v>0</v>
      </c>
      <c r="I12" s="9">
        <v>0</v>
      </c>
      <c r="J12" s="10">
        <f t="shared" si="3"/>
        <v>0</v>
      </c>
      <c r="K12" s="6" t="str">
        <f t="shared" ref="K12:K21" si="4">IFERROR(TRUNC(($F12/160),2),"")</f>
        <v/>
      </c>
      <c r="L12" s="6" t="str">
        <f t="shared" ref="L12:L21" si="5">IFERROR(TRUNC(($K12*$H12*$I12),2),"")</f>
        <v/>
      </c>
      <c r="M12" s="1"/>
      <c r="N12" s="20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2:27" x14ac:dyDescent="0.35">
      <c r="B13" s="24"/>
      <c r="C13" s="34" t="str">
        <f>IFERROR((VLOOKUP($B13,Perfis!$B$3:$E$35,2,FALSE)),"")</f>
        <v/>
      </c>
      <c r="D13" s="5" t="str">
        <f>IFERROR(($C13*(VLOOKUP($B13,Perfis!$B$3:$E$35,4,FALSE()))),"")</f>
        <v/>
      </c>
      <c r="E13" s="6" t="str">
        <f t="shared" si="0"/>
        <v/>
      </c>
      <c r="F13" s="6" t="str">
        <f t="shared" si="1"/>
        <v/>
      </c>
      <c r="G13" s="7">
        <v>0</v>
      </c>
      <c r="H13" s="8">
        <f t="shared" si="2"/>
        <v>0</v>
      </c>
      <c r="I13" s="9">
        <v>0</v>
      </c>
      <c r="J13" s="10">
        <f t="shared" si="3"/>
        <v>0</v>
      </c>
      <c r="K13" s="6" t="str">
        <f t="shared" si="4"/>
        <v/>
      </c>
      <c r="L13" s="6" t="str">
        <f t="shared" si="5"/>
        <v/>
      </c>
      <c r="M13" s="1"/>
      <c r="N13" s="20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x14ac:dyDescent="0.35">
      <c r="B14" s="24"/>
      <c r="C14" s="34" t="str">
        <f>IFERROR((VLOOKUP($B14,Perfis!$B$3:$E$35,2,FALSE)),"")</f>
        <v/>
      </c>
      <c r="D14" s="5" t="str">
        <f>IFERROR(($C14*(VLOOKUP($B14,Perfis!$B$3:$E$35,4,FALSE()))),"")</f>
        <v/>
      </c>
      <c r="E14" s="6" t="str">
        <f t="shared" si="0"/>
        <v/>
      </c>
      <c r="F14" s="6" t="str">
        <f t="shared" si="1"/>
        <v/>
      </c>
      <c r="G14" s="7">
        <v>0</v>
      </c>
      <c r="H14" s="8">
        <f t="shared" si="2"/>
        <v>0</v>
      </c>
      <c r="I14" s="9">
        <v>0</v>
      </c>
      <c r="J14" s="10">
        <f t="shared" si="3"/>
        <v>0</v>
      </c>
      <c r="K14" s="6" t="str">
        <f t="shared" si="4"/>
        <v/>
      </c>
      <c r="L14" s="6" t="str">
        <f t="shared" si="5"/>
        <v/>
      </c>
      <c r="M14" s="1"/>
      <c r="N14" s="209"/>
      <c r="O14" s="1"/>
      <c r="P14" s="1"/>
      <c r="Q14" s="1"/>
      <c r="R14" s="11"/>
      <c r="S14" s="1"/>
      <c r="T14" s="1"/>
      <c r="U14" s="1"/>
      <c r="V14" s="1"/>
      <c r="W14" s="1"/>
      <c r="X14" s="1"/>
      <c r="Y14" s="1"/>
      <c r="Z14" s="1"/>
      <c r="AA14" s="1"/>
    </row>
    <row r="15" spans="2:27" x14ac:dyDescent="0.35">
      <c r="B15" s="24"/>
      <c r="C15" s="34" t="str">
        <f>IFERROR((VLOOKUP($B15,Perfis!$B$3:$E$35,2,FALSE)),"")</f>
        <v/>
      </c>
      <c r="D15" s="5" t="str">
        <f>IFERROR(($C15*(VLOOKUP($B15,Perfis!$B$3:$E$35,4,FALSE()))),"")</f>
        <v/>
      </c>
      <c r="E15" s="6" t="str">
        <f t="shared" si="0"/>
        <v/>
      </c>
      <c r="F15" s="6" t="str">
        <f t="shared" si="1"/>
        <v/>
      </c>
      <c r="G15" s="7">
        <v>0</v>
      </c>
      <c r="H15" s="8">
        <f t="shared" si="2"/>
        <v>0</v>
      </c>
      <c r="I15" s="9">
        <v>0</v>
      </c>
      <c r="J15" s="10">
        <f t="shared" si="3"/>
        <v>0</v>
      </c>
      <c r="K15" s="6" t="str">
        <f t="shared" si="4"/>
        <v/>
      </c>
      <c r="L15" s="6" t="str">
        <f t="shared" si="5"/>
        <v/>
      </c>
      <c r="M15" s="1"/>
      <c r="N15" s="20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x14ac:dyDescent="0.35">
      <c r="B16" s="24"/>
      <c r="C16" s="34" t="str">
        <f>IFERROR((VLOOKUP($B16,Perfis!$B$3:$E$35,2,FALSE)),"")</f>
        <v/>
      </c>
      <c r="D16" s="5" t="str">
        <f>IFERROR(($C16*(VLOOKUP($B16,Perfis!$B$3:$E$35,4,FALSE()))),"")</f>
        <v/>
      </c>
      <c r="E16" s="6" t="str">
        <f t="shared" si="0"/>
        <v/>
      </c>
      <c r="F16" s="6" t="str">
        <f t="shared" si="1"/>
        <v/>
      </c>
      <c r="G16" s="7">
        <v>0</v>
      </c>
      <c r="H16" s="8">
        <f t="shared" si="2"/>
        <v>0</v>
      </c>
      <c r="I16" s="9">
        <v>0</v>
      </c>
      <c r="J16" s="10">
        <f t="shared" si="3"/>
        <v>0</v>
      </c>
      <c r="K16" s="6" t="str">
        <f t="shared" si="4"/>
        <v/>
      </c>
      <c r="L16" s="6" t="str">
        <f t="shared" si="5"/>
        <v/>
      </c>
      <c r="M16" s="1"/>
      <c r="N16" s="209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14.5" customHeight="1" x14ac:dyDescent="0.35">
      <c r="B17" s="24"/>
      <c r="C17" s="34" t="str">
        <f>IFERROR((VLOOKUP($B17,Perfis!$B$3:$E$35,2,FALSE)),"")</f>
        <v/>
      </c>
      <c r="D17" s="5" t="str">
        <f>IFERROR(($C17*(VLOOKUP($B17,Perfis!$B$3:$E$35,4,FALSE()))),"")</f>
        <v/>
      </c>
      <c r="E17" s="6" t="str">
        <f t="shared" si="0"/>
        <v/>
      </c>
      <c r="F17" s="6" t="str">
        <f t="shared" si="1"/>
        <v/>
      </c>
      <c r="G17" s="7">
        <v>0</v>
      </c>
      <c r="H17" s="8">
        <f t="shared" si="2"/>
        <v>0</v>
      </c>
      <c r="I17" s="9">
        <v>0</v>
      </c>
      <c r="J17" s="10">
        <f t="shared" si="3"/>
        <v>0</v>
      </c>
      <c r="K17" s="6" t="str">
        <f t="shared" si="4"/>
        <v/>
      </c>
      <c r="L17" s="6" t="str">
        <f t="shared" si="5"/>
        <v/>
      </c>
      <c r="M17" s="1"/>
      <c r="N17" s="210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14.5" customHeight="1" x14ac:dyDescent="0.35">
      <c r="B18" s="24"/>
      <c r="C18" s="34" t="str">
        <f>IFERROR((VLOOKUP($B18,Perfis!$B$3:$E$35,2,FALSE)),"")</f>
        <v/>
      </c>
      <c r="D18" s="5" t="str">
        <f>IFERROR(($C18*(VLOOKUP($B18,Perfis!$B$3:$E$35,4,FALSE()))),"")</f>
        <v/>
      </c>
      <c r="E18" s="6" t="str">
        <f t="shared" si="0"/>
        <v/>
      </c>
      <c r="F18" s="6" t="str">
        <f t="shared" si="1"/>
        <v/>
      </c>
      <c r="G18" s="7">
        <v>0</v>
      </c>
      <c r="H18" s="8">
        <f t="shared" si="2"/>
        <v>0</v>
      </c>
      <c r="I18" s="9">
        <v>0</v>
      </c>
      <c r="J18" s="10">
        <f t="shared" si="3"/>
        <v>0</v>
      </c>
      <c r="K18" s="6" t="str">
        <f t="shared" si="4"/>
        <v/>
      </c>
      <c r="L18" s="6" t="str">
        <f t="shared" si="5"/>
        <v/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4.5" customHeight="1" x14ac:dyDescent="0.35">
      <c r="B19" s="24"/>
      <c r="C19" s="34" t="str">
        <f>IFERROR((VLOOKUP($B19,Perfis!$B$3:$E$35,2,FALSE)),"")</f>
        <v/>
      </c>
      <c r="D19" s="5" t="str">
        <f>IFERROR(($C19*(VLOOKUP($B19,Perfis!$B$3:$E$35,4,FALSE()))),"")</f>
        <v/>
      </c>
      <c r="E19" s="6" t="str">
        <f t="shared" si="0"/>
        <v/>
      </c>
      <c r="F19" s="6" t="str">
        <f t="shared" si="1"/>
        <v/>
      </c>
      <c r="G19" s="7">
        <v>0</v>
      </c>
      <c r="H19" s="8">
        <f t="shared" si="2"/>
        <v>0</v>
      </c>
      <c r="I19" s="9">
        <v>0</v>
      </c>
      <c r="J19" s="10">
        <f t="shared" si="3"/>
        <v>0</v>
      </c>
      <c r="K19" s="6" t="str">
        <f t="shared" si="4"/>
        <v/>
      </c>
      <c r="L19" s="6" t="str">
        <f t="shared" si="5"/>
        <v/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4.5" customHeight="1" x14ac:dyDescent="0.35">
      <c r="B20" s="24"/>
      <c r="C20" s="34" t="str">
        <f>IFERROR((VLOOKUP($B20,Perfis!$B$3:$E$35,2,FALSE)),"")</f>
        <v/>
      </c>
      <c r="D20" s="5" t="str">
        <f>IFERROR(($C20*(VLOOKUP($B20,Perfis!$B$3:$E$35,4,FALSE()))),"")</f>
        <v/>
      </c>
      <c r="E20" s="6" t="str">
        <f t="shared" si="0"/>
        <v/>
      </c>
      <c r="F20" s="6" t="str">
        <f t="shared" si="1"/>
        <v/>
      </c>
      <c r="G20" s="7">
        <v>0</v>
      </c>
      <c r="H20" s="8">
        <f t="shared" si="2"/>
        <v>0</v>
      </c>
      <c r="I20" s="9">
        <v>0</v>
      </c>
      <c r="J20" s="10">
        <f t="shared" si="3"/>
        <v>0</v>
      </c>
      <c r="K20" s="6" t="str">
        <f t="shared" si="4"/>
        <v/>
      </c>
      <c r="L20" s="6" t="str">
        <f t="shared" si="5"/>
        <v/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14.5" customHeight="1" x14ac:dyDescent="0.35">
      <c r="B21" s="24"/>
      <c r="C21" s="34" t="str">
        <f>IFERROR((VLOOKUP($B21,Perfis!$B$3:$E$35,2,FALSE)),"")</f>
        <v/>
      </c>
      <c r="D21" s="5" t="str">
        <f>IFERROR(($C21*(VLOOKUP($B21,Perfis!$B$3:$E$35,4,FALSE()))),"")</f>
        <v/>
      </c>
      <c r="E21" s="6" t="str">
        <f t="shared" si="0"/>
        <v/>
      </c>
      <c r="F21" s="6" t="str">
        <f t="shared" si="1"/>
        <v/>
      </c>
      <c r="G21" s="7">
        <v>0</v>
      </c>
      <c r="H21" s="8">
        <f t="shared" si="2"/>
        <v>0</v>
      </c>
      <c r="I21" s="9">
        <v>0</v>
      </c>
      <c r="J21" s="10">
        <f t="shared" si="3"/>
        <v>0</v>
      </c>
      <c r="K21" s="6" t="str">
        <f t="shared" si="4"/>
        <v/>
      </c>
      <c r="L21" s="6" t="str">
        <f t="shared" si="5"/>
        <v/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14.5" customHeight="1" x14ac:dyDescent="0.35">
      <c r="B22" s="12" t="s">
        <v>94</v>
      </c>
      <c r="C22" s="13"/>
      <c r="D22" s="13"/>
      <c r="E22" s="13"/>
      <c r="F22" s="12"/>
      <c r="G22" s="14"/>
      <c r="H22" s="14"/>
      <c r="I22" s="14">
        <f>SUM($I11:$I21)</f>
        <v>0</v>
      </c>
      <c r="J22" s="15">
        <f>SUM($J11:$J21)</f>
        <v>0</v>
      </c>
      <c r="K22" s="13">
        <f>TRUNC(SUM($K11:$K21),2)</f>
        <v>0</v>
      </c>
      <c r="L22" s="13">
        <f>TRUNC(SUM($L11:$L21),2)</f>
        <v>0</v>
      </c>
      <c r="M22" s="16"/>
      <c r="N22" s="17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2:27" ht="14.5" customHeight="1" x14ac:dyDescent="0.35">
      <c r="B23" s="213"/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4.5" customHeight="1" x14ac:dyDescent="0.35">
      <c r="B24" s="214" t="s">
        <v>95</v>
      </c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5" customHeight="1" x14ac:dyDescent="0.35">
      <c r="B25" s="215" t="s">
        <v>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18" t="s">
        <v>97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7" ht="15" customHeight="1" x14ac:dyDescent="0.35">
      <c r="B26" s="212" t="s">
        <v>98</v>
      </c>
      <c r="C26" s="212"/>
      <c r="D26" s="212"/>
      <c r="E26" s="212"/>
      <c r="F26" s="212"/>
      <c r="G26" s="212"/>
      <c r="H26" s="212"/>
      <c r="I26" s="212"/>
      <c r="J26" s="212"/>
      <c r="K26" s="212"/>
      <c r="L26" s="1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7" ht="15" customHeight="1" x14ac:dyDescent="0.35">
      <c r="B27" s="212" t="s">
        <v>99</v>
      </c>
      <c r="C27" s="212"/>
      <c r="D27" s="212"/>
      <c r="E27" s="212"/>
      <c r="F27" s="212"/>
      <c r="G27" s="212"/>
      <c r="H27" s="212"/>
      <c r="I27" s="212"/>
      <c r="J27" s="212"/>
      <c r="K27" s="212"/>
      <c r="L27" s="19">
        <v>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7" ht="15" customHeight="1" x14ac:dyDescent="0.35">
      <c r="B28" s="212" t="s">
        <v>100</v>
      </c>
      <c r="C28" s="212"/>
      <c r="D28" s="212"/>
      <c r="E28" s="212"/>
      <c r="F28" s="212"/>
      <c r="G28" s="212"/>
      <c r="H28" s="212"/>
      <c r="I28" s="212"/>
      <c r="J28" s="212"/>
      <c r="K28" s="212"/>
      <c r="L28" s="1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7" ht="15" customHeight="1" x14ac:dyDescent="0.35">
      <c r="B29" s="212" t="s">
        <v>101</v>
      </c>
      <c r="C29" s="212"/>
      <c r="D29" s="212"/>
      <c r="E29" s="212"/>
      <c r="F29" s="212"/>
      <c r="G29" s="212"/>
      <c r="H29" s="212"/>
      <c r="I29" s="212"/>
      <c r="J29" s="212"/>
      <c r="K29" s="212"/>
      <c r="L29" s="19">
        <v>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7" ht="15" customHeight="1" x14ac:dyDescent="0.35">
      <c r="B30" s="212" t="s">
        <v>102</v>
      </c>
      <c r="C30" s="212"/>
      <c r="D30" s="212"/>
      <c r="E30" s="212"/>
      <c r="F30" s="212"/>
      <c r="G30" s="212"/>
      <c r="H30" s="212"/>
      <c r="I30" s="212"/>
      <c r="J30" s="212"/>
      <c r="K30" s="212"/>
      <c r="L30" s="19">
        <v>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7" ht="15" customHeight="1" x14ac:dyDescent="0.35">
      <c r="B31" s="218" t="s">
        <v>103</v>
      </c>
      <c r="C31" s="218"/>
      <c r="D31" s="218"/>
      <c r="E31" s="218"/>
      <c r="F31" s="218"/>
      <c r="G31" s="218"/>
      <c r="H31" s="218"/>
      <c r="I31" s="218"/>
      <c r="J31" s="218"/>
      <c r="K31" s="218"/>
      <c r="L31" s="13">
        <f>IFERROR(TRUNC(SUM(L26:L30),2),"")</f>
        <v>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7" x14ac:dyDescent="0.35"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5" customHeight="1" x14ac:dyDescent="0.35">
      <c r="B33" s="218" t="s">
        <v>104</v>
      </c>
      <c r="C33" s="218"/>
      <c r="D33" s="218"/>
      <c r="E33" s="218"/>
      <c r="F33" s="218"/>
      <c r="G33" s="218"/>
      <c r="H33" s="218"/>
      <c r="I33" s="218"/>
      <c r="J33" s="218"/>
      <c r="K33" s="218"/>
      <c r="L33" s="29">
        <f>IFERROR(L22,"")</f>
        <v>0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x14ac:dyDescent="0.3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x14ac:dyDescent="0.3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x14ac:dyDescent="0.3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x14ac:dyDescent="0.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x14ac:dyDescent="0.3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x14ac:dyDescent="0.3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x14ac:dyDescent="0.3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x14ac:dyDescent="0.3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x14ac:dyDescent="0.3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x14ac:dyDescent="0.3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x14ac:dyDescent="0.3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x14ac:dyDescent="0.3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x14ac:dyDescent="0.3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x14ac:dyDescent="0.3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x14ac:dyDescent="0.3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x14ac:dyDescent="0.3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x14ac:dyDescent="0.3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x14ac:dyDescent="0.3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x14ac:dyDescent="0.3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x14ac:dyDescent="0.3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x14ac:dyDescent="0.3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x14ac:dyDescent="0.3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x14ac:dyDescent="0.3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x14ac:dyDescent="0.3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x14ac:dyDescent="0.3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x14ac:dyDescent="0.3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x14ac:dyDescent="0.3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x14ac:dyDescent="0.3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x14ac:dyDescent="0.3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x14ac:dyDescent="0.3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x14ac:dyDescent="0.3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x14ac:dyDescent="0.3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x14ac:dyDescent="0.3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x14ac:dyDescent="0.3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x14ac:dyDescent="0.3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x14ac:dyDescent="0.3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x14ac:dyDescent="0.3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x14ac:dyDescent="0.3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x14ac:dyDescent="0.3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x14ac:dyDescent="0.3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x14ac:dyDescent="0.3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x14ac:dyDescent="0.3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x14ac:dyDescent="0.3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x14ac:dyDescent="0.3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x14ac:dyDescent="0.3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x14ac:dyDescent="0.3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x14ac:dyDescent="0.3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x14ac:dyDescent="0.3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x14ac:dyDescent="0.3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x14ac:dyDescent="0.3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x14ac:dyDescent="0.3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x14ac:dyDescent="0.3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x14ac:dyDescent="0.3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x14ac:dyDescent="0.3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x14ac:dyDescent="0.3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x14ac:dyDescent="0.3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x14ac:dyDescent="0.3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x14ac:dyDescent="0.3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x14ac:dyDescent="0.3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x14ac:dyDescent="0.3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x14ac:dyDescent="0.3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x14ac:dyDescent="0.3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x14ac:dyDescent="0.3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x14ac:dyDescent="0.3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x14ac:dyDescent="0.3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x14ac:dyDescent="0.3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x14ac:dyDescent="0.3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x14ac:dyDescent="0.3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x14ac:dyDescent="0.3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x14ac:dyDescent="0.3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x14ac:dyDescent="0.3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x14ac:dyDescent="0.3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x14ac:dyDescent="0.3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x14ac:dyDescent="0.3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x14ac:dyDescent="0.3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x14ac:dyDescent="0.3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x14ac:dyDescent="0.3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x14ac:dyDescent="0.3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x14ac:dyDescent="0.3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x14ac:dyDescent="0.3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x14ac:dyDescent="0.3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x14ac:dyDescent="0.3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x14ac:dyDescent="0.3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x14ac:dyDescent="0.3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x14ac:dyDescent="0.3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x14ac:dyDescent="0.3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x14ac:dyDescent="0.3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x14ac:dyDescent="0.3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x14ac:dyDescent="0.3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x14ac:dyDescent="0.3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x14ac:dyDescent="0.3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x14ac:dyDescent="0.3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x14ac:dyDescent="0.3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x14ac:dyDescent="0.3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x14ac:dyDescent="0.3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x14ac:dyDescent="0.3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x14ac:dyDescent="0.3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x14ac:dyDescent="0.3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x14ac:dyDescent="0.3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x14ac:dyDescent="0.3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x14ac:dyDescent="0.3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x14ac:dyDescent="0.3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x14ac:dyDescent="0.3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x14ac:dyDescent="0.3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x14ac:dyDescent="0.3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x14ac:dyDescent="0.3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x14ac:dyDescent="0.3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x14ac:dyDescent="0.3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x14ac:dyDescent="0.3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x14ac:dyDescent="0.3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x14ac:dyDescent="0.3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x14ac:dyDescent="0.3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x14ac:dyDescent="0.3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x14ac:dyDescent="0.3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x14ac:dyDescent="0.3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x14ac:dyDescent="0.3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x14ac:dyDescent="0.3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x14ac:dyDescent="0.3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x14ac:dyDescent="0.3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x14ac:dyDescent="0.3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x14ac:dyDescent="0.3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x14ac:dyDescent="0.3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x14ac:dyDescent="0.3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x14ac:dyDescent="0.3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x14ac:dyDescent="0.3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x14ac:dyDescent="0.3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x14ac:dyDescent="0.3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x14ac:dyDescent="0.3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x14ac:dyDescent="0.3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x14ac:dyDescent="0.3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x14ac:dyDescent="0.3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x14ac:dyDescent="0.3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x14ac:dyDescent="0.3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x14ac:dyDescent="0.3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x14ac:dyDescent="0.3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x14ac:dyDescent="0.3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x14ac:dyDescent="0.3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x14ac:dyDescent="0.3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x14ac:dyDescent="0.3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x14ac:dyDescent="0.3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x14ac:dyDescent="0.3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x14ac:dyDescent="0.3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x14ac:dyDescent="0.3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x14ac:dyDescent="0.3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x14ac:dyDescent="0.3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x14ac:dyDescent="0.3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x14ac:dyDescent="0.3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x14ac:dyDescent="0.3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x14ac:dyDescent="0.3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x14ac:dyDescent="0.3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x14ac:dyDescent="0.3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x14ac:dyDescent="0.3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x14ac:dyDescent="0.3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x14ac:dyDescent="0.3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x14ac:dyDescent="0.3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x14ac:dyDescent="0.3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x14ac:dyDescent="0.3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x14ac:dyDescent="0.3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x14ac:dyDescent="0.3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x14ac:dyDescent="0.3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x14ac:dyDescent="0.3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x14ac:dyDescent="0.3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x14ac:dyDescent="0.3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x14ac:dyDescent="0.3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x14ac:dyDescent="0.3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x14ac:dyDescent="0.3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x14ac:dyDescent="0.3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x14ac:dyDescent="0.3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x14ac:dyDescent="0.3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x14ac:dyDescent="0.3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x14ac:dyDescent="0.3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x14ac:dyDescent="0.3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x14ac:dyDescent="0.3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x14ac:dyDescent="0.3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x14ac:dyDescent="0.3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x14ac:dyDescent="0.3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x14ac:dyDescent="0.3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x14ac:dyDescent="0.3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x14ac:dyDescent="0.3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x14ac:dyDescent="0.3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x14ac:dyDescent="0.3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x14ac:dyDescent="0.3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x14ac:dyDescent="0.3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x14ac:dyDescent="0.3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x14ac:dyDescent="0.3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x14ac:dyDescent="0.3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x14ac:dyDescent="0.3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x14ac:dyDescent="0.3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x14ac:dyDescent="0.3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x14ac:dyDescent="0.3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x14ac:dyDescent="0.3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x14ac:dyDescent="0.3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x14ac:dyDescent="0.3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x14ac:dyDescent="0.3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x14ac:dyDescent="0.3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x14ac:dyDescent="0.3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x14ac:dyDescent="0.3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x14ac:dyDescent="0.3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</sheetData>
  <mergeCells count="20">
    <mergeCell ref="B2:L2"/>
    <mergeCell ref="B3:L3"/>
    <mergeCell ref="B31:K31"/>
    <mergeCell ref="B32:L32"/>
    <mergeCell ref="B33:K33"/>
    <mergeCell ref="C4:L4"/>
    <mergeCell ref="B30:K30"/>
    <mergeCell ref="B8:L8"/>
    <mergeCell ref="B9:L9"/>
    <mergeCell ref="C5:L5"/>
    <mergeCell ref="C6:L6"/>
    <mergeCell ref="C7:L7"/>
    <mergeCell ref="N11:N17"/>
    <mergeCell ref="B26:K26"/>
    <mergeCell ref="B27:K27"/>
    <mergeCell ref="B28:K28"/>
    <mergeCell ref="B29:K29"/>
    <mergeCell ref="B23:L23"/>
    <mergeCell ref="B24:L24"/>
    <mergeCell ref="B25:K25"/>
  </mergeCell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Perfis!$B$3:$B$35</xm:f>
          </x14:formula1>
          <x14:formula2>
            <xm:f>0</xm:f>
          </x14:formula2>
          <xm:sqref>B11:B21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AA233"/>
  <sheetViews>
    <sheetView topLeftCell="B12" zoomScale="80" zoomScaleNormal="80" workbookViewId="0">
      <selection activeCell="C7" sqref="C7:L7"/>
    </sheetView>
  </sheetViews>
  <sheetFormatPr defaultColWidth="14.453125" defaultRowHeight="14.5" x14ac:dyDescent="0.35"/>
  <cols>
    <col min="1" max="1" width="1.1796875" customWidth="1"/>
    <col min="2" max="2" width="36.81640625" customWidth="1"/>
    <col min="3" max="3" width="12.1796875" customWidth="1"/>
    <col min="4" max="4" width="14.08984375" customWidth="1"/>
    <col min="5" max="5" width="15.26953125" customWidth="1"/>
    <col min="6" max="6" width="17.08984375" customWidth="1"/>
    <col min="7" max="7" width="9.1796875" customWidth="1"/>
    <col min="8" max="8" width="14.81640625" customWidth="1"/>
    <col min="9" max="9" width="10.54296875" customWidth="1"/>
    <col min="10" max="10" width="12" customWidth="1"/>
    <col min="11" max="11" width="13.1796875" customWidth="1"/>
    <col min="12" max="12" width="19.26953125" customWidth="1"/>
    <col min="13" max="13" width="9.1796875" customWidth="1"/>
    <col min="14" max="14" width="44.81640625" bestFit="1" customWidth="1"/>
    <col min="15" max="23" width="9.1796875" customWidth="1"/>
    <col min="24" max="27" width="8.81640625" customWidth="1"/>
  </cols>
  <sheetData>
    <row r="1" spans="2:27" ht="6.65" customHeight="1" x14ac:dyDescent="0.35"/>
    <row r="2" spans="2:27" ht="18.649999999999999" customHeight="1" x14ac:dyDescent="0.35">
      <c r="B2" s="216" t="s">
        <v>263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x14ac:dyDescent="0.35"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ht="23" customHeight="1" x14ac:dyDescent="0.35">
      <c r="B4" s="28" t="s">
        <v>80</v>
      </c>
      <c r="C4" s="220" t="s">
        <v>261</v>
      </c>
      <c r="D4" s="221"/>
      <c r="E4" s="221"/>
      <c r="F4" s="221"/>
      <c r="G4" s="221"/>
      <c r="H4" s="221"/>
      <c r="I4" s="221"/>
      <c r="J4" s="221"/>
      <c r="K4" s="221"/>
      <c r="L4" s="22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ht="23" customHeight="1" x14ac:dyDescent="0.35">
      <c r="B5" s="25" t="s">
        <v>3</v>
      </c>
      <c r="C5" s="224" t="str">
        <f>'Dados da Empresa'!C4</f>
        <v xml:space="preserve"> </v>
      </c>
      <c r="D5" s="225"/>
      <c r="E5" s="225"/>
      <c r="F5" s="225"/>
      <c r="G5" s="225"/>
      <c r="H5" s="225"/>
      <c r="I5" s="225"/>
      <c r="J5" s="225"/>
      <c r="K5" s="225"/>
      <c r="L5" s="22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23" customHeight="1" x14ac:dyDescent="0.35">
      <c r="B6" s="25" t="s">
        <v>4</v>
      </c>
      <c r="C6" s="224" t="str">
        <f>'Dados da Empresa'!C5</f>
        <v xml:space="preserve"> </v>
      </c>
      <c r="D6" s="225"/>
      <c r="E6" s="225"/>
      <c r="F6" s="225"/>
      <c r="G6" s="225"/>
      <c r="H6" s="225"/>
      <c r="I6" s="225"/>
      <c r="J6" s="225"/>
      <c r="K6" s="225"/>
      <c r="L6" s="22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ht="23" customHeight="1" x14ac:dyDescent="0.35">
      <c r="B7" s="25" t="s">
        <v>81</v>
      </c>
      <c r="C7" s="226" t="s">
        <v>257</v>
      </c>
      <c r="D7" s="225"/>
      <c r="E7" s="225"/>
      <c r="F7" s="225"/>
      <c r="G7" s="225"/>
      <c r="H7" s="225"/>
      <c r="I7" s="225"/>
      <c r="J7" s="225"/>
      <c r="K7" s="225"/>
      <c r="L7" s="22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x14ac:dyDescent="0.35"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x14ac:dyDescent="0.35">
      <c r="B9" s="214" t="s">
        <v>82</v>
      </c>
      <c r="C9" s="214"/>
      <c r="D9" s="214"/>
      <c r="E9" s="214"/>
      <c r="F9" s="214"/>
      <c r="G9" s="214"/>
      <c r="H9" s="214"/>
      <c r="I9" s="214"/>
      <c r="J9" s="214"/>
      <c r="K9" s="214"/>
      <c r="L9" s="214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ht="52" x14ac:dyDescent="0.35">
      <c r="B10" s="2" t="s">
        <v>83</v>
      </c>
      <c r="C10" s="2" t="s">
        <v>84</v>
      </c>
      <c r="D10" s="2" t="s">
        <v>85</v>
      </c>
      <c r="E10" s="2" t="s">
        <v>86</v>
      </c>
      <c r="F10" s="2" t="s">
        <v>87</v>
      </c>
      <c r="G10" s="2" t="s">
        <v>88</v>
      </c>
      <c r="H10" s="2" t="s">
        <v>89</v>
      </c>
      <c r="I10" s="2" t="s">
        <v>90</v>
      </c>
      <c r="J10" s="3" t="s">
        <v>91</v>
      </c>
      <c r="K10" s="2" t="s">
        <v>92</v>
      </c>
      <c r="L10" s="2" t="s">
        <v>93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2:27" x14ac:dyDescent="0.35">
      <c r="B11" s="24"/>
      <c r="C11" s="34" t="str">
        <f>IFERROR((VLOOKUP($B11,Perfis!$B$3:$E$35,2,FALSE)),"")</f>
        <v/>
      </c>
      <c r="D11" s="5" t="str">
        <f>IFERROR(($C11*(VLOOKUP($B11,Perfis!$B$3:$E$35,4,FALSE()))),"")</f>
        <v/>
      </c>
      <c r="E11" s="6" t="str">
        <f t="shared" ref="E11:E21" si="0">IF(($D11=""),"",$L$31)</f>
        <v/>
      </c>
      <c r="F11" s="6" t="str">
        <f t="shared" ref="F11:F21" si="1">IFERROR(($E11+$D11),"")</f>
        <v/>
      </c>
      <c r="G11" s="7">
        <v>0</v>
      </c>
      <c r="H11" s="8">
        <f t="shared" ref="H11:H21" si="2">$G11*160</f>
        <v>0</v>
      </c>
      <c r="I11" s="9">
        <v>0</v>
      </c>
      <c r="J11" s="10">
        <f t="shared" ref="J11:J21" si="3">$H11*$I11</f>
        <v>0</v>
      </c>
      <c r="K11" s="6" t="str">
        <f>IFERROR(TRUNC(($F11/160),2),"")</f>
        <v/>
      </c>
      <c r="L11" s="6" t="str">
        <f>IFERROR(TRUNC(($K11*$H11*$I11),2),"")</f>
        <v/>
      </c>
      <c r="M11" s="1"/>
      <c r="N11" s="208" t="s">
        <v>2</v>
      </c>
      <c r="O11" s="1"/>
      <c r="P11" s="1"/>
      <c r="Q11" s="1"/>
      <c r="R11" s="1"/>
      <c r="S11" s="4"/>
      <c r="T11" s="4"/>
      <c r="U11" s="1"/>
      <c r="V11" s="1"/>
      <c r="W11" s="4"/>
      <c r="X11" s="1"/>
      <c r="Y11" s="1"/>
      <c r="Z11" s="1"/>
      <c r="AA11" s="1"/>
    </row>
    <row r="12" spans="2:27" x14ac:dyDescent="0.35">
      <c r="B12" s="24"/>
      <c r="C12" s="34" t="str">
        <f>IFERROR((VLOOKUP($B12,Perfis!$B$3:$E$35,2,FALSE)),"")</f>
        <v/>
      </c>
      <c r="D12" s="5" t="str">
        <f>IFERROR(($C12*(VLOOKUP($B12,Perfis!$B$3:$E$35,4,FALSE()))),"")</f>
        <v/>
      </c>
      <c r="E12" s="6" t="str">
        <f t="shared" si="0"/>
        <v/>
      </c>
      <c r="F12" s="6" t="str">
        <f t="shared" si="1"/>
        <v/>
      </c>
      <c r="G12" s="7">
        <v>0</v>
      </c>
      <c r="H12" s="8">
        <f t="shared" si="2"/>
        <v>0</v>
      </c>
      <c r="I12" s="9">
        <v>0</v>
      </c>
      <c r="J12" s="10">
        <f t="shared" si="3"/>
        <v>0</v>
      </c>
      <c r="K12" s="6" t="str">
        <f t="shared" ref="K12:K21" si="4">IFERROR(TRUNC(($F12/160),2),"")</f>
        <v/>
      </c>
      <c r="L12" s="6" t="str">
        <f t="shared" ref="L12:L21" si="5">IFERROR(TRUNC(($K12*$H12*$I12),2),"")</f>
        <v/>
      </c>
      <c r="M12" s="1"/>
      <c r="N12" s="209"/>
      <c r="O12" s="1"/>
      <c r="P12" s="1"/>
      <c r="Q12" s="1"/>
      <c r="R12" s="1"/>
      <c r="S12" s="4"/>
      <c r="T12" s="1"/>
      <c r="U12" s="1"/>
      <c r="V12" s="1"/>
      <c r="W12" s="4"/>
      <c r="X12" s="1"/>
      <c r="Y12" s="1"/>
      <c r="Z12" s="1"/>
      <c r="AA12" s="1"/>
    </row>
    <row r="13" spans="2:27" x14ac:dyDescent="0.35">
      <c r="B13" s="24"/>
      <c r="C13" s="34" t="str">
        <f>IFERROR((VLOOKUP($B13,Perfis!$B$3:$E$35,2,FALSE)),"")</f>
        <v/>
      </c>
      <c r="D13" s="5" t="str">
        <f>IFERROR(($C13*(VLOOKUP($B13,Perfis!$B$3:$E$35,4,FALSE()))),"")</f>
        <v/>
      </c>
      <c r="E13" s="6" t="str">
        <f t="shared" si="0"/>
        <v/>
      </c>
      <c r="F13" s="6" t="str">
        <f t="shared" si="1"/>
        <v/>
      </c>
      <c r="G13" s="7">
        <v>0</v>
      </c>
      <c r="H13" s="8">
        <f t="shared" si="2"/>
        <v>0</v>
      </c>
      <c r="I13" s="9">
        <v>0</v>
      </c>
      <c r="J13" s="10">
        <f t="shared" si="3"/>
        <v>0</v>
      </c>
      <c r="K13" s="6" t="str">
        <f t="shared" si="4"/>
        <v/>
      </c>
      <c r="L13" s="6" t="str">
        <f t="shared" si="5"/>
        <v/>
      </c>
      <c r="M13" s="1"/>
      <c r="N13" s="209"/>
      <c r="O13" s="1"/>
      <c r="P13" s="1"/>
      <c r="Q13" s="1"/>
      <c r="R13" s="1"/>
      <c r="S13" s="4"/>
      <c r="T13" s="4"/>
      <c r="U13" s="1"/>
      <c r="V13" s="1"/>
      <c r="W13" s="4"/>
      <c r="X13" s="1"/>
      <c r="Y13" s="1"/>
      <c r="Z13" s="1"/>
      <c r="AA13" s="1"/>
    </row>
    <row r="14" spans="2:27" x14ac:dyDescent="0.35">
      <c r="B14" s="24"/>
      <c r="C14" s="34" t="str">
        <f>IFERROR((VLOOKUP($B14,Perfis!$B$3:$E$35,2,FALSE)),"")</f>
        <v/>
      </c>
      <c r="D14" s="5" t="str">
        <f>IFERROR(($C14*(VLOOKUP($B14,Perfis!$B$3:$E$35,4,FALSE()))),"")</f>
        <v/>
      </c>
      <c r="E14" s="6" t="str">
        <f t="shared" si="0"/>
        <v/>
      </c>
      <c r="F14" s="6" t="str">
        <f t="shared" si="1"/>
        <v/>
      </c>
      <c r="G14" s="7">
        <v>0</v>
      </c>
      <c r="H14" s="8">
        <f t="shared" si="2"/>
        <v>0</v>
      </c>
      <c r="I14" s="9">
        <v>0</v>
      </c>
      <c r="J14" s="10">
        <f t="shared" si="3"/>
        <v>0</v>
      </c>
      <c r="K14" s="6" t="str">
        <f t="shared" si="4"/>
        <v/>
      </c>
      <c r="L14" s="6" t="str">
        <f t="shared" si="5"/>
        <v/>
      </c>
      <c r="M14" s="1"/>
      <c r="N14" s="209"/>
      <c r="O14" s="1"/>
      <c r="P14" s="1"/>
      <c r="Q14" s="1"/>
      <c r="R14" s="1"/>
      <c r="S14" s="4"/>
      <c r="T14" s="1"/>
      <c r="U14" s="1"/>
      <c r="V14" s="1"/>
      <c r="W14" s="4"/>
      <c r="X14" s="1"/>
      <c r="Y14" s="1"/>
      <c r="Z14" s="1"/>
      <c r="AA14" s="1"/>
    </row>
    <row r="15" spans="2:27" x14ac:dyDescent="0.35">
      <c r="B15" s="24"/>
      <c r="C15" s="34" t="str">
        <f>IFERROR((VLOOKUP($B15,Perfis!$B$3:$E$35,2,FALSE)),"")</f>
        <v/>
      </c>
      <c r="D15" s="5" t="str">
        <f>IFERROR(($C15*(VLOOKUP($B15,Perfis!$B$3:$E$35,4,FALSE()))),"")</f>
        <v/>
      </c>
      <c r="E15" s="6" t="str">
        <f t="shared" si="0"/>
        <v/>
      </c>
      <c r="F15" s="6" t="str">
        <f t="shared" si="1"/>
        <v/>
      </c>
      <c r="G15" s="7">
        <v>0</v>
      </c>
      <c r="H15" s="8">
        <f t="shared" si="2"/>
        <v>0</v>
      </c>
      <c r="I15" s="9">
        <v>0</v>
      </c>
      <c r="J15" s="10">
        <f t="shared" si="3"/>
        <v>0</v>
      </c>
      <c r="K15" s="6" t="str">
        <f t="shared" si="4"/>
        <v/>
      </c>
      <c r="L15" s="6" t="str">
        <f t="shared" si="5"/>
        <v/>
      </c>
      <c r="M15" s="1"/>
      <c r="N15" s="209"/>
      <c r="O15" s="1"/>
      <c r="P15" s="1"/>
      <c r="Q15" s="1"/>
      <c r="R15" s="1"/>
      <c r="S15" s="4"/>
      <c r="T15" s="4"/>
      <c r="U15" s="1"/>
      <c r="V15" s="1"/>
      <c r="W15" s="4"/>
      <c r="X15" s="1"/>
      <c r="Y15" s="1"/>
      <c r="Z15" s="1"/>
      <c r="AA15" s="1"/>
    </row>
    <row r="16" spans="2:27" x14ac:dyDescent="0.35">
      <c r="B16" s="24"/>
      <c r="C16" s="34" t="str">
        <f>IFERROR((VLOOKUP($B16,Perfis!$B$3:$E$35,2,FALSE)),"")</f>
        <v/>
      </c>
      <c r="D16" s="5" t="str">
        <f>IFERROR(($C16*(VLOOKUP($B16,Perfis!$B$3:$E$35,4,FALSE()))),"")</f>
        <v/>
      </c>
      <c r="E16" s="6" t="str">
        <f t="shared" si="0"/>
        <v/>
      </c>
      <c r="F16" s="6" t="str">
        <f t="shared" si="1"/>
        <v/>
      </c>
      <c r="G16" s="7">
        <v>0</v>
      </c>
      <c r="H16" s="8">
        <f t="shared" si="2"/>
        <v>0</v>
      </c>
      <c r="I16" s="9">
        <v>0</v>
      </c>
      <c r="J16" s="10">
        <f t="shared" si="3"/>
        <v>0</v>
      </c>
      <c r="K16" s="6" t="str">
        <f t="shared" si="4"/>
        <v/>
      </c>
      <c r="L16" s="6" t="str">
        <f t="shared" si="5"/>
        <v/>
      </c>
      <c r="M16" s="1"/>
      <c r="N16" s="209"/>
      <c r="O16" s="1"/>
      <c r="P16" s="1"/>
      <c r="Q16" s="1"/>
      <c r="R16" s="1"/>
      <c r="S16" s="4"/>
      <c r="T16" s="1"/>
      <c r="U16" s="1"/>
      <c r="V16" s="1"/>
      <c r="W16" s="4"/>
      <c r="X16" s="1"/>
      <c r="Y16" s="1"/>
      <c r="Z16" s="1"/>
      <c r="AA16" s="1"/>
    </row>
    <row r="17" spans="2:27" x14ac:dyDescent="0.35">
      <c r="B17" s="24"/>
      <c r="C17" s="34" t="str">
        <f>IFERROR((VLOOKUP($B17,Perfis!$B$3:$E$35,2,FALSE)),"")</f>
        <v/>
      </c>
      <c r="D17" s="5" t="str">
        <f>IFERROR(($C17*(VLOOKUP($B17,Perfis!$B$3:$E$35,4,FALSE()))),"")</f>
        <v/>
      </c>
      <c r="E17" s="6" t="str">
        <f t="shared" si="0"/>
        <v/>
      </c>
      <c r="F17" s="6" t="str">
        <f t="shared" si="1"/>
        <v/>
      </c>
      <c r="G17" s="7">
        <v>0</v>
      </c>
      <c r="H17" s="8">
        <f t="shared" si="2"/>
        <v>0</v>
      </c>
      <c r="I17" s="9">
        <v>0</v>
      </c>
      <c r="J17" s="10">
        <f t="shared" si="3"/>
        <v>0</v>
      </c>
      <c r="K17" s="6" t="str">
        <f t="shared" si="4"/>
        <v/>
      </c>
      <c r="L17" s="6" t="str">
        <f t="shared" si="5"/>
        <v/>
      </c>
      <c r="M17" s="1"/>
      <c r="N17" s="210"/>
      <c r="O17" s="1"/>
      <c r="P17" s="1"/>
      <c r="Q17" s="1"/>
      <c r="R17" s="1"/>
      <c r="S17" s="4"/>
      <c r="T17" s="4"/>
      <c r="U17" s="1"/>
      <c r="V17" s="1"/>
      <c r="W17" s="4"/>
      <c r="X17" s="1"/>
      <c r="Y17" s="1"/>
      <c r="Z17" s="1"/>
      <c r="AA17" s="1"/>
    </row>
    <row r="18" spans="2:27" x14ac:dyDescent="0.35">
      <c r="B18" s="24"/>
      <c r="C18" s="34" t="str">
        <f>IFERROR((VLOOKUP($B18,Perfis!$B$3:$E$35,2,FALSE)),"")</f>
        <v/>
      </c>
      <c r="D18" s="5" t="str">
        <f>IFERROR(($C18*(VLOOKUP($B18,Perfis!$B$3:$E$35,4,FALSE()))),"")</f>
        <v/>
      </c>
      <c r="E18" s="6" t="str">
        <f t="shared" si="0"/>
        <v/>
      </c>
      <c r="F18" s="6" t="str">
        <f t="shared" si="1"/>
        <v/>
      </c>
      <c r="G18" s="7">
        <v>0</v>
      </c>
      <c r="H18" s="8">
        <f t="shared" si="2"/>
        <v>0</v>
      </c>
      <c r="I18" s="9">
        <v>0</v>
      </c>
      <c r="J18" s="10">
        <f t="shared" si="3"/>
        <v>0</v>
      </c>
      <c r="K18" s="6" t="str">
        <f t="shared" si="4"/>
        <v/>
      </c>
      <c r="L18" s="6" t="str">
        <f t="shared" si="5"/>
        <v/>
      </c>
      <c r="M18" s="1"/>
      <c r="N18" s="1"/>
      <c r="O18" s="1"/>
      <c r="P18" s="1"/>
      <c r="Q18" s="1"/>
      <c r="R18" s="1"/>
      <c r="S18" s="4"/>
      <c r="T18" s="1"/>
      <c r="U18" s="1"/>
      <c r="V18" s="1"/>
      <c r="W18" s="4"/>
      <c r="X18" s="1"/>
      <c r="Y18" s="1"/>
      <c r="Z18" s="1"/>
      <c r="AA18" s="1"/>
    </row>
    <row r="19" spans="2:27" x14ac:dyDescent="0.35">
      <c r="B19" s="24"/>
      <c r="C19" s="34" t="str">
        <f>IFERROR((VLOOKUP($B19,Perfis!$B$3:$E$35,2,FALSE)),"")</f>
        <v/>
      </c>
      <c r="D19" s="5" t="str">
        <f>IFERROR(($C19*(VLOOKUP($B19,Perfis!$B$3:$E$35,4,FALSE()))),"")</f>
        <v/>
      </c>
      <c r="E19" s="6" t="str">
        <f t="shared" si="0"/>
        <v/>
      </c>
      <c r="F19" s="6" t="str">
        <f t="shared" si="1"/>
        <v/>
      </c>
      <c r="G19" s="7">
        <v>0</v>
      </c>
      <c r="H19" s="8">
        <f t="shared" si="2"/>
        <v>0</v>
      </c>
      <c r="I19" s="9">
        <v>0</v>
      </c>
      <c r="J19" s="10">
        <f t="shared" si="3"/>
        <v>0</v>
      </c>
      <c r="K19" s="6" t="str">
        <f t="shared" si="4"/>
        <v/>
      </c>
      <c r="L19" s="6" t="str">
        <f t="shared" si="5"/>
        <v/>
      </c>
      <c r="M19" s="1"/>
      <c r="N19" s="1"/>
      <c r="O19" s="1"/>
      <c r="P19" s="1"/>
      <c r="Q19" s="1"/>
      <c r="R19" s="1"/>
      <c r="S19" s="1"/>
      <c r="T19" s="4"/>
      <c r="U19" s="1"/>
      <c r="V19" s="1"/>
      <c r="W19" s="4"/>
      <c r="X19" s="1"/>
      <c r="Y19" s="1"/>
      <c r="Z19" s="1"/>
      <c r="AA19" s="1"/>
    </row>
    <row r="20" spans="2:27" x14ac:dyDescent="0.35">
      <c r="B20" s="24"/>
      <c r="C20" s="34" t="str">
        <f>IFERROR((VLOOKUP($B20,Perfis!$B$3:$E$35,2,FALSE)),"")</f>
        <v/>
      </c>
      <c r="D20" s="5" t="str">
        <f>IFERROR(($C20*(VLOOKUP($B20,Perfis!$B$3:$E$35,4,FALSE()))),"")</f>
        <v/>
      </c>
      <c r="E20" s="6" t="str">
        <f t="shared" si="0"/>
        <v/>
      </c>
      <c r="F20" s="6" t="str">
        <f t="shared" si="1"/>
        <v/>
      </c>
      <c r="G20" s="7">
        <v>0</v>
      </c>
      <c r="H20" s="8">
        <f t="shared" si="2"/>
        <v>0</v>
      </c>
      <c r="I20" s="9">
        <v>0</v>
      </c>
      <c r="J20" s="10">
        <f t="shared" si="3"/>
        <v>0</v>
      </c>
      <c r="K20" s="6" t="str">
        <f t="shared" si="4"/>
        <v/>
      </c>
      <c r="L20" s="6" t="str">
        <f t="shared" si="5"/>
        <v/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4"/>
      <c r="X20" s="1"/>
      <c r="Y20" s="1"/>
      <c r="Z20" s="1"/>
      <c r="AA20" s="1"/>
    </row>
    <row r="21" spans="2:27" x14ac:dyDescent="0.35">
      <c r="B21" s="24"/>
      <c r="C21" s="34" t="str">
        <f>IFERROR((VLOOKUP($B21,Perfis!$B$3:$E$35,2,FALSE)),"")</f>
        <v/>
      </c>
      <c r="D21" s="5" t="str">
        <f>IFERROR(($C21*(VLOOKUP($B21,Perfis!$B$3:$E$35,4,FALSE()))),"")</f>
        <v/>
      </c>
      <c r="E21" s="6" t="str">
        <f t="shared" si="0"/>
        <v/>
      </c>
      <c r="F21" s="6" t="str">
        <f t="shared" si="1"/>
        <v/>
      </c>
      <c r="G21" s="7">
        <v>0</v>
      </c>
      <c r="H21" s="8">
        <f t="shared" si="2"/>
        <v>0</v>
      </c>
      <c r="I21" s="9">
        <v>0</v>
      </c>
      <c r="J21" s="10">
        <f t="shared" si="3"/>
        <v>0</v>
      </c>
      <c r="K21" s="6" t="str">
        <f t="shared" si="4"/>
        <v/>
      </c>
      <c r="L21" s="6" t="str">
        <f t="shared" si="5"/>
        <v/>
      </c>
      <c r="M21" s="1"/>
      <c r="N21" s="1"/>
      <c r="O21" s="1"/>
      <c r="P21" s="1"/>
      <c r="Q21" s="1"/>
      <c r="R21" s="1"/>
      <c r="S21" s="1"/>
      <c r="T21" s="4"/>
      <c r="U21" s="1"/>
      <c r="V21" s="1"/>
      <c r="W21" s="4"/>
      <c r="X21" s="1"/>
      <c r="Y21" s="1"/>
      <c r="Z21" s="1"/>
      <c r="AA21" s="1"/>
    </row>
    <row r="22" spans="2:27" x14ac:dyDescent="0.35">
      <c r="B22" s="12" t="s">
        <v>94</v>
      </c>
      <c r="C22" s="13"/>
      <c r="D22" s="13"/>
      <c r="E22" s="13"/>
      <c r="F22" s="12"/>
      <c r="G22" s="14"/>
      <c r="H22" s="14"/>
      <c r="I22" s="14">
        <f>SUM($I11:$I21)</f>
        <v>0</v>
      </c>
      <c r="J22" s="15">
        <f>SUM($J11:$J21)</f>
        <v>0</v>
      </c>
      <c r="K22" s="13">
        <f>TRUNC(SUM($K11:$K21),2)</f>
        <v>0</v>
      </c>
      <c r="L22" s="13">
        <f>TRUNC(SUM($L11:$L21),2)</f>
        <v>0</v>
      </c>
      <c r="M22" s="16"/>
      <c r="N22" s="17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2:27" x14ac:dyDescent="0.35">
      <c r="B23" s="213"/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16"/>
      <c r="N23" s="17"/>
      <c r="O23" s="16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x14ac:dyDescent="0.35">
      <c r="B24" s="214" t="s">
        <v>95</v>
      </c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16"/>
      <c r="N24" s="17"/>
      <c r="O24" s="16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5" customHeight="1" x14ac:dyDescent="0.35">
      <c r="B25" s="215" t="s">
        <v>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18" t="s">
        <v>97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7" ht="15" customHeight="1" x14ac:dyDescent="0.35">
      <c r="B26" s="212" t="s">
        <v>98</v>
      </c>
      <c r="C26" s="212"/>
      <c r="D26" s="212"/>
      <c r="E26" s="212"/>
      <c r="F26" s="212"/>
      <c r="G26" s="212"/>
      <c r="H26" s="212"/>
      <c r="I26" s="212"/>
      <c r="J26" s="212"/>
      <c r="K26" s="212"/>
      <c r="L26" s="19">
        <v>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7" ht="15" customHeight="1" x14ac:dyDescent="0.35">
      <c r="B27" s="212" t="s">
        <v>99</v>
      </c>
      <c r="C27" s="212"/>
      <c r="D27" s="212"/>
      <c r="E27" s="212"/>
      <c r="F27" s="212"/>
      <c r="G27" s="212"/>
      <c r="H27" s="212"/>
      <c r="I27" s="212"/>
      <c r="J27" s="212"/>
      <c r="K27" s="212"/>
      <c r="L27" s="19">
        <v>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7" ht="15" customHeight="1" x14ac:dyDescent="0.35">
      <c r="B28" s="212" t="s">
        <v>100</v>
      </c>
      <c r="C28" s="212"/>
      <c r="D28" s="212"/>
      <c r="E28" s="212"/>
      <c r="F28" s="212"/>
      <c r="G28" s="212"/>
      <c r="H28" s="212"/>
      <c r="I28" s="212"/>
      <c r="J28" s="212"/>
      <c r="K28" s="212"/>
      <c r="L28" s="19">
        <v>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7" ht="15" customHeight="1" x14ac:dyDescent="0.35">
      <c r="B29" s="212" t="s">
        <v>101</v>
      </c>
      <c r="C29" s="212"/>
      <c r="D29" s="212"/>
      <c r="E29" s="212"/>
      <c r="F29" s="212"/>
      <c r="G29" s="212"/>
      <c r="H29" s="212"/>
      <c r="I29" s="212"/>
      <c r="J29" s="212"/>
      <c r="K29" s="212"/>
      <c r="L29" s="19">
        <v>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7" ht="15" customHeight="1" x14ac:dyDescent="0.35">
      <c r="B30" s="212" t="s">
        <v>102</v>
      </c>
      <c r="C30" s="212"/>
      <c r="D30" s="212"/>
      <c r="E30" s="212"/>
      <c r="F30" s="212"/>
      <c r="G30" s="212"/>
      <c r="H30" s="212"/>
      <c r="I30" s="212"/>
      <c r="J30" s="212"/>
      <c r="K30" s="212"/>
      <c r="L30" s="19">
        <v>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7" ht="15" customHeight="1" x14ac:dyDescent="0.35">
      <c r="B31" s="218" t="s">
        <v>103</v>
      </c>
      <c r="C31" s="218"/>
      <c r="D31" s="218"/>
      <c r="E31" s="218"/>
      <c r="F31" s="218"/>
      <c r="G31" s="218"/>
      <c r="H31" s="218"/>
      <c r="I31" s="218"/>
      <c r="J31" s="218"/>
      <c r="K31" s="218"/>
      <c r="L31" s="13">
        <f>IFERROR(TRUNC(SUM(L26:L30),2),"")</f>
        <v>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7" x14ac:dyDescent="0.35"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5" customHeight="1" x14ac:dyDescent="0.35">
      <c r="B33" s="218" t="s">
        <v>105</v>
      </c>
      <c r="C33" s="218"/>
      <c r="D33" s="218"/>
      <c r="E33" s="218"/>
      <c r="F33" s="218"/>
      <c r="G33" s="218"/>
      <c r="H33" s="218"/>
      <c r="I33" s="218"/>
      <c r="J33" s="218"/>
      <c r="K33" s="218"/>
      <c r="L33" s="29">
        <f>IFERROR(L22,"")</f>
        <v>0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x14ac:dyDescent="0.3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x14ac:dyDescent="0.3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x14ac:dyDescent="0.3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x14ac:dyDescent="0.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x14ac:dyDescent="0.3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x14ac:dyDescent="0.3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x14ac:dyDescent="0.3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x14ac:dyDescent="0.3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x14ac:dyDescent="0.3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x14ac:dyDescent="0.3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x14ac:dyDescent="0.3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x14ac:dyDescent="0.3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x14ac:dyDescent="0.3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x14ac:dyDescent="0.3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x14ac:dyDescent="0.3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x14ac:dyDescent="0.3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x14ac:dyDescent="0.3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x14ac:dyDescent="0.3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x14ac:dyDescent="0.3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x14ac:dyDescent="0.3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x14ac:dyDescent="0.3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x14ac:dyDescent="0.3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x14ac:dyDescent="0.3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x14ac:dyDescent="0.3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x14ac:dyDescent="0.3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x14ac:dyDescent="0.3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x14ac:dyDescent="0.3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x14ac:dyDescent="0.3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x14ac:dyDescent="0.3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x14ac:dyDescent="0.3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x14ac:dyDescent="0.3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x14ac:dyDescent="0.3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x14ac:dyDescent="0.3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x14ac:dyDescent="0.3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x14ac:dyDescent="0.3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x14ac:dyDescent="0.3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x14ac:dyDescent="0.3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x14ac:dyDescent="0.3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x14ac:dyDescent="0.3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x14ac:dyDescent="0.3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x14ac:dyDescent="0.3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x14ac:dyDescent="0.3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x14ac:dyDescent="0.3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x14ac:dyDescent="0.3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x14ac:dyDescent="0.3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x14ac:dyDescent="0.3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x14ac:dyDescent="0.3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x14ac:dyDescent="0.3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x14ac:dyDescent="0.3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x14ac:dyDescent="0.3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x14ac:dyDescent="0.3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x14ac:dyDescent="0.3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x14ac:dyDescent="0.3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x14ac:dyDescent="0.3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x14ac:dyDescent="0.3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x14ac:dyDescent="0.3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x14ac:dyDescent="0.3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x14ac:dyDescent="0.3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x14ac:dyDescent="0.3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x14ac:dyDescent="0.3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x14ac:dyDescent="0.3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x14ac:dyDescent="0.3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x14ac:dyDescent="0.3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x14ac:dyDescent="0.3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x14ac:dyDescent="0.3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x14ac:dyDescent="0.3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x14ac:dyDescent="0.3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x14ac:dyDescent="0.3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x14ac:dyDescent="0.3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x14ac:dyDescent="0.3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x14ac:dyDescent="0.3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x14ac:dyDescent="0.3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x14ac:dyDescent="0.3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x14ac:dyDescent="0.3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x14ac:dyDescent="0.3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x14ac:dyDescent="0.3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x14ac:dyDescent="0.3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x14ac:dyDescent="0.3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x14ac:dyDescent="0.3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x14ac:dyDescent="0.3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x14ac:dyDescent="0.3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x14ac:dyDescent="0.3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x14ac:dyDescent="0.3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x14ac:dyDescent="0.3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x14ac:dyDescent="0.3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x14ac:dyDescent="0.3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x14ac:dyDescent="0.3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x14ac:dyDescent="0.3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x14ac:dyDescent="0.3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x14ac:dyDescent="0.3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x14ac:dyDescent="0.3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x14ac:dyDescent="0.3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x14ac:dyDescent="0.3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x14ac:dyDescent="0.3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x14ac:dyDescent="0.3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x14ac:dyDescent="0.3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x14ac:dyDescent="0.3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x14ac:dyDescent="0.3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x14ac:dyDescent="0.3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x14ac:dyDescent="0.3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x14ac:dyDescent="0.3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x14ac:dyDescent="0.3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x14ac:dyDescent="0.3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x14ac:dyDescent="0.3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x14ac:dyDescent="0.3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x14ac:dyDescent="0.3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x14ac:dyDescent="0.3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x14ac:dyDescent="0.3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x14ac:dyDescent="0.3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x14ac:dyDescent="0.3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x14ac:dyDescent="0.3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x14ac:dyDescent="0.3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x14ac:dyDescent="0.3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x14ac:dyDescent="0.3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x14ac:dyDescent="0.3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x14ac:dyDescent="0.3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x14ac:dyDescent="0.3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x14ac:dyDescent="0.3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x14ac:dyDescent="0.3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x14ac:dyDescent="0.3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x14ac:dyDescent="0.3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x14ac:dyDescent="0.3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x14ac:dyDescent="0.3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x14ac:dyDescent="0.3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x14ac:dyDescent="0.3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x14ac:dyDescent="0.3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x14ac:dyDescent="0.3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x14ac:dyDescent="0.3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x14ac:dyDescent="0.3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x14ac:dyDescent="0.3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x14ac:dyDescent="0.3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x14ac:dyDescent="0.3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x14ac:dyDescent="0.3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x14ac:dyDescent="0.3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x14ac:dyDescent="0.3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x14ac:dyDescent="0.3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x14ac:dyDescent="0.3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x14ac:dyDescent="0.3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x14ac:dyDescent="0.3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x14ac:dyDescent="0.3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x14ac:dyDescent="0.3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x14ac:dyDescent="0.3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x14ac:dyDescent="0.3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x14ac:dyDescent="0.3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x14ac:dyDescent="0.3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x14ac:dyDescent="0.3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x14ac:dyDescent="0.3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x14ac:dyDescent="0.3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x14ac:dyDescent="0.3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x14ac:dyDescent="0.3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x14ac:dyDescent="0.3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x14ac:dyDescent="0.3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x14ac:dyDescent="0.3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x14ac:dyDescent="0.3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x14ac:dyDescent="0.3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x14ac:dyDescent="0.3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x14ac:dyDescent="0.3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x14ac:dyDescent="0.3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x14ac:dyDescent="0.3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x14ac:dyDescent="0.3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x14ac:dyDescent="0.3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x14ac:dyDescent="0.3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x14ac:dyDescent="0.3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x14ac:dyDescent="0.3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x14ac:dyDescent="0.3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x14ac:dyDescent="0.3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x14ac:dyDescent="0.3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x14ac:dyDescent="0.3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x14ac:dyDescent="0.3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x14ac:dyDescent="0.3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x14ac:dyDescent="0.3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x14ac:dyDescent="0.3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x14ac:dyDescent="0.3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x14ac:dyDescent="0.3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x14ac:dyDescent="0.3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x14ac:dyDescent="0.3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x14ac:dyDescent="0.3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x14ac:dyDescent="0.3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x14ac:dyDescent="0.3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x14ac:dyDescent="0.3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x14ac:dyDescent="0.3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x14ac:dyDescent="0.3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x14ac:dyDescent="0.3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x14ac:dyDescent="0.3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x14ac:dyDescent="0.3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x14ac:dyDescent="0.3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x14ac:dyDescent="0.3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x14ac:dyDescent="0.3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x14ac:dyDescent="0.3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x14ac:dyDescent="0.3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x14ac:dyDescent="0.3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x14ac:dyDescent="0.3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x14ac:dyDescent="0.3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x14ac:dyDescent="0.3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x14ac:dyDescent="0.3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x14ac:dyDescent="0.3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x14ac:dyDescent="0.3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x14ac:dyDescent="0.3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</sheetData>
  <mergeCells count="20">
    <mergeCell ref="B2:L2"/>
    <mergeCell ref="B3:L3"/>
    <mergeCell ref="B31:K31"/>
    <mergeCell ref="B32:L32"/>
    <mergeCell ref="B33:K33"/>
    <mergeCell ref="C4:L4"/>
    <mergeCell ref="B30:K30"/>
    <mergeCell ref="B8:L8"/>
    <mergeCell ref="B9:L9"/>
    <mergeCell ref="C5:L5"/>
    <mergeCell ref="C6:L6"/>
    <mergeCell ref="C7:L7"/>
    <mergeCell ref="N11:N17"/>
    <mergeCell ref="B26:K26"/>
    <mergeCell ref="B27:K27"/>
    <mergeCell ref="B28:K28"/>
    <mergeCell ref="B29:K29"/>
    <mergeCell ref="B23:L23"/>
    <mergeCell ref="B24:L24"/>
    <mergeCell ref="B25:K2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4F3DC03D-C63C-4ABC-A860-D035C4D63081}">
          <x14:formula1>
            <xm:f>Perfis!$B$3:$B$35</xm:f>
          </x14:formula1>
          <x14:formula2>
            <xm:f>0</xm:f>
          </x14:formula2>
          <xm:sqref>B11:B21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BE4FE-8D38-474B-A43F-2FF9D0A73AE7}">
  <sheetPr>
    <tabColor rgb="FFFFFF00"/>
  </sheetPr>
  <dimension ref="B1:AA233"/>
  <sheetViews>
    <sheetView zoomScale="80" zoomScaleNormal="80" workbookViewId="0">
      <selection activeCell="C7" sqref="C7:L7"/>
    </sheetView>
  </sheetViews>
  <sheetFormatPr defaultColWidth="14.453125" defaultRowHeight="14.5" x14ac:dyDescent="0.35"/>
  <cols>
    <col min="1" max="1" width="1.1796875" customWidth="1"/>
    <col min="2" max="2" width="36.81640625" customWidth="1"/>
    <col min="3" max="4" width="12.1796875" customWidth="1"/>
    <col min="5" max="5" width="14.36328125" customWidth="1"/>
    <col min="6" max="6" width="12.1796875" customWidth="1"/>
    <col min="7" max="7" width="9.1796875" customWidth="1"/>
    <col min="8" max="8" width="14.81640625" customWidth="1"/>
    <col min="9" max="9" width="11.36328125" customWidth="1"/>
    <col min="10" max="10" width="12" customWidth="1"/>
    <col min="11" max="11" width="13.1796875" customWidth="1"/>
    <col min="12" max="12" width="18.81640625" customWidth="1"/>
    <col min="13" max="13" width="9.1796875" customWidth="1"/>
    <col min="14" max="14" width="44.81640625" bestFit="1" customWidth="1"/>
    <col min="15" max="23" width="9.1796875" customWidth="1"/>
    <col min="24" max="27" width="8.81640625" customWidth="1"/>
  </cols>
  <sheetData>
    <row r="1" spans="2:27" ht="6.65" customHeight="1" x14ac:dyDescent="0.35"/>
    <row r="2" spans="2:27" ht="18.649999999999999" customHeight="1" x14ac:dyDescent="0.35">
      <c r="B2" s="216" t="s">
        <v>262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x14ac:dyDescent="0.35"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ht="23" customHeight="1" x14ac:dyDescent="0.35">
      <c r="B4" s="28" t="s">
        <v>80</v>
      </c>
      <c r="C4" s="220" t="s">
        <v>261</v>
      </c>
      <c r="D4" s="221"/>
      <c r="E4" s="221"/>
      <c r="F4" s="221"/>
      <c r="G4" s="221"/>
      <c r="H4" s="221"/>
      <c r="I4" s="221"/>
      <c r="J4" s="221"/>
      <c r="K4" s="221"/>
      <c r="L4" s="22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ht="23" customHeight="1" x14ac:dyDescent="0.35">
      <c r="B5" s="25" t="s">
        <v>3</v>
      </c>
      <c r="C5" s="224" t="str">
        <f>'Dados da Empresa'!C4</f>
        <v xml:space="preserve"> </v>
      </c>
      <c r="D5" s="225"/>
      <c r="E5" s="225"/>
      <c r="F5" s="225"/>
      <c r="G5" s="225"/>
      <c r="H5" s="225"/>
      <c r="I5" s="225"/>
      <c r="J5" s="225"/>
      <c r="K5" s="225"/>
      <c r="L5" s="22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23" customHeight="1" x14ac:dyDescent="0.35">
      <c r="B6" s="25" t="s">
        <v>4</v>
      </c>
      <c r="C6" s="224" t="str">
        <f>'Dados da Empresa'!C5</f>
        <v xml:space="preserve"> </v>
      </c>
      <c r="D6" s="225"/>
      <c r="E6" s="225"/>
      <c r="F6" s="225"/>
      <c r="G6" s="225"/>
      <c r="H6" s="225"/>
      <c r="I6" s="225"/>
      <c r="J6" s="225"/>
      <c r="K6" s="225"/>
      <c r="L6" s="22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ht="23" customHeight="1" x14ac:dyDescent="0.35">
      <c r="B7" s="25" t="s">
        <v>81</v>
      </c>
      <c r="C7" s="226" t="s">
        <v>258</v>
      </c>
      <c r="D7" s="225"/>
      <c r="E7" s="225"/>
      <c r="F7" s="225"/>
      <c r="G7" s="225"/>
      <c r="H7" s="225"/>
      <c r="I7" s="225"/>
      <c r="J7" s="225"/>
      <c r="K7" s="225"/>
      <c r="L7" s="22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x14ac:dyDescent="0.35"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x14ac:dyDescent="0.35">
      <c r="B9" s="214" t="s">
        <v>82</v>
      </c>
      <c r="C9" s="214"/>
      <c r="D9" s="214"/>
      <c r="E9" s="214"/>
      <c r="F9" s="214"/>
      <c r="G9" s="214"/>
      <c r="H9" s="214"/>
      <c r="I9" s="214"/>
      <c r="J9" s="214"/>
      <c r="K9" s="214"/>
      <c r="L9" s="214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ht="39" x14ac:dyDescent="0.35">
      <c r="B10" s="2" t="s">
        <v>83</v>
      </c>
      <c r="C10" s="2" t="s">
        <v>84</v>
      </c>
      <c r="D10" s="2" t="s">
        <v>85</v>
      </c>
      <c r="E10" s="2" t="s">
        <v>86</v>
      </c>
      <c r="F10" s="2" t="s">
        <v>87</v>
      </c>
      <c r="G10" s="2" t="s">
        <v>88</v>
      </c>
      <c r="H10" s="2" t="s">
        <v>89</v>
      </c>
      <c r="I10" s="2" t="s">
        <v>90</v>
      </c>
      <c r="J10" s="3" t="s">
        <v>91</v>
      </c>
      <c r="K10" s="2" t="s">
        <v>92</v>
      </c>
      <c r="L10" s="2" t="s">
        <v>93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2:27" x14ac:dyDescent="0.35">
      <c r="B11" s="24"/>
      <c r="C11" s="34" t="str">
        <f>IFERROR((VLOOKUP($B11,Perfis!$B$3:$E$35,2,FALSE)),"")</f>
        <v/>
      </c>
      <c r="D11" s="5" t="str">
        <f>IFERROR(($C11*(VLOOKUP($B11,Perfis!$B$3:$E$35,4,FALSE()))),"")</f>
        <v/>
      </c>
      <c r="E11" s="6" t="str">
        <f t="shared" ref="E11:E21" si="0">IF(($D11=""),"",$L$31)</f>
        <v/>
      </c>
      <c r="F11" s="6" t="str">
        <f t="shared" ref="F11:F21" si="1">IFERROR(($E11+$D11),"")</f>
        <v/>
      </c>
      <c r="G11" s="7">
        <v>0</v>
      </c>
      <c r="H11" s="8">
        <f t="shared" ref="H11:H21" si="2">$G11*160</f>
        <v>0</v>
      </c>
      <c r="I11" s="9">
        <v>0</v>
      </c>
      <c r="J11" s="10">
        <f t="shared" ref="J11:J21" si="3">$H11*$I11</f>
        <v>0</v>
      </c>
      <c r="K11" s="6" t="str">
        <f>IFERROR(TRUNC(($F11/160),2),"")</f>
        <v/>
      </c>
      <c r="L11" s="6" t="str">
        <f>IFERROR(TRUNC(($K11*$H11*$I11),2),"")</f>
        <v/>
      </c>
      <c r="M11" s="1"/>
      <c r="N11" s="208" t="s">
        <v>2</v>
      </c>
      <c r="O11" s="1"/>
      <c r="P11" s="1"/>
      <c r="Q11" s="1"/>
      <c r="R11" s="1"/>
      <c r="S11" s="4"/>
      <c r="T11" s="4"/>
      <c r="U11" s="1"/>
      <c r="V11" s="1"/>
      <c r="W11" s="4"/>
      <c r="X11" s="1"/>
      <c r="Y11" s="1"/>
      <c r="Z11" s="1"/>
      <c r="AA11" s="1"/>
    </row>
    <row r="12" spans="2:27" x14ac:dyDescent="0.35">
      <c r="B12" s="24"/>
      <c r="C12" s="34" t="str">
        <f>IFERROR((VLOOKUP($B12,Perfis!$B$3:$E$35,2,FALSE)),"")</f>
        <v/>
      </c>
      <c r="D12" s="5" t="str">
        <f>IFERROR(($C12*(VLOOKUP($B12,Perfis!$B$3:$E$35,4,FALSE()))),"")</f>
        <v/>
      </c>
      <c r="E12" s="6" t="str">
        <f t="shared" si="0"/>
        <v/>
      </c>
      <c r="F12" s="6" t="str">
        <f t="shared" si="1"/>
        <v/>
      </c>
      <c r="G12" s="7">
        <v>0</v>
      </c>
      <c r="H12" s="8">
        <f t="shared" si="2"/>
        <v>0</v>
      </c>
      <c r="I12" s="9">
        <v>0</v>
      </c>
      <c r="J12" s="10">
        <f t="shared" si="3"/>
        <v>0</v>
      </c>
      <c r="K12" s="6" t="str">
        <f t="shared" ref="K12:K21" si="4">IFERROR(TRUNC(($F12/160),2),"")</f>
        <v/>
      </c>
      <c r="L12" s="6" t="str">
        <f t="shared" ref="L12:L21" si="5">IFERROR(TRUNC(($K12*$H12*$I12),2),"")</f>
        <v/>
      </c>
      <c r="M12" s="1"/>
      <c r="N12" s="209"/>
      <c r="O12" s="1"/>
      <c r="P12" s="1"/>
      <c r="Q12" s="1"/>
      <c r="R12" s="1"/>
      <c r="S12" s="4"/>
      <c r="T12" s="1"/>
      <c r="U12" s="1"/>
      <c r="V12" s="1"/>
      <c r="W12" s="4"/>
      <c r="X12" s="1"/>
      <c r="Y12" s="1"/>
      <c r="Z12" s="1"/>
      <c r="AA12" s="1"/>
    </row>
    <row r="13" spans="2:27" x14ac:dyDescent="0.35">
      <c r="B13" s="24"/>
      <c r="C13" s="34" t="str">
        <f>IFERROR((VLOOKUP($B13,Perfis!$B$3:$E$35,2,FALSE)),"")</f>
        <v/>
      </c>
      <c r="D13" s="5" t="str">
        <f>IFERROR(($C13*(VLOOKUP($B13,Perfis!$B$3:$E$35,4,FALSE()))),"")</f>
        <v/>
      </c>
      <c r="E13" s="6" t="str">
        <f t="shared" si="0"/>
        <v/>
      </c>
      <c r="F13" s="6" t="str">
        <f t="shared" si="1"/>
        <v/>
      </c>
      <c r="G13" s="7">
        <v>0</v>
      </c>
      <c r="H13" s="8">
        <f t="shared" si="2"/>
        <v>0</v>
      </c>
      <c r="I13" s="9">
        <v>0</v>
      </c>
      <c r="J13" s="10">
        <f t="shared" si="3"/>
        <v>0</v>
      </c>
      <c r="K13" s="6" t="str">
        <f t="shared" si="4"/>
        <v/>
      </c>
      <c r="L13" s="6" t="str">
        <f t="shared" si="5"/>
        <v/>
      </c>
      <c r="M13" s="1"/>
      <c r="N13" s="209"/>
      <c r="O13" s="1"/>
      <c r="P13" s="1"/>
      <c r="Q13" s="1"/>
      <c r="R13" s="1"/>
      <c r="S13" s="4"/>
      <c r="T13" s="4"/>
      <c r="U13" s="1"/>
      <c r="V13" s="1"/>
      <c r="W13" s="4"/>
      <c r="X13" s="1"/>
      <c r="Y13" s="1"/>
      <c r="Z13" s="1"/>
      <c r="AA13" s="1"/>
    </row>
    <row r="14" spans="2:27" x14ac:dyDescent="0.35">
      <c r="B14" s="24"/>
      <c r="C14" s="34" t="str">
        <f>IFERROR((VLOOKUP($B14,Perfis!$B$3:$E$35,2,FALSE)),"")</f>
        <v/>
      </c>
      <c r="D14" s="5" t="str">
        <f>IFERROR(($C14*(VLOOKUP($B14,Perfis!$B$3:$E$35,4,FALSE()))),"")</f>
        <v/>
      </c>
      <c r="E14" s="6" t="str">
        <f t="shared" si="0"/>
        <v/>
      </c>
      <c r="F14" s="6" t="str">
        <f t="shared" si="1"/>
        <v/>
      </c>
      <c r="G14" s="7">
        <v>0</v>
      </c>
      <c r="H14" s="8">
        <f t="shared" si="2"/>
        <v>0</v>
      </c>
      <c r="I14" s="9">
        <v>0</v>
      </c>
      <c r="J14" s="10">
        <f t="shared" si="3"/>
        <v>0</v>
      </c>
      <c r="K14" s="6" t="str">
        <f t="shared" si="4"/>
        <v/>
      </c>
      <c r="L14" s="6" t="str">
        <f t="shared" si="5"/>
        <v/>
      </c>
      <c r="M14" s="1"/>
      <c r="N14" s="209"/>
      <c r="O14" s="1"/>
      <c r="P14" s="1"/>
      <c r="Q14" s="1"/>
      <c r="R14" s="1"/>
      <c r="S14" s="4"/>
      <c r="T14" s="1"/>
      <c r="U14" s="1"/>
      <c r="V14" s="1"/>
      <c r="W14" s="4"/>
      <c r="X14" s="1"/>
      <c r="Y14" s="1"/>
      <c r="Z14" s="1"/>
      <c r="AA14" s="1"/>
    </row>
    <row r="15" spans="2:27" x14ac:dyDescent="0.35">
      <c r="B15" s="24"/>
      <c r="C15" s="34" t="str">
        <f>IFERROR((VLOOKUP($B15,Perfis!$B$3:$E$35,2,FALSE)),"")</f>
        <v/>
      </c>
      <c r="D15" s="5" t="str">
        <f>IFERROR(($C15*(VLOOKUP($B15,Perfis!$B$3:$E$35,4,FALSE()))),"")</f>
        <v/>
      </c>
      <c r="E15" s="6" t="str">
        <f t="shared" si="0"/>
        <v/>
      </c>
      <c r="F15" s="6" t="str">
        <f t="shared" si="1"/>
        <v/>
      </c>
      <c r="G15" s="7">
        <v>0</v>
      </c>
      <c r="H15" s="8">
        <f t="shared" si="2"/>
        <v>0</v>
      </c>
      <c r="I15" s="9">
        <v>0</v>
      </c>
      <c r="J15" s="10">
        <f t="shared" si="3"/>
        <v>0</v>
      </c>
      <c r="K15" s="6" t="str">
        <f t="shared" si="4"/>
        <v/>
      </c>
      <c r="L15" s="6" t="str">
        <f t="shared" si="5"/>
        <v/>
      </c>
      <c r="M15" s="1"/>
      <c r="N15" s="209"/>
      <c r="O15" s="1"/>
      <c r="P15" s="1"/>
      <c r="Q15" s="1"/>
      <c r="R15" s="1"/>
      <c r="S15" s="4"/>
      <c r="T15" s="4"/>
      <c r="U15" s="1"/>
      <c r="V15" s="1"/>
      <c r="W15" s="4"/>
      <c r="X15" s="1"/>
      <c r="Y15" s="1"/>
      <c r="Z15" s="1"/>
      <c r="AA15" s="1"/>
    </row>
    <row r="16" spans="2:27" x14ac:dyDescent="0.35">
      <c r="B16" s="24"/>
      <c r="C16" s="34" t="str">
        <f>IFERROR((VLOOKUP($B16,Perfis!$B$3:$E$35,2,FALSE)),"")</f>
        <v/>
      </c>
      <c r="D16" s="5" t="str">
        <f>IFERROR(($C16*(VLOOKUP($B16,Perfis!$B$3:$E$35,4,FALSE()))),"")</f>
        <v/>
      </c>
      <c r="E16" s="6" t="str">
        <f t="shared" si="0"/>
        <v/>
      </c>
      <c r="F16" s="6" t="str">
        <f t="shared" si="1"/>
        <v/>
      </c>
      <c r="G16" s="7">
        <v>0</v>
      </c>
      <c r="H16" s="8">
        <f t="shared" si="2"/>
        <v>0</v>
      </c>
      <c r="I16" s="9">
        <v>0</v>
      </c>
      <c r="J16" s="10">
        <f t="shared" si="3"/>
        <v>0</v>
      </c>
      <c r="K16" s="6" t="str">
        <f t="shared" si="4"/>
        <v/>
      </c>
      <c r="L16" s="6" t="str">
        <f t="shared" si="5"/>
        <v/>
      </c>
      <c r="M16" s="1"/>
      <c r="N16" s="209"/>
      <c r="O16" s="1"/>
      <c r="P16" s="1"/>
      <c r="Q16" s="1"/>
      <c r="R16" s="1"/>
      <c r="S16" s="4"/>
      <c r="T16" s="1"/>
      <c r="U16" s="1"/>
      <c r="V16" s="1"/>
      <c r="W16" s="4"/>
      <c r="X16" s="1"/>
      <c r="Y16" s="1"/>
      <c r="Z16" s="1"/>
      <c r="AA16" s="1"/>
    </row>
    <row r="17" spans="2:27" x14ac:dyDescent="0.35">
      <c r="B17" s="24"/>
      <c r="C17" s="34" t="str">
        <f>IFERROR((VLOOKUP($B17,Perfis!$B$3:$E$35,2,FALSE)),"")</f>
        <v/>
      </c>
      <c r="D17" s="5" t="str">
        <f>IFERROR(($C17*(VLOOKUP($B17,Perfis!$B$3:$E$35,4,FALSE()))),"")</f>
        <v/>
      </c>
      <c r="E17" s="6" t="str">
        <f t="shared" si="0"/>
        <v/>
      </c>
      <c r="F17" s="6" t="str">
        <f t="shared" si="1"/>
        <v/>
      </c>
      <c r="G17" s="7">
        <v>0</v>
      </c>
      <c r="H17" s="8">
        <f t="shared" si="2"/>
        <v>0</v>
      </c>
      <c r="I17" s="9">
        <v>0</v>
      </c>
      <c r="J17" s="10">
        <f t="shared" si="3"/>
        <v>0</v>
      </c>
      <c r="K17" s="6" t="str">
        <f t="shared" si="4"/>
        <v/>
      </c>
      <c r="L17" s="6" t="str">
        <f t="shared" si="5"/>
        <v/>
      </c>
      <c r="M17" s="1"/>
      <c r="N17" s="210"/>
      <c r="O17" s="1"/>
      <c r="P17" s="1"/>
      <c r="Q17" s="1"/>
      <c r="R17" s="1"/>
      <c r="S17" s="4"/>
      <c r="T17" s="4"/>
      <c r="U17" s="1"/>
      <c r="V17" s="1"/>
      <c r="W17" s="4"/>
      <c r="X17" s="1"/>
      <c r="Y17" s="1"/>
      <c r="Z17" s="1"/>
      <c r="AA17" s="1"/>
    </row>
    <row r="18" spans="2:27" x14ac:dyDescent="0.35">
      <c r="B18" s="24"/>
      <c r="C18" s="34" t="str">
        <f>IFERROR((VLOOKUP($B18,Perfis!$B$3:$E$35,2,FALSE)),"")</f>
        <v/>
      </c>
      <c r="D18" s="5" t="str">
        <f>IFERROR(($C18*(VLOOKUP($B18,Perfis!$B$3:$E$35,4,FALSE()))),"")</f>
        <v/>
      </c>
      <c r="E18" s="6" t="str">
        <f t="shared" si="0"/>
        <v/>
      </c>
      <c r="F18" s="6" t="str">
        <f t="shared" si="1"/>
        <v/>
      </c>
      <c r="G18" s="7">
        <v>0</v>
      </c>
      <c r="H18" s="8">
        <f t="shared" si="2"/>
        <v>0</v>
      </c>
      <c r="I18" s="9">
        <v>0</v>
      </c>
      <c r="J18" s="10">
        <f t="shared" si="3"/>
        <v>0</v>
      </c>
      <c r="K18" s="6" t="str">
        <f t="shared" si="4"/>
        <v/>
      </c>
      <c r="L18" s="6" t="str">
        <f t="shared" si="5"/>
        <v/>
      </c>
      <c r="M18" s="1"/>
      <c r="N18" s="1"/>
      <c r="O18" s="1"/>
      <c r="P18" s="1"/>
      <c r="Q18" s="1"/>
      <c r="R18" s="1"/>
      <c r="S18" s="4"/>
      <c r="T18" s="1"/>
      <c r="U18" s="1"/>
      <c r="V18" s="1"/>
      <c r="W18" s="4"/>
      <c r="X18" s="1"/>
      <c r="Y18" s="1"/>
      <c r="Z18" s="1"/>
      <c r="AA18" s="1"/>
    </row>
    <row r="19" spans="2:27" x14ac:dyDescent="0.35">
      <c r="B19" s="24"/>
      <c r="C19" s="34" t="str">
        <f>IFERROR((VLOOKUP($B19,Perfis!$B$3:$E$35,2,FALSE)),"")</f>
        <v/>
      </c>
      <c r="D19" s="5" t="str">
        <f>IFERROR(($C19*(VLOOKUP($B19,Perfis!$B$3:$E$35,4,FALSE()))),"")</f>
        <v/>
      </c>
      <c r="E19" s="6" t="str">
        <f t="shared" si="0"/>
        <v/>
      </c>
      <c r="F19" s="6" t="str">
        <f t="shared" si="1"/>
        <v/>
      </c>
      <c r="G19" s="7">
        <v>0</v>
      </c>
      <c r="H19" s="8">
        <f t="shared" si="2"/>
        <v>0</v>
      </c>
      <c r="I19" s="9">
        <v>0</v>
      </c>
      <c r="J19" s="10">
        <f t="shared" si="3"/>
        <v>0</v>
      </c>
      <c r="K19" s="6" t="str">
        <f t="shared" si="4"/>
        <v/>
      </c>
      <c r="L19" s="6" t="str">
        <f t="shared" si="5"/>
        <v/>
      </c>
      <c r="M19" s="1"/>
      <c r="N19" s="1"/>
      <c r="O19" s="1"/>
      <c r="P19" s="1"/>
      <c r="Q19" s="1"/>
      <c r="R19" s="1"/>
      <c r="S19" s="1"/>
      <c r="T19" s="4"/>
      <c r="U19" s="1"/>
      <c r="V19" s="1"/>
      <c r="W19" s="4"/>
      <c r="X19" s="1"/>
      <c r="Y19" s="1"/>
      <c r="Z19" s="1"/>
      <c r="AA19" s="1"/>
    </row>
    <row r="20" spans="2:27" x14ac:dyDescent="0.35">
      <c r="B20" s="24"/>
      <c r="C20" s="34" t="str">
        <f>IFERROR((VLOOKUP($B20,Perfis!$B$3:$E$35,2,FALSE)),"")</f>
        <v/>
      </c>
      <c r="D20" s="5" t="str">
        <f>IFERROR(($C20*(VLOOKUP($B20,Perfis!$B$3:$E$35,4,FALSE()))),"")</f>
        <v/>
      </c>
      <c r="E20" s="6" t="str">
        <f t="shared" si="0"/>
        <v/>
      </c>
      <c r="F20" s="6" t="str">
        <f t="shared" si="1"/>
        <v/>
      </c>
      <c r="G20" s="7">
        <v>0</v>
      </c>
      <c r="H20" s="8">
        <f t="shared" si="2"/>
        <v>0</v>
      </c>
      <c r="I20" s="9">
        <v>0</v>
      </c>
      <c r="J20" s="10">
        <f t="shared" si="3"/>
        <v>0</v>
      </c>
      <c r="K20" s="6" t="str">
        <f t="shared" si="4"/>
        <v/>
      </c>
      <c r="L20" s="6" t="str">
        <f t="shared" si="5"/>
        <v/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4"/>
      <c r="X20" s="1"/>
      <c r="Y20" s="1"/>
      <c r="Z20" s="1"/>
      <c r="AA20" s="1"/>
    </row>
    <row r="21" spans="2:27" x14ac:dyDescent="0.35">
      <c r="B21" s="24"/>
      <c r="C21" s="34" t="str">
        <f>IFERROR((VLOOKUP($B21,Perfis!$B$3:$E$35,2,FALSE)),"")</f>
        <v/>
      </c>
      <c r="D21" s="5" t="str">
        <f>IFERROR(($C21*(VLOOKUP($B21,Perfis!$B$3:$E$35,4,FALSE()))),"")</f>
        <v/>
      </c>
      <c r="E21" s="6" t="str">
        <f t="shared" si="0"/>
        <v/>
      </c>
      <c r="F21" s="6" t="str">
        <f t="shared" si="1"/>
        <v/>
      </c>
      <c r="G21" s="7">
        <v>0</v>
      </c>
      <c r="H21" s="8">
        <f t="shared" si="2"/>
        <v>0</v>
      </c>
      <c r="I21" s="9">
        <v>0</v>
      </c>
      <c r="J21" s="10">
        <f t="shared" si="3"/>
        <v>0</v>
      </c>
      <c r="K21" s="6" t="str">
        <f t="shared" si="4"/>
        <v/>
      </c>
      <c r="L21" s="6" t="str">
        <f t="shared" si="5"/>
        <v/>
      </c>
      <c r="M21" s="1"/>
      <c r="N21" s="1"/>
      <c r="O21" s="1"/>
      <c r="P21" s="1"/>
      <c r="Q21" s="1"/>
      <c r="R21" s="1"/>
      <c r="S21" s="1"/>
      <c r="T21" s="4"/>
      <c r="U21" s="1"/>
      <c r="V21" s="1"/>
      <c r="W21" s="4"/>
      <c r="X21" s="1"/>
      <c r="Y21" s="1"/>
      <c r="Z21" s="1"/>
      <c r="AA21" s="1"/>
    </row>
    <row r="22" spans="2:27" x14ac:dyDescent="0.35">
      <c r="B22" s="12" t="s">
        <v>94</v>
      </c>
      <c r="C22" s="13"/>
      <c r="D22" s="13"/>
      <c r="E22" s="13"/>
      <c r="F22" s="12"/>
      <c r="G22" s="14"/>
      <c r="H22" s="14"/>
      <c r="I22" s="14">
        <f>SUM($I11:$I21)</f>
        <v>0</v>
      </c>
      <c r="J22" s="15">
        <f>SUM($J11:$J21)</f>
        <v>0</v>
      </c>
      <c r="K22" s="13">
        <f>TRUNC(SUM($K11:$K21),2)</f>
        <v>0</v>
      </c>
      <c r="L22" s="13">
        <f>TRUNC(SUM($L11:$L21),2)</f>
        <v>0</v>
      </c>
      <c r="M22" s="16"/>
      <c r="N22" s="17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2:27" x14ac:dyDescent="0.35">
      <c r="B23" s="213"/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16"/>
      <c r="N23" s="17"/>
      <c r="O23" s="16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x14ac:dyDescent="0.35">
      <c r="B24" s="214" t="s">
        <v>95</v>
      </c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16"/>
      <c r="N24" s="17"/>
      <c r="O24" s="16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5" customHeight="1" x14ac:dyDescent="0.35">
      <c r="B25" s="215" t="s">
        <v>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18" t="s">
        <v>97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7" ht="15" customHeight="1" x14ac:dyDescent="0.35">
      <c r="B26" s="212" t="s">
        <v>98</v>
      </c>
      <c r="C26" s="212"/>
      <c r="D26" s="212"/>
      <c r="E26" s="212"/>
      <c r="F26" s="212"/>
      <c r="G26" s="212"/>
      <c r="H26" s="212"/>
      <c r="I26" s="212"/>
      <c r="J26" s="212"/>
      <c r="K26" s="212"/>
      <c r="L26" s="19">
        <v>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7" ht="15" customHeight="1" x14ac:dyDescent="0.35">
      <c r="B27" s="212" t="s">
        <v>99</v>
      </c>
      <c r="C27" s="212"/>
      <c r="D27" s="212"/>
      <c r="E27" s="212"/>
      <c r="F27" s="212"/>
      <c r="G27" s="212"/>
      <c r="H27" s="212"/>
      <c r="I27" s="212"/>
      <c r="J27" s="212"/>
      <c r="K27" s="212"/>
      <c r="L27" s="19">
        <v>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7" ht="15" customHeight="1" x14ac:dyDescent="0.35">
      <c r="B28" s="212" t="s">
        <v>100</v>
      </c>
      <c r="C28" s="212"/>
      <c r="D28" s="212"/>
      <c r="E28" s="212"/>
      <c r="F28" s="212"/>
      <c r="G28" s="212"/>
      <c r="H28" s="212"/>
      <c r="I28" s="212"/>
      <c r="J28" s="212"/>
      <c r="K28" s="212"/>
      <c r="L28" s="19">
        <v>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7" ht="15" customHeight="1" x14ac:dyDescent="0.35">
      <c r="B29" s="212" t="s">
        <v>101</v>
      </c>
      <c r="C29" s="212"/>
      <c r="D29" s="212"/>
      <c r="E29" s="212"/>
      <c r="F29" s="212"/>
      <c r="G29" s="212"/>
      <c r="H29" s="212"/>
      <c r="I29" s="212"/>
      <c r="J29" s="212"/>
      <c r="K29" s="212"/>
      <c r="L29" s="19">
        <v>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7" ht="15" customHeight="1" x14ac:dyDescent="0.35">
      <c r="B30" s="212" t="s">
        <v>102</v>
      </c>
      <c r="C30" s="212"/>
      <c r="D30" s="212"/>
      <c r="E30" s="212"/>
      <c r="F30" s="212"/>
      <c r="G30" s="212"/>
      <c r="H30" s="212"/>
      <c r="I30" s="212"/>
      <c r="J30" s="212"/>
      <c r="K30" s="212"/>
      <c r="L30" s="19">
        <v>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7" ht="15" customHeight="1" x14ac:dyDescent="0.35">
      <c r="B31" s="218" t="s">
        <v>103</v>
      </c>
      <c r="C31" s="218"/>
      <c r="D31" s="218"/>
      <c r="E31" s="218"/>
      <c r="F31" s="218"/>
      <c r="G31" s="218"/>
      <c r="H31" s="218"/>
      <c r="I31" s="218"/>
      <c r="J31" s="218"/>
      <c r="K31" s="218"/>
      <c r="L31" s="13">
        <f>IFERROR(TRUNC(SUM(L26:L30),2),"")</f>
        <v>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7" x14ac:dyDescent="0.35"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5" customHeight="1" x14ac:dyDescent="0.35">
      <c r="B33" s="218" t="s">
        <v>105</v>
      </c>
      <c r="C33" s="218"/>
      <c r="D33" s="218"/>
      <c r="E33" s="218"/>
      <c r="F33" s="218"/>
      <c r="G33" s="218"/>
      <c r="H33" s="218"/>
      <c r="I33" s="218"/>
      <c r="J33" s="218"/>
      <c r="K33" s="218"/>
      <c r="L33" s="29">
        <f>IFERROR(L22,"")</f>
        <v>0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x14ac:dyDescent="0.3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x14ac:dyDescent="0.3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x14ac:dyDescent="0.3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x14ac:dyDescent="0.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x14ac:dyDescent="0.3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x14ac:dyDescent="0.3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x14ac:dyDescent="0.3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x14ac:dyDescent="0.3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x14ac:dyDescent="0.3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x14ac:dyDescent="0.3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x14ac:dyDescent="0.3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x14ac:dyDescent="0.3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x14ac:dyDescent="0.3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x14ac:dyDescent="0.3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x14ac:dyDescent="0.3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x14ac:dyDescent="0.3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x14ac:dyDescent="0.3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x14ac:dyDescent="0.3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x14ac:dyDescent="0.3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x14ac:dyDescent="0.3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x14ac:dyDescent="0.3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x14ac:dyDescent="0.3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x14ac:dyDescent="0.3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x14ac:dyDescent="0.3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x14ac:dyDescent="0.3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x14ac:dyDescent="0.3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x14ac:dyDescent="0.3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x14ac:dyDescent="0.3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x14ac:dyDescent="0.3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x14ac:dyDescent="0.3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x14ac:dyDescent="0.3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x14ac:dyDescent="0.3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x14ac:dyDescent="0.3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x14ac:dyDescent="0.3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x14ac:dyDescent="0.3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x14ac:dyDescent="0.3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x14ac:dyDescent="0.3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x14ac:dyDescent="0.3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x14ac:dyDescent="0.3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x14ac:dyDescent="0.3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x14ac:dyDescent="0.3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x14ac:dyDescent="0.3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x14ac:dyDescent="0.3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x14ac:dyDescent="0.3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x14ac:dyDescent="0.3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x14ac:dyDescent="0.3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x14ac:dyDescent="0.3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x14ac:dyDescent="0.3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x14ac:dyDescent="0.3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x14ac:dyDescent="0.3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x14ac:dyDescent="0.3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x14ac:dyDescent="0.3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x14ac:dyDescent="0.3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x14ac:dyDescent="0.3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x14ac:dyDescent="0.3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x14ac:dyDescent="0.3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x14ac:dyDescent="0.3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x14ac:dyDescent="0.3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x14ac:dyDescent="0.3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x14ac:dyDescent="0.3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x14ac:dyDescent="0.3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x14ac:dyDescent="0.3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x14ac:dyDescent="0.3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x14ac:dyDescent="0.3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x14ac:dyDescent="0.3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x14ac:dyDescent="0.3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x14ac:dyDescent="0.3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x14ac:dyDescent="0.3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x14ac:dyDescent="0.3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x14ac:dyDescent="0.3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x14ac:dyDescent="0.3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x14ac:dyDescent="0.3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x14ac:dyDescent="0.3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x14ac:dyDescent="0.3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x14ac:dyDescent="0.3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x14ac:dyDescent="0.3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x14ac:dyDescent="0.3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x14ac:dyDescent="0.3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x14ac:dyDescent="0.3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x14ac:dyDescent="0.3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x14ac:dyDescent="0.3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x14ac:dyDescent="0.3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x14ac:dyDescent="0.3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x14ac:dyDescent="0.3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x14ac:dyDescent="0.3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x14ac:dyDescent="0.3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x14ac:dyDescent="0.3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x14ac:dyDescent="0.3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x14ac:dyDescent="0.3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x14ac:dyDescent="0.3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x14ac:dyDescent="0.3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x14ac:dyDescent="0.3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x14ac:dyDescent="0.3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x14ac:dyDescent="0.3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x14ac:dyDescent="0.3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x14ac:dyDescent="0.3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x14ac:dyDescent="0.3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x14ac:dyDescent="0.3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x14ac:dyDescent="0.3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x14ac:dyDescent="0.3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x14ac:dyDescent="0.3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x14ac:dyDescent="0.3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x14ac:dyDescent="0.3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x14ac:dyDescent="0.3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x14ac:dyDescent="0.3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x14ac:dyDescent="0.3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x14ac:dyDescent="0.3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x14ac:dyDescent="0.3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x14ac:dyDescent="0.3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x14ac:dyDescent="0.3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x14ac:dyDescent="0.3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x14ac:dyDescent="0.3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x14ac:dyDescent="0.3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x14ac:dyDescent="0.3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x14ac:dyDescent="0.3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x14ac:dyDescent="0.3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x14ac:dyDescent="0.3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x14ac:dyDescent="0.3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x14ac:dyDescent="0.3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x14ac:dyDescent="0.3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x14ac:dyDescent="0.3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x14ac:dyDescent="0.3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x14ac:dyDescent="0.3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x14ac:dyDescent="0.3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x14ac:dyDescent="0.3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x14ac:dyDescent="0.3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x14ac:dyDescent="0.3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x14ac:dyDescent="0.3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x14ac:dyDescent="0.3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x14ac:dyDescent="0.3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x14ac:dyDescent="0.3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x14ac:dyDescent="0.3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x14ac:dyDescent="0.3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x14ac:dyDescent="0.3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x14ac:dyDescent="0.3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x14ac:dyDescent="0.3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x14ac:dyDescent="0.3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x14ac:dyDescent="0.3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x14ac:dyDescent="0.3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x14ac:dyDescent="0.3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x14ac:dyDescent="0.3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x14ac:dyDescent="0.3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x14ac:dyDescent="0.3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x14ac:dyDescent="0.3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x14ac:dyDescent="0.3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x14ac:dyDescent="0.3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x14ac:dyDescent="0.3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x14ac:dyDescent="0.3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x14ac:dyDescent="0.3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x14ac:dyDescent="0.3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x14ac:dyDescent="0.3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x14ac:dyDescent="0.3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x14ac:dyDescent="0.3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x14ac:dyDescent="0.3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x14ac:dyDescent="0.3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x14ac:dyDescent="0.3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x14ac:dyDescent="0.3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x14ac:dyDescent="0.3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x14ac:dyDescent="0.3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x14ac:dyDescent="0.3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x14ac:dyDescent="0.3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x14ac:dyDescent="0.3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x14ac:dyDescent="0.3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x14ac:dyDescent="0.3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x14ac:dyDescent="0.3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x14ac:dyDescent="0.3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x14ac:dyDescent="0.3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x14ac:dyDescent="0.3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x14ac:dyDescent="0.3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x14ac:dyDescent="0.3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x14ac:dyDescent="0.3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x14ac:dyDescent="0.3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x14ac:dyDescent="0.3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x14ac:dyDescent="0.3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x14ac:dyDescent="0.3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x14ac:dyDescent="0.3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x14ac:dyDescent="0.3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x14ac:dyDescent="0.3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x14ac:dyDescent="0.3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x14ac:dyDescent="0.3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x14ac:dyDescent="0.3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x14ac:dyDescent="0.3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x14ac:dyDescent="0.3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x14ac:dyDescent="0.3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x14ac:dyDescent="0.3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x14ac:dyDescent="0.3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x14ac:dyDescent="0.3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x14ac:dyDescent="0.3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x14ac:dyDescent="0.3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x14ac:dyDescent="0.3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x14ac:dyDescent="0.3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x14ac:dyDescent="0.3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x14ac:dyDescent="0.3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x14ac:dyDescent="0.3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x14ac:dyDescent="0.3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x14ac:dyDescent="0.3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x14ac:dyDescent="0.3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x14ac:dyDescent="0.3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</sheetData>
  <mergeCells count="20">
    <mergeCell ref="N11:N17"/>
    <mergeCell ref="B23:L23"/>
    <mergeCell ref="B24:L24"/>
    <mergeCell ref="B32:L32"/>
    <mergeCell ref="B33:K33"/>
    <mergeCell ref="B26:K26"/>
    <mergeCell ref="B27:K27"/>
    <mergeCell ref="B28:K28"/>
    <mergeCell ref="B29:K29"/>
    <mergeCell ref="B30:K30"/>
    <mergeCell ref="B31:K31"/>
    <mergeCell ref="B25:K25"/>
    <mergeCell ref="C7:L7"/>
    <mergeCell ref="B8:L8"/>
    <mergeCell ref="B9:L9"/>
    <mergeCell ref="B2:L2"/>
    <mergeCell ref="B3:L3"/>
    <mergeCell ref="C4:L4"/>
    <mergeCell ref="C5:L5"/>
    <mergeCell ref="C6:L6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A3EC6338-319A-463D-B85B-037F3F25146F}">
          <x14:formula1>
            <xm:f>Perfis!$B$3:$B$35</xm:f>
          </x14:formula1>
          <x14:formula2>
            <xm:f>0</xm:f>
          </x14:formula2>
          <xm:sqref>B11:B21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87F37-0170-47D5-8177-A38F2B116CAF}">
  <sheetPr>
    <tabColor rgb="FF7030A0"/>
  </sheetPr>
  <dimension ref="A1:F25"/>
  <sheetViews>
    <sheetView workbookViewId="0">
      <selection activeCell="C17" sqref="C17"/>
    </sheetView>
  </sheetViews>
  <sheetFormatPr defaultRowHeight="14.5" x14ac:dyDescent="0.35"/>
  <cols>
    <col min="1" max="1" width="1.1796875" customWidth="1"/>
    <col min="2" max="2" width="60.1796875" customWidth="1"/>
    <col min="3" max="3" width="21.453125" customWidth="1"/>
    <col min="4" max="5" width="17.81640625" customWidth="1"/>
  </cols>
  <sheetData>
    <row r="1" spans="1:6" ht="9" customHeight="1" x14ac:dyDescent="0.35">
      <c r="A1" s="23"/>
      <c r="B1" s="23"/>
      <c r="C1" s="23"/>
      <c r="D1" s="23"/>
      <c r="E1" s="23"/>
    </row>
    <row r="2" spans="1:6" ht="15.5" x14ac:dyDescent="0.35">
      <c r="A2" s="23"/>
      <c r="B2" s="236" t="s">
        <v>106</v>
      </c>
      <c r="C2" s="237"/>
      <c r="D2" s="237"/>
      <c r="E2" s="238"/>
      <c r="F2" s="23"/>
    </row>
    <row r="3" spans="1:6" x14ac:dyDescent="0.35">
      <c r="A3" s="23"/>
      <c r="B3" s="190"/>
      <c r="C3" s="23"/>
      <c r="D3" s="23"/>
      <c r="E3" s="191"/>
      <c r="F3" s="23"/>
    </row>
    <row r="4" spans="1:6" ht="34.25" customHeight="1" x14ac:dyDescent="0.35">
      <c r="A4" s="23"/>
      <c r="B4" s="233" t="s">
        <v>265</v>
      </c>
      <c r="C4" s="234"/>
      <c r="D4" s="234"/>
      <c r="E4" s="235"/>
      <c r="F4" s="23"/>
    </row>
    <row r="5" spans="1:6" x14ac:dyDescent="0.35">
      <c r="A5" s="23"/>
      <c r="B5" s="228" t="s">
        <v>81</v>
      </c>
      <c r="C5" s="37" t="s">
        <v>107</v>
      </c>
      <c r="D5" s="37" t="s">
        <v>108</v>
      </c>
      <c r="E5" s="192" t="s">
        <v>109</v>
      </c>
      <c r="F5" s="23"/>
    </row>
    <row r="6" spans="1:6" ht="23.5" thickBot="1" x14ac:dyDescent="0.4">
      <c r="A6" s="23"/>
      <c r="B6" s="229"/>
      <c r="C6" s="38" t="s">
        <v>110</v>
      </c>
      <c r="D6" s="38" t="s">
        <v>111</v>
      </c>
      <c r="E6" s="193" t="s">
        <v>112</v>
      </c>
      <c r="F6" s="23"/>
    </row>
    <row r="7" spans="1:6" x14ac:dyDescent="0.35">
      <c r="A7" s="23"/>
      <c r="B7" s="194" t="s">
        <v>259</v>
      </c>
      <c r="C7" s="39">
        <v>30</v>
      </c>
      <c r="D7" s="42">
        <f>'S1'!L33</f>
        <v>0</v>
      </c>
      <c r="E7" s="195">
        <f>TRUNC(D7*C7,2)</f>
        <v>0</v>
      </c>
      <c r="F7" s="23"/>
    </row>
    <row r="8" spans="1:6" x14ac:dyDescent="0.35">
      <c r="A8" s="23"/>
      <c r="B8" s="196"/>
      <c r="C8" s="23"/>
      <c r="D8" s="197"/>
      <c r="E8" s="198"/>
      <c r="F8" s="23"/>
    </row>
    <row r="9" spans="1:6" x14ac:dyDescent="0.35">
      <c r="A9" s="23"/>
      <c r="B9" s="228" t="s">
        <v>81</v>
      </c>
      <c r="C9" s="37" t="s">
        <v>107</v>
      </c>
      <c r="D9" s="40" t="s">
        <v>108</v>
      </c>
      <c r="E9" s="199" t="s">
        <v>109</v>
      </c>
      <c r="F9" s="23"/>
    </row>
    <row r="10" spans="1:6" ht="23.5" thickBot="1" x14ac:dyDescent="0.4">
      <c r="A10" s="23"/>
      <c r="B10" s="229"/>
      <c r="C10" s="38" t="s">
        <v>113</v>
      </c>
      <c r="D10" s="41" t="s">
        <v>114</v>
      </c>
      <c r="E10" s="200" t="s">
        <v>115</v>
      </c>
      <c r="F10" s="23"/>
    </row>
    <row r="11" spans="1:6" ht="15" thickBot="1" x14ac:dyDescent="0.4">
      <c r="A11" s="23"/>
      <c r="B11" s="201" t="s">
        <v>257</v>
      </c>
      <c r="C11" s="39">
        <v>40</v>
      </c>
      <c r="D11" s="42">
        <f>S2WEB!L33</f>
        <v>0</v>
      </c>
      <c r="E11" s="195">
        <f>TRUNC(C11*D11,2)</f>
        <v>0</v>
      </c>
      <c r="F11" s="23"/>
    </row>
    <row r="12" spans="1:6" ht="23" x14ac:dyDescent="0.35">
      <c r="A12" s="23"/>
      <c r="B12" s="201" t="s">
        <v>258</v>
      </c>
      <c r="C12" s="39">
        <v>10</v>
      </c>
      <c r="D12" s="42">
        <f>S2IA!L33</f>
        <v>0</v>
      </c>
      <c r="E12" s="195">
        <f>TRUNC(C12*D12,2)</f>
        <v>0</v>
      </c>
      <c r="F12" s="23"/>
    </row>
    <row r="13" spans="1:6" x14ac:dyDescent="0.35">
      <c r="A13" s="23"/>
      <c r="B13" s="196"/>
      <c r="C13" s="23"/>
      <c r="D13" s="23"/>
      <c r="E13" s="191"/>
      <c r="F13" s="23"/>
    </row>
    <row r="14" spans="1:6" ht="15" thickBot="1" x14ac:dyDescent="0.4">
      <c r="A14" s="23"/>
      <c r="B14" s="239"/>
      <c r="C14" s="240"/>
      <c r="D14" s="241"/>
      <c r="E14" s="202" t="s">
        <v>116</v>
      </c>
      <c r="F14" s="23"/>
    </row>
    <row r="15" spans="1:6" x14ac:dyDescent="0.35">
      <c r="A15" s="23"/>
      <c r="B15" s="242" t="s">
        <v>260</v>
      </c>
      <c r="C15" s="243"/>
      <c r="D15" s="244"/>
      <c r="E15" s="195">
        <f>E7+E11+E12</f>
        <v>0</v>
      </c>
      <c r="F15" s="23"/>
    </row>
    <row r="16" spans="1:6" x14ac:dyDescent="0.35">
      <c r="A16" s="23"/>
      <c r="B16" s="196" t="s">
        <v>117</v>
      </c>
      <c r="C16" s="23"/>
      <c r="D16" s="23"/>
      <c r="E16" s="191"/>
      <c r="F16" s="23"/>
    </row>
    <row r="17" spans="1:6" x14ac:dyDescent="0.35">
      <c r="A17" s="23"/>
      <c r="B17" s="196" t="s">
        <v>266</v>
      </c>
      <c r="C17" s="23"/>
      <c r="D17" s="23"/>
      <c r="E17" s="191"/>
      <c r="F17" s="23"/>
    </row>
    <row r="18" spans="1:6" ht="35" customHeight="1" x14ac:dyDescent="0.35">
      <c r="A18" s="23"/>
      <c r="B18" s="230" t="s">
        <v>118</v>
      </c>
      <c r="C18" s="231"/>
      <c r="D18" s="231"/>
      <c r="E18" s="232"/>
      <c r="F18" s="23"/>
    </row>
    <row r="19" spans="1:6" ht="35" customHeight="1" x14ac:dyDescent="0.35">
      <c r="A19" s="23"/>
      <c r="B19" s="203"/>
      <c r="C19" s="204"/>
      <c r="D19" s="204"/>
      <c r="E19" s="205"/>
      <c r="F19" s="23"/>
    </row>
    <row r="20" spans="1:6" x14ac:dyDescent="0.35">
      <c r="B20" s="36"/>
    </row>
    <row r="21" spans="1:6" x14ac:dyDescent="0.35">
      <c r="B21" s="35"/>
    </row>
    <row r="22" spans="1:6" x14ac:dyDescent="0.35">
      <c r="B22" s="35"/>
    </row>
    <row r="23" spans="1:6" x14ac:dyDescent="0.35">
      <c r="B23" s="35"/>
    </row>
    <row r="24" spans="1:6" x14ac:dyDescent="0.35">
      <c r="B24" s="35"/>
    </row>
    <row r="25" spans="1:6" x14ac:dyDescent="0.35">
      <c r="B25" s="35"/>
    </row>
  </sheetData>
  <mergeCells count="7">
    <mergeCell ref="B5:B6"/>
    <mergeCell ref="B9:B10"/>
    <mergeCell ref="B18:E18"/>
    <mergeCell ref="B4:E4"/>
    <mergeCell ref="B2:E2"/>
    <mergeCell ref="B14:D14"/>
    <mergeCell ref="B15:D15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31EE2-227A-4779-BB9A-8EF2B834618E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45" t="str">
        <f>Perfis!B3</f>
        <v>Arquiteto de Software - Pleno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2" t="s">
        <v>133</v>
      </c>
      <c r="B16" s="263"/>
      <c r="C16" s="263"/>
      <c r="D16" s="264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A28:D28"/>
    <mergeCell ref="B29:C29"/>
    <mergeCell ref="A43:B43"/>
    <mergeCell ref="A45:D45"/>
    <mergeCell ref="A53:B53"/>
    <mergeCell ref="A33:A35"/>
    <mergeCell ref="A1:D1"/>
    <mergeCell ref="A30:A32"/>
    <mergeCell ref="A72:B72"/>
    <mergeCell ref="A74:D74"/>
    <mergeCell ref="A83:C83"/>
    <mergeCell ref="A55:D55"/>
    <mergeCell ref="A57:B57"/>
    <mergeCell ref="A59:D59"/>
    <mergeCell ref="A63:D63"/>
    <mergeCell ref="A26:B26"/>
    <mergeCell ref="A16:D16"/>
    <mergeCell ref="A3:D3"/>
    <mergeCell ref="A4:D4"/>
    <mergeCell ref="A9:D9"/>
    <mergeCell ref="A10:D10"/>
    <mergeCell ref="A14:B1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5EEB1-8DFD-40D1-AD8A-46D7A8F1C2CA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Perfis!B4</f>
        <v>Arquiteto de Software - Sênior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31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59630-15D3-46FF-B230-8B23CB5C4A5B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2" t="str">
        <f>Perfis!B5</f>
        <v>Analista de Testes/Qualidade - Júnior</v>
      </c>
      <c r="B1" s="273"/>
      <c r="C1" s="273"/>
      <c r="D1" s="274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30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94E31-3C83-48B0-BE2F-01A8EF8D7472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Perfis!B6</f>
        <v>Analista de Testes/Qualidade - Pleno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29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0E0BD-CFA9-40CB-95EF-71E505115B77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Perfis!B7</f>
        <v>Analista de Testes/Qualidade - Sênior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28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2D0C6-F957-479E-B1D3-0E3BF8AA59B7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Perfis!B8</f>
        <v>Desenvolvedor de Software - Júnior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27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55AB9-4CBE-44E5-ABAC-CF1EF1B17437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Perfis!B9</f>
        <v>Desenvolvedor de Software - Pleno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26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9A9C-92A1-4303-B87B-D2EE5082FCCD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Perfis!B10</f>
        <v>Desenvolvedor de Software - Sênior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25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79B4E-B7BC-4635-A9F9-318E27E3748D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Perfis!B11</f>
        <v>Analista de Negócios/Requisitos Júnior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24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6162B-D7C6-4BBF-A404-8EDEE5AD71CA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Perfis!B12</f>
        <v>Analista de Negócios/Requisitos Pleno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23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E7D9B-75C1-4484-AE97-7A51CEC02454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Perfis!B13</f>
        <v>Analista de Negócios/Requisitos Sênior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22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3DFE6-5F4D-415F-8D94-E13EE2EF3687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Perfis!B14</f>
        <v>Analista de BI Júnior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21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A2DAC-D5E0-4C48-8168-C6BF31A28ABA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Perfis!B15</f>
        <v>Analista de BI Pleno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20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6CDEB-EC80-4D7C-8332-3451DC978762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Perfis!B16</f>
        <v>Analista de BI Sênior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19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F6D1A-44D7-48B7-9077-E166D87F22DD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Perfis!B17</f>
        <v>Administrador de Dados Pleno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18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9D533-66BD-48C6-A594-70633BFBC053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Perfis!B18</f>
        <v>Administrador de Dados Sênior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17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0A301-2542-428E-9498-5D44D758C791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Perfis!B19</f>
        <v>Líder Técnico de Desenvolvimento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16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71999-B356-4AF2-9C57-BD97423528E6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Perfis!B20</f>
        <v>Scrum Master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15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9FD51-F634-481E-A261-46C1A747A5B4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Perfis!B21</f>
        <v>Gerente de Projetos de Tecnologia da Informação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14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EF286-5E80-4964-A117-629BCB0F816E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Perfis!B22</f>
        <v>Analista de UX/UI Pleno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13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3C2A-58F6-4D05-A1DD-57BC8086F34D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Perfis!B23</f>
        <v>Analista de UX/UI Sênior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12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764E0-271A-4C23-AB6A-DED57B34EEDA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Perfis!B24</f>
        <v>Cientista de Dados Júnior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11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6E30D-E0F3-4409-9C50-D5B07D07B7AE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Perfis!B25</f>
        <v>Cientista de Dados Pleno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10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120EF-3449-42CB-82BA-A13F6501F38D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Perfis!B26</f>
        <v>Cientista de Dados Sênior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9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47A41-9FA9-49C7-AFB9-4ADC39F24869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Perfis!B27</f>
        <v>Arquiteto de Dados Júnior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8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A64B3-4453-4444-93F1-B58B6CA396B6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Perfis!B28</f>
        <v>Arquiteto de Dados Pleno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7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56CF0-43A5-45E3-B5D1-26F66438004D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Perfis!B29</f>
        <v>Arquiteto de Dados Sênior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6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FCB6A-AED0-46D0-9A43-CAB8911F59A1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Perfis!B30</f>
        <v>Engenharia de IA Júnior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5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E3BD-ACB7-4AC1-92F4-B48B3D2EB688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Perfis!B31</f>
        <v>Engenharia de IA Pleno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4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42929-55A9-4661-95F8-77923BE88D89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Perfis!B32</f>
        <v>Engenharia de IA Sênior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3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3F1DA-00E6-447D-A531-F1ED9DC0D903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Perfis!B33</f>
        <v>Analista de Métricas Júnior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2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3D224-563E-4BFA-9936-68DD559D6430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Perfis!B34</f>
        <v>Analista de Métricas Pleno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1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12FD7-C774-4DE3-BFFE-DF45703A32C3}">
  <sheetPr>
    <tabColor rgb="FFFF0000"/>
  </sheetPr>
  <dimension ref="A1:D86"/>
  <sheetViews>
    <sheetView zoomScaleNormal="100" workbookViewId="0">
      <selection activeCell="D6" sqref="D6"/>
    </sheetView>
  </sheetViews>
  <sheetFormatPr defaultColWidth="0" defaultRowHeight="11.5" zeroHeight="1" x14ac:dyDescent="0.25"/>
  <cols>
    <col min="1" max="1" width="5.81640625" style="62" customWidth="1"/>
    <col min="2" max="2" width="83.1796875" style="62" customWidth="1"/>
    <col min="3" max="3" width="12.453125" style="62" customWidth="1"/>
    <col min="4" max="4" width="15.453125" style="62" customWidth="1"/>
    <col min="5" max="5" width="9.1796875" style="62" hidden="1" customWidth="1"/>
    <col min="6" max="16384" width="9.1796875" style="62" hidden="1"/>
  </cols>
  <sheetData>
    <row r="1" spans="1:4" ht="18.5" thickBot="1" x14ac:dyDescent="0.3">
      <c r="A1" s="271" t="str">
        <f>Perfis!B35</f>
        <v>Analista de Métricas Sênior</v>
      </c>
      <c r="B1" s="246"/>
      <c r="C1" s="246"/>
      <c r="D1" s="247"/>
    </row>
    <row r="2" spans="1:4" x14ac:dyDescent="0.25">
      <c r="A2" s="109"/>
      <c r="B2" s="109"/>
      <c r="C2" s="109"/>
      <c r="D2" s="109"/>
    </row>
    <row r="3" spans="1:4" ht="18" x14ac:dyDescent="0.25">
      <c r="A3" s="265" t="s">
        <v>119</v>
      </c>
      <c r="B3" s="266"/>
      <c r="C3" s="266"/>
      <c r="D3" s="267"/>
    </row>
    <row r="4" spans="1:4" x14ac:dyDescent="0.25">
      <c r="A4" s="257" t="s">
        <v>120</v>
      </c>
      <c r="B4" s="258"/>
      <c r="C4" s="258"/>
      <c r="D4" s="259"/>
    </row>
    <row r="5" spans="1:4" x14ac:dyDescent="0.25">
      <c r="A5" s="80">
        <v>1</v>
      </c>
      <c r="B5" s="81" t="s">
        <v>121</v>
      </c>
      <c r="C5" s="82"/>
      <c r="D5" s="80" t="s">
        <v>122</v>
      </c>
    </row>
    <row r="6" spans="1:4" x14ac:dyDescent="0.25">
      <c r="A6" s="43" t="s">
        <v>123</v>
      </c>
      <c r="B6" s="44" t="s">
        <v>11</v>
      </c>
      <c r="C6" s="45">
        <v>1</v>
      </c>
      <c r="D6" s="327">
        <f>_xlfn.XLOOKUP(A1,Perfis!B3:B35,Perfis!C3:C35)</f>
        <v>0</v>
      </c>
    </row>
    <row r="7" spans="1:4" x14ac:dyDescent="0.25">
      <c r="A7" s="59" t="s">
        <v>124</v>
      </c>
      <c r="B7" s="83"/>
      <c r="C7" s="84"/>
      <c r="D7" s="61">
        <f>SUM(D6)</f>
        <v>0</v>
      </c>
    </row>
    <row r="8" spans="1:4" x14ac:dyDescent="0.25">
      <c r="A8" s="46"/>
      <c r="B8" s="47"/>
      <c r="C8" s="48"/>
      <c r="D8" s="49"/>
    </row>
    <row r="9" spans="1:4" x14ac:dyDescent="0.25">
      <c r="A9" s="257" t="s">
        <v>125</v>
      </c>
      <c r="B9" s="258"/>
      <c r="C9" s="258"/>
      <c r="D9" s="259"/>
    </row>
    <row r="10" spans="1:4" x14ac:dyDescent="0.25">
      <c r="A10" s="268" t="s">
        <v>126</v>
      </c>
      <c r="B10" s="269"/>
      <c r="C10" s="269"/>
      <c r="D10" s="270"/>
    </row>
    <row r="11" spans="1:4" x14ac:dyDescent="0.25">
      <c r="A11" s="85" t="s">
        <v>127</v>
      </c>
      <c r="B11" s="81" t="s">
        <v>121</v>
      </c>
      <c r="C11" s="86" t="s">
        <v>128</v>
      </c>
      <c r="D11" s="85" t="s">
        <v>122</v>
      </c>
    </row>
    <row r="12" spans="1:4" x14ac:dyDescent="0.25">
      <c r="A12" s="50" t="s">
        <v>123</v>
      </c>
      <c r="B12" s="51" t="s">
        <v>129</v>
      </c>
      <c r="C12" s="52">
        <v>8.3333333333333329E-2</v>
      </c>
      <c r="D12" s="87">
        <f>C12*$D$7</f>
        <v>0</v>
      </c>
    </row>
    <row r="13" spans="1:4" x14ac:dyDescent="0.25">
      <c r="A13" s="50" t="s">
        <v>130</v>
      </c>
      <c r="B13" s="51" t="s">
        <v>131</v>
      </c>
      <c r="C13" s="52">
        <v>7.7777777777777779E-2</v>
      </c>
      <c r="D13" s="87">
        <f>C13*$D$7</f>
        <v>0</v>
      </c>
    </row>
    <row r="14" spans="1:4" x14ac:dyDescent="0.25">
      <c r="A14" s="251" t="s">
        <v>132</v>
      </c>
      <c r="B14" s="252"/>
      <c r="C14" s="53">
        <f>SUM(C12:C13)</f>
        <v>0.16111111111111109</v>
      </c>
      <c r="D14" s="61">
        <f>SUM(D12:D13)</f>
        <v>0</v>
      </c>
    </row>
    <row r="15" spans="1:4" x14ac:dyDescent="0.25">
      <c r="A15" s="46"/>
      <c r="B15" s="47"/>
      <c r="C15" s="68"/>
      <c r="D15" s="49"/>
    </row>
    <row r="16" spans="1:4" x14ac:dyDescent="0.25">
      <c r="A16" s="268" t="s">
        <v>133</v>
      </c>
      <c r="B16" s="269"/>
      <c r="C16" s="269"/>
      <c r="D16" s="270"/>
    </row>
    <row r="17" spans="1:4" x14ac:dyDescent="0.25">
      <c r="A17" s="85" t="s">
        <v>134</v>
      </c>
      <c r="B17" s="81" t="s">
        <v>121</v>
      </c>
      <c r="C17" s="88" t="s">
        <v>128</v>
      </c>
      <c r="D17" s="85" t="s">
        <v>122</v>
      </c>
    </row>
    <row r="18" spans="1:4" x14ac:dyDescent="0.25">
      <c r="A18" s="50" t="s">
        <v>123</v>
      </c>
      <c r="B18" s="54" t="s">
        <v>135</v>
      </c>
      <c r="C18" s="52">
        <v>0.05</v>
      </c>
      <c r="D18" s="87">
        <f t="shared" ref="D18:D25" si="0">C18*($D$7+$D$14)</f>
        <v>0</v>
      </c>
    </row>
    <row r="19" spans="1:4" x14ac:dyDescent="0.25">
      <c r="A19" s="50" t="s">
        <v>130</v>
      </c>
      <c r="B19" s="55" t="s">
        <v>136</v>
      </c>
      <c r="C19" s="52">
        <v>2.5000000000000001E-2</v>
      </c>
      <c r="D19" s="87">
        <f t="shared" si="0"/>
        <v>0</v>
      </c>
    </row>
    <row r="20" spans="1:4" x14ac:dyDescent="0.25">
      <c r="A20" s="50" t="s">
        <v>137</v>
      </c>
      <c r="B20" s="55" t="s">
        <v>138</v>
      </c>
      <c r="C20" s="52">
        <v>0.03</v>
      </c>
      <c r="D20" s="87">
        <f t="shared" si="0"/>
        <v>0</v>
      </c>
    </row>
    <row r="21" spans="1:4" x14ac:dyDescent="0.25">
      <c r="A21" s="50" t="s">
        <v>139</v>
      </c>
      <c r="B21" s="55" t="s">
        <v>140</v>
      </c>
      <c r="C21" s="52">
        <v>1.4999999999999999E-2</v>
      </c>
      <c r="D21" s="87">
        <f t="shared" si="0"/>
        <v>0</v>
      </c>
    </row>
    <row r="22" spans="1:4" x14ac:dyDescent="0.25">
      <c r="A22" s="50" t="s">
        <v>141</v>
      </c>
      <c r="B22" s="55" t="s">
        <v>142</v>
      </c>
      <c r="C22" s="52">
        <v>0.01</v>
      </c>
      <c r="D22" s="87">
        <f t="shared" si="0"/>
        <v>0</v>
      </c>
    </row>
    <row r="23" spans="1:4" x14ac:dyDescent="0.25">
      <c r="A23" s="50" t="s">
        <v>143</v>
      </c>
      <c r="B23" s="51" t="s">
        <v>144</v>
      </c>
      <c r="C23" s="52">
        <v>6.0000000000000001E-3</v>
      </c>
      <c r="D23" s="87">
        <f t="shared" si="0"/>
        <v>0</v>
      </c>
    </row>
    <row r="24" spans="1:4" x14ac:dyDescent="0.25">
      <c r="A24" s="50" t="s">
        <v>145</v>
      </c>
      <c r="B24" s="55" t="s">
        <v>146</v>
      </c>
      <c r="C24" s="52">
        <v>2E-3</v>
      </c>
      <c r="D24" s="87">
        <f t="shared" si="0"/>
        <v>0</v>
      </c>
    </row>
    <row r="25" spans="1:4" x14ac:dyDescent="0.25">
      <c r="A25" s="50" t="s">
        <v>147</v>
      </c>
      <c r="B25" s="54" t="s">
        <v>148</v>
      </c>
      <c r="C25" s="52">
        <v>0.08</v>
      </c>
      <c r="D25" s="87">
        <f t="shared" si="0"/>
        <v>0</v>
      </c>
    </row>
    <row r="26" spans="1:4" x14ac:dyDescent="0.25">
      <c r="A26" s="260" t="s">
        <v>149</v>
      </c>
      <c r="B26" s="261"/>
      <c r="C26" s="90">
        <f>SUM(C18:C25)</f>
        <v>0.21800000000000003</v>
      </c>
      <c r="D26" s="91">
        <f>SUM(D18:D25)</f>
        <v>0</v>
      </c>
    </row>
    <row r="27" spans="1:4" x14ac:dyDescent="0.25">
      <c r="A27" s="46"/>
      <c r="B27" s="47"/>
      <c r="C27" s="92"/>
      <c r="D27" s="49"/>
    </row>
    <row r="28" spans="1:4" x14ac:dyDescent="0.25">
      <c r="A28" s="268" t="s">
        <v>150</v>
      </c>
      <c r="B28" s="269"/>
      <c r="C28" s="269"/>
      <c r="D28" s="270"/>
    </row>
    <row r="29" spans="1:4" x14ac:dyDescent="0.25">
      <c r="A29" s="85" t="s">
        <v>151</v>
      </c>
      <c r="B29" s="268" t="s">
        <v>121</v>
      </c>
      <c r="C29" s="270"/>
      <c r="D29" s="85" t="s">
        <v>122</v>
      </c>
    </row>
    <row r="30" spans="1:4" x14ac:dyDescent="0.25">
      <c r="A30" s="248" t="s">
        <v>123</v>
      </c>
      <c r="B30" s="56" t="s">
        <v>152</v>
      </c>
      <c r="C30" s="57"/>
      <c r="D30" s="58">
        <f>COMPOSICAO!D20*2*22</f>
        <v>242</v>
      </c>
    </row>
    <row r="31" spans="1:4" x14ac:dyDescent="0.25">
      <c r="A31" s="249"/>
      <c r="B31" s="56" t="s">
        <v>153</v>
      </c>
      <c r="C31" s="57"/>
      <c r="D31" s="58">
        <f>D6*COMPOSICAO!D21</f>
        <v>0</v>
      </c>
    </row>
    <row r="32" spans="1:4" x14ac:dyDescent="0.25">
      <c r="A32" s="250"/>
      <c r="B32" s="59" t="s">
        <v>154</v>
      </c>
      <c r="C32" s="60"/>
      <c r="D32" s="61">
        <f>IF(D30-D31&gt;0,D30-D31,0)</f>
        <v>242</v>
      </c>
    </row>
    <row r="33" spans="1:4" x14ac:dyDescent="0.25">
      <c r="A33" s="248" t="s">
        <v>130</v>
      </c>
      <c r="B33" s="56" t="s">
        <v>155</v>
      </c>
      <c r="C33" s="93"/>
      <c r="D33" s="58">
        <f>COMPOSICAO!D23*22</f>
        <v>814</v>
      </c>
    </row>
    <row r="34" spans="1:4" x14ac:dyDescent="0.25">
      <c r="A34" s="249"/>
      <c r="B34" s="56" t="s">
        <v>156</v>
      </c>
      <c r="C34" s="63">
        <v>0</v>
      </c>
      <c r="D34" s="58">
        <f>D33*C34</f>
        <v>0</v>
      </c>
    </row>
    <row r="35" spans="1:4" x14ac:dyDescent="0.25">
      <c r="A35" s="250"/>
      <c r="B35" s="59" t="s">
        <v>157</v>
      </c>
      <c r="C35" s="64"/>
      <c r="D35" s="61">
        <f>D33-D34</f>
        <v>814</v>
      </c>
    </row>
    <row r="36" spans="1:4" x14ac:dyDescent="0.25">
      <c r="A36" s="43" t="s">
        <v>137</v>
      </c>
      <c r="B36" s="56" t="s">
        <v>158</v>
      </c>
      <c r="C36" s="57"/>
      <c r="D36" s="65">
        <f>COMPOSICAO!D31</f>
        <v>184.85</v>
      </c>
    </row>
    <row r="37" spans="1:4" x14ac:dyDescent="0.25">
      <c r="A37" s="59" t="s">
        <v>159</v>
      </c>
      <c r="B37" s="83"/>
      <c r="C37" s="84"/>
      <c r="D37" s="61">
        <f>SUM(D32,D35,D36)</f>
        <v>1240.8499999999999</v>
      </c>
    </row>
    <row r="38" spans="1:4" x14ac:dyDescent="0.25">
      <c r="A38" s="46"/>
      <c r="B38" s="47"/>
      <c r="C38" s="48"/>
      <c r="D38" s="49"/>
    </row>
    <row r="39" spans="1:4" x14ac:dyDescent="0.25">
      <c r="A39" s="85">
        <v>2</v>
      </c>
      <c r="B39" s="94" t="s">
        <v>160</v>
      </c>
      <c r="C39" s="95"/>
      <c r="D39" s="85" t="s">
        <v>122</v>
      </c>
    </row>
    <row r="40" spans="1:4" x14ac:dyDescent="0.25">
      <c r="A40" s="43" t="s">
        <v>127</v>
      </c>
      <c r="B40" s="56" t="s">
        <v>161</v>
      </c>
      <c r="C40" s="96"/>
      <c r="D40" s="58">
        <f>D14</f>
        <v>0</v>
      </c>
    </row>
    <row r="41" spans="1:4" x14ac:dyDescent="0.25">
      <c r="A41" s="43" t="s">
        <v>134</v>
      </c>
      <c r="B41" s="56" t="s">
        <v>162</v>
      </c>
      <c r="C41" s="96"/>
      <c r="D41" s="58">
        <f>D26</f>
        <v>0</v>
      </c>
    </row>
    <row r="42" spans="1:4" x14ac:dyDescent="0.25">
      <c r="A42" s="43" t="s">
        <v>151</v>
      </c>
      <c r="B42" s="56" t="s">
        <v>163</v>
      </c>
      <c r="C42" s="96"/>
      <c r="D42" s="58">
        <f>D37</f>
        <v>1240.8499999999999</v>
      </c>
    </row>
    <row r="43" spans="1:4" x14ac:dyDescent="0.25">
      <c r="A43" s="251" t="s">
        <v>164</v>
      </c>
      <c r="B43" s="256"/>
      <c r="C43" s="97"/>
      <c r="D43" s="61">
        <f>SUM(D40:D42)</f>
        <v>1240.8499999999999</v>
      </c>
    </row>
    <row r="44" spans="1:4" x14ac:dyDescent="0.25">
      <c r="A44" s="46"/>
      <c r="B44" s="47"/>
      <c r="C44" s="48"/>
      <c r="D44" s="49"/>
    </row>
    <row r="45" spans="1:4" x14ac:dyDescent="0.25">
      <c r="A45" s="257" t="s">
        <v>165</v>
      </c>
      <c r="B45" s="258"/>
      <c r="C45" s="258"/>
      <c r="D45" s="259"/>
    </row>
    <row r="46" spans="1:4" x14ac:dyDescent="0.25">
      <c r="A46" s="85">
        <v>3</v>
      </c>
      <c r="B46" s="81" t="s">
        <v>121</v>
      </c>
      <c r="C46" s="98" t="s">
        <v>128</v>
      </c>
      <c r="D46" s="85" t="s">
        <v>122</v>
      </c>
    </row>
    <row r="47" spans="1:4" x14ac:dyDescent="0.25">
      <c r="A47" s="43" t="s">
        <v>123</v>
      </c>
      <c r="B47" s="56" t="s">
        <v>166</v>
      </c>
      <c r="C47" s="66">
        <v>4.1666666666666666E-3</v>
      </c>
      <c r="D47" s="87">
        <f t="shared" ref="D47:D52" si="1">C47*$D$7</f>
        <v>0</v>
      </c>
    </row>
    <row r="48" spans="1:4" x14ac:dyDescent="0.25">
      <c r="A48" s="43" t="s">
        <v>130</v>
      </c>
      <c r="B48" s="56" t="s">
        <v>167</v>
      </c>
      <c r="C48" s="66">
        <v>3.3333333333333332E-4</v>
      </c>
      <c r="D48" s="87">
        <f t="shared" si="1"/>
        <v>0</v>
      </c>
    </row>
    <row r="49" spans="1:4" x14ac:dyDescent="0.25">
      <c r="A49" s="50" t="s">
        <v>137</v>
      </c>
      <c r="B49" s="51" t="s">
        <v>168</v>
      </c>
      <c r="C49" s="66">
        <v>3.4399999999999993E-2</v>
      </c>
      <c r="D49" s="87">
        <f t="shared" si="1"/>
        <v>0</v>
      </c>
    </row>
    <row r="50" spans="1:4" x14ac:dyDescent="0.25">
      <c r="A50" s="43" t="s">
        <v>139</v>
      </c>
      <c r="B50" s="56" t="s">
        <v>169</v>
      </c>
      <c r="C50" s="66">
        <v>1.2444444444444444E-2</v>
      </c>
      <c r="D50" s="87">
        <f t="shared" si="1"/>
        <v>0</v>
      </c>
    </row>
    <row r="51" spans="1:4" x14ac:dyDescent="0.25">
      <c r="A51" s="43" t="s">
        <v>141</v>
      </c>
      <c r="B51" s="56" t="s">
        <v>170</v>
      </c>
      <c r="C51" s="66">
        <v>4.5631999999999999E-3</v>
      </c>
      <c r="D51" s="87">
        <f t="shared" si="1"/>
        <v>0</v>
      </c>
    </row>
    <row r="52" spans="1:4" x14ac:dyDescent="0.25">
      <c r="A52" s="43" t="s">
        <v>143</v>
      </c>
      <c r="B52" s="56" t="s">
        <v>171</v>
      </c>
      <c r="C52" s="66">
        <v>3.9680000000000005E-4</v>
      </c>
      <c r="D52" s="87">
        <f t="shared" si="1"/>
        <v>0</v>
      </c>
    </row>
    <row r="53" spans="1:4" x14ac:dyDescent="0.25">
      <c r="A53" s="251" t="s">
        <v>172</v>
      </c>
      <c r="B53" s="252"/>
      <c r="C53" s="67">
        <f>SUM(C47:C52)</f>
        <v>5.6304444444444435E-2</v>
      </c>
      <c r="D53" s="61">
        <f>SUM(D47:D52)</f>
        <v>0</v>
      </c>
    </row>
    <row r="54" spans="1:4" x14ac:dyDescent="0.25">
      <c r="A54" s="46"/>
      <c r="B54" s="47"/>
      <c r="C54" s="68"/>
      <c r="D54" s="49"/>
    </row>
    <row r="55" spans="1:4" x14ac:dyDescent="0.25">
      <c r="A55" s="257" t="s">
        <v>173</v>
      </c>
      <c r="B55" s="258"/>
      <c r="C55" s="258"/>
      <c r="D55" s="259"/>
    </row>
    <row r="56" spans="1:4" x14ac:dyDescent="0.25">
      <c r="A56" s="85">
        <v>4</v>
      </c>
      <c r="B56" s="81" t="s">
        <v>121</v>
      </c>
      <c r="C56" s="98" t="s">
        <v>128</v>
      </c>
      <c r="D56" s="85" t="s">
        <v>122</v>
      </c>
    </row>
    <row r="57" spans="1:4" x14ac:dyDescent="0.25">
      <c r="A57" s="251" t="s">
        <v>174</v>
      </c>
      <c r="B57" s="252"/>
      <c r="C57" s="69">
        <v>0</v>
      </c>
      <c r="D57" s="99">
        <v>0</v>
      </c>
    </row>
    <row r="58" spans="1:4" x14ac:dyDescent="0.25">
      <c r="A58" s="46"/>
      <c r="B58" s="47"/>
      <c r="C58" s="68"/>
      <c r="D58" s="49"/>
    </row>
    <row r="59" spans="1:4" x14ac:dyDescent="0.25">
      <c r="A59" s="257" t="s">
        <v>175</v>
      </c>
      <c r="B59" s="258"/>
      <c r="C59" s="258"/>
      <c r="D59" s="259"/>
    </row>
    <row r="60" spans="1:4" x14ac:dyDescent="0.25">
      <c r="A60" s="85">
        <v>5</v>
      </c>
      <c r="B60" s="100" t="s">
        <v>121</v>
      </c>
      <c r="C60" s="101"/>
      <c r="D60" s="102" t="s">
        <v>122</v>
      </c>
    </row>
    <row r="61" spans="1:4" x14ac:dyDescent="0.25">
      <c r="A61" s="59" t="s">
        <v>176</v>
      </c>
      <c r="B61" s="83"/>
      <c r="C61" s="60"/>
      <c r="D61" s="103">
        <v>0</v>
      </c>
    </row>
    <row r="62" spans="1:4" x14ac:dyDescent="0.25">
      <c r="A62" s="46"/>
      <c r="B62" s="47"/>
      <c r="C62" s="70"/>
      <c r="D62" s="49"/>
    </row>
    <row r="63" spans="1:4" x14ac:dyDescent="0.25">
      <c r="A63" s="257" t="s">
        <v>177</v>
      </c>
      <c r="B63" s="258"/>
      <c r="C63" s="258"/>
      <c r="D63" s="259"/>
    </row>
    <row r="64" spans="1:4" x14ac:dyDescent="0.25">
      <c r="A64" s="85">
        <v>6</v>
      </c>
      <c r="B64" s="81" t="s">
        <v>121</v>
      </c>
      <c r="C64" s="104" t="s">
        <v>128</v>
      </c>
      <c r="D64" s="85" t="s">
        <v>122</v>
      </c>
    </row>
    <row r="65" spans="1:4" x14ac:dyDescent="0.25">
      <c r="A65" s="71" t="s">
        <v>123</v>
      </c>
      <c r="B65" s="72" t="s">
        <v>178</v>
      </c>
      <c r="C65" s="73">
        <v>0.05</v>
      </c>
      <c r="D65" s="61">
        <f>C65*$D$81</f>
        <v>62.042499999999997</v>
      </c>
    </row>
    <row r="66" spans="1:4" x14ac:dyDescent="0.25">
      <c r="A66" s="71" t="s">
        <v>130</v>
      </c>
      <c r="B66" s="72" t="s">
        <v>179</v>
      </c>
      <c r="C66" s="73">
        <v>0.1</v>
      </c>
      <c r="D66" s="61">
        <f>C66*($D$81+$D$65)</f>
        <v>130.28925000000001</v>
      </c>
    </row>
    <row r="67" spans="1:4" x14ac:dyDescent="0.25">
      <c r="A67" s="71" t="s">
        <v>137</v>
      </c>
      <c r="B67" s="72" t="s">
        <v>180</v>
      </c>
      <c r="C67" s="73">
        <v>9.2499999999999999E-2</v>
      </c>
      <c r="D67" s="61">
        <f>((D65+D66+D81)/(1-C67))-(D65+D66+D81)</f>
        <v>146.08188636363639</v>
      </c>
    </row>
    <row r="68" spans="1:4" x14ac:dyDescent="0.25">
      <c r="A68" s="50" t="s">
        <v>181</v>
      </c>
      <c r="B68" s="74" t="s">
        <v>182</v>
      </c>
      <c r="C68" s="66">
        <v>6.4999999999999997E-3</v>
      </c>
      <c r="D68" s="61">
        <f>C68*$D$83</f>
        <v>0</v>
      </c>
    </row>
    <row r="69" spans="1:4" x14ac:dyDescent="0.25">
      <c r="A69" s="50" t="s">
        <v>183</v>
      </c>
      <c r="B69" s="74" t="s">
        <v>184</v>
      </c>
      <c r="C69" s="66">
        <v>0.03</v>
      </c>
      <c r="D69" s="61">
        <f>C69*$D$83</f>
        <v>0</v>
      </c>
    </row>
    <row r="70" spans="1:4" x14ac:dyDescent="0.25">
      <c r="A70" s="43" t="s">
        <v>185</v>
      </c>
      <c r="B70" s="44" t="s">
        <v>186</v>
      </c>
      <c r="C70" s="66">
        <v>0.02</v>
      </c>
      <c r="D70" s="61">
        <f>C70*$D$83</f>
        <v>0</v>
      </c>
    </row>
    <row r="71" spans="1:4" x14ac:dyDescent="0.25">
      <c r="A71" s="43" t="s">
        <v>187</v>
      </c>
      <c r="B71" s="75" t="s">
        <v>188</v>
      </c>
      <c r="C71" s="66">
        <v>3.5999999999999997E-2</v>
      </c>
      <c r="D71" s="61">
        <f>C71*$D$83</f>
        <v>0</v>
      </c>
    </row>
    <row r="72" spans="1:4" x14ac:dyDescent="0.25">
      <c r="A72" s="251" t="s">
        <v>189</v>
      </c>
      <c r="B72" s="252"/>
      <c r="C72" s="69">
        <f>SUM(C65:C67)</f>
        <v>0.24250000000000002</v>
      </c>
      <c r="D72" s="61">
        <f>SUM(D65:D67)</f>
        <v>338.41363636363639</v>
      </c>
    </row>
    <row r="73" spans="1:4" x14ac:dyDescent="0.25">
      <c r="A73" s="46"/>
      <c r="B73" s="47"/>
      <c r="C73" s="48"/>
      <c r="D73" s="49"/>
    </row>
    <row r="74" spans="1:4" x14ac:dyDescent="0.25">
      <c r="A74" s="253" t="s">
        <v>190</v>
      </c>
      <c r="B74" s="254"/>
      <c r="C74" s="254"/>
      <c r="D74" s="255"/>
    </row>
    <row r="75" spans="1:4" x14ac:dyDescent="0.25">
      <c r="A75" s="89" t="s">
        <v>191</v>
      </c>
      <c r="B75" s="105"/>
      <c r="C75" s="106"/>
      <c r="D75" s="85" t="s">
        <v>122</v>
      </c>
    </row>
    <row r="76" spans="1:4" x14ac:dyDescent="0.25">
      <c r="A76" s="43">
        <v>1</v>
      </c>
      <c r="B76" s="76" t="s">
        <v>192</v>
      </c>
      <c r="C76" s="77"/>
      <c r="D76" s="58">
        <f>D7</f>
        <v>0</v>
      </c>
    </row>
    <row r="77" spans="1:4" x14ac:dyDescent="0.25">
      <c r="A77" s="43">
        <v>2</v>
      </c>
      <c r="B77" s="76" t="s">
        <v>193</v>
      </c>
      <c r="C77" s="77"/>
      <c r="D77" s="58">
        <f>D43</f>
        <v>1240.8499999999999</v>
      </c>
    </row>
    <row r="78" spans="1:4" x14ac:dyDescent="0.25">
      <c r="A78" s="43">
        <v>3</v>
      </c>
      <c r="B78" s="76" t="s">
        <v>194</v>
      </c>
      <c r="C78" s="77"/>
      <c r="D78" s="58">
        <f>D53</f>
        <v>0</v>
      </c>
    </row>
    <row r="79" spans="1:4" x14ac:dyDescent="0.25">
      <c r="A79" s="43">
        <v>4</v>
      </c>
      <c r="B79" s="76" t="s">
        <v>195</v>
      </c>
      <c r="C79" s="77"/>
      <c r="D79" s="58">
        <v>0</v>
      </c>
    </row>
    <row r="80" spans="1:4" x14ac:dyDescent="0.25">
      <c r="A80" s="43">
        <v>5</v>
      </c>
      <c r="B80" s="76" t="s">
        <v>196</v>
      </c>
      <c r="C80" s="77"/>
      <c r="D80" s="58">
        <v>0</v>
      </c>
    </row>
    <row r="81" spans="1:4" x14ac:dyDescent="0.25">
      <c r="A81" s="107" t="s">
        <v>197</v>
      </c>
      <c r="B81" s="83"/>
      <c r="C81" s="84"/>
      <c r="D81" s="61">
        <f>SUM(D76:D80)</f>
        <v>1240.8499999999999</v>
      </c>
    </row>
    <row r="82" spans="1:4" x14ac:dyDescent="0.25">
      <c r="A82" s="43">
        <v>6</v>
      </c>
      <c r="B82" s="76" t="s">
        <v>198</v>
      </c>
      <c r="C82" s="77"/>
      <c r="D82" s="58">
        <f>D72</f>
        <v>338.41363636363639</v>
      </c>
    </row>
    <row r="83" spans="1:4" x14ac:dyDescent="0.25">
      <c r="A83" s="251" t="s">
        <v>199</v>
      </c>
      <c r="B83" s="256"/>
      <c r="C83" s="252"/>
      <c r="D83" s="108">
        <f>IF(D7=0,0,SUM(D81:D82))</f>
        <v>0</v>
      </c>
    </row>
    <row r="84" spans="1:4" x14ac:dyDescent="0.25">
      <c r="C84" s="78" t="s">
        <v>200</v>
      </c>
      <c r="D84" s="79" t="e">
        <f>ROUNDUP(D83/D76,2)</f>
        <v>#DIV/0!</v>
      </c>
    </row>
    <row r="85" spans="1:4" x14ac:dyDescent="0.25"/>
    <row r="86" spans="1:4" hidden="1" x14ac:dyDescent="0.25">
      <c r="D86" s="110"/>
    </row>
  </sheetData>
  <mergeCells count="22">
    <mergeCell ref="B29:C29"/>
    <mergeCell ref="A30:A32"/>
    <mergeCell ref="A63:D63"/>
    <mergeCell ref="A33:A35"/>
    <mergeCell ref="A72:B72"/>
    <mergeCell ref="A74:D74"/>
    <mergeCell ref="A83:C83"/>
    <mergeCell ref="A43:B43"/>
    <mergeCell ref="A45:D45"/>
    <mergeCell ref="A53:B53"/>
    <mergeCell ref="A55:D55"/>
    <mergeCell ref="A57:B57"/>
    <mergeCell ref="A59:D59"/>
    <mergeCell ref="A14:B14"/>
    <mergeCell ref="A16:D16"/>
    <mergeCell ref="A26:B26"/>
    <mergeCell ref="A28:D28"/>
    <mergeCell ref="A1:D1"/>
    <mergeCell ref="A3:D3"/>
    <mergeCell ref="A4:D4"/>
    <mergeCell ref="A9:D9"/>
    <mergeCell ref="A10:D10"/>
  </mergeCells>
  <conditionalFormatting sqref="B69">
    <cfRule type="expression" dxfId="0" priority="1">
      <formula>$D$81=0</formula>
    </cfRule>
  </conditionalFormatting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D6B95-E436-4C9C-87D4-FE31774430A5}">
  <sheetPr>
    <tabColor theme="5" tint="0.79998168889431442"/>
  </sheetPr>
  <dimension ref="A1:U52"/>
  <sheetViews>
    <sheetView workbookViewId="0">
      <selection sqref="A1:D1"/>
    </sheetView>
  </sheetViews>
  <sheetFormatPr defaultColWidth="0" defaultRowHeight="14" zeroHeight="1" x14ac:dyDescent="0.3"/>
  <cols>
    <col min="1" max="1" width="2.81640625" style="111" customWidth="1"/>
    <col min="2" max="2" width="5.81640625" style="111" customWidth="1"/>
    <col min="3" max="3" width="66.1796875" style="111" bestFit="1" customWidth="1"/>
    <col min="4" max="4" width="12" style="111" bestFit="1" customWidth="1"/>
    <col min="5" max="5" width="69.54296875" style="111" bestFit="1" customWidth="1"/>
    <col min="6" max="6" width="208.54296875" style="111" bestFit="1" customWidth="1"/>
    <col min="7" max="7" width="46.1796875" style="111" hidden="1" customWidth="1"/>
    <col min="8" max="9" width="41" style="111" hidden="1" customWidth="1"/>
    <col min="10" max="21" width="0" style="111" hidden="1" customWidth="1"/>
    <col min="22" max="16384" width="9.1796875" style="111" hidden="1"/>
  </cols>
  <sheetData>
    <row r="1" spans="2:9" x14ac:dyDescent="0.3"/>
    <row r="2" spans="2:9" x14ac:dyDescent="0.3">
      <c r="B2" s="276" t="s">
        <v>201</v>
      </c>
      <c r="C2" s="276"/>
      <c r="D2" s="112" t="s">
        <v>128</v>
      </c>
      <c r="E2" s="113" t="s">
        <v>202</v>
      </c>
      <c r="F2" s="113" t="s">
        <v>203</v>
      </c>
    </row>
    <row r="3" spans="2:9" x14ac:dyDescent="0.3">
      <c r="B3" s="114" t="s">
        <v>123</v>
      </c>
      <c r="C3" s="115" t="s">
        <v>129</v>
      </c>
      <c r="D3" s="116">
        <f>1/12</f>
        <v>8.3333333333333329E-2</v>
      </c>
      <c r="E3" s="115" t="s">
        <v>204</v>
      </c>
      <c r="F3" s="115" t="s">
        <v>205</v>
      </c>
    </row>
    <row r="4" spans="2:9" x14ac:dyDescent="0.3">
      <c r="B4" s="114" t="s">
        <v>130</v>
      </c>
      <c r="C4" s="115" t="s">
        <v>131</v>
      </c>
      <c r="D4" s="116">
        <f>(D3*1/3)+(1/20)</f>
        <v>7.7777777777777779E-2</v>
      </c>
      <c r="E4" s="115" t="s">
        <v>206</v>
      </c>
      <c r="F4" s="115" t="s">
        <v>207</v>
      </c>
    </row>
    <row r="5" spans="2:9" x14ac:dyDescent="0.3">
      <c r="B5" s="277" t="s">
        <v>208</v>
      </c>
      <c r="C5" s="277"/>
      <c r="D5" s="117">
        <f>SUM(D3:D4)</f>
        <v>0.16111111111111109</v>
      </c>
      <c r="E5" s="117"/>
      <c r="F5" s="118"/>
    </row>
    <row r="6" spans="2:9" x14ac:dyDescent="0.3"/>
    <row r="7" spans="2:9" x14ac:dyDescent="0.3">
      <c r="B7" s="276" t="s">
        <v>133</v>
      </c>
      <c r="C7" s="276"/>
      <c r="D7" s="276"/>
      <c r="E7" s="113" t="s">
        <v>202</v>
      </c>
      <c r="F7" s="113" t="s">
        <v>203</v>
      </c>
      <c r="G7" s="119"/>
      <c r="H7" s="119"/>
      <c r="I7" s="119"/>
    </row>
    <row r="8" spans="2:9" x14ac:dyDescent="0.3">
      <c r="B8" s="120" t="s">
        <v>134</v>
      </c>
      <c r="C8" s="121" t="s">
        <v>121</v>
      </c>
      <c r="D8" s="120" t="s">
        <v>128</v>
      </c>
      <c r="E8" s="122"/>
      <c r="F8" s="122"/>
      <c r="G8" s="123"/>
      <c r="H8" s="123"/>
      <c r="I8" s="123"/>
    </row>
    <row r="9" spans="2:9" x14ac:dyDescent="0.3">
      <c r="B9" s="124" t="s">
        <v>123</v>
      </c>
      <c r="C9" s="125" t="s">
        <v>135</v>
      </c>
      <c r="D9" s="126">
        <v>0.05</v>
      </c>
      <c r="E9" s="127"/>
      <c r="F9" s="128" t="s">
        <v>209</v>
      </c>
      <c r="G9" s="129"/>
      <c r="H9" s="129"/>
      <c r="I9" s="129"/>
    </row>
    <row r="10" spans="2:9" x14ac:dyDescent="0.3">
      <c r="B10" s="124" t="s">
        <v>130</v>
      </c>
      <c r="C10" s="130" t="s">
        <v>136</v>
      </c>
      <c r="D10" s="131">
        <v>2.5000000000000001E-2</v>
      </c>
      <c r="E10" s="122"/>
      <c r="F10" s="132" t="s">
        <v>210</v>
      </c>
      <c r="G10" s="133"/>
      <c r="H10" s="133"/>
      <c r="I10" s="133"/>
    </row>
    <row r="11" spans="2:9" x14ac:dyDescent="0.3">
      <c r="B11" s="124" t="s">
        <v>137</v>
      </c>
      <c r="C11" s="130" t="s">
        <v>138</v>
      </c>
      <c r="D11" s="131">
        <v>0.03</v>
      </c>
      <c r="E11" s="122"/>
      <c r="F11" s="132" t="s">
        <v>211</v>
      </c>
      <c r="G11" s="133"/>
      <c r="H11" s="133"/>
      <c r="I11" s="133"/>
    </row>
    <row r="12" spans="2:9" x14ac:dyDescent="0.3">
      <c r="B12" s="124" t="s">
        <v>139</v>
      </c>
      <c r="C12" s="130" t="s">
        <v>140</v>
      </c>
      <c r="D12" s="131">
        <v>1.4999999999999999E-2</v>
      </c>
      <c r="E12" s="122"/>
      <c r="F12" s="132" t="s">
        <v>212</v>
      </c>
      <c r="G12" s="133"/>
      <c r="H12" s="133"/>
      <c r="I12" s="133"/>
    </row>
    <row r="13" spans="2:9" x14ac:dyDescent="0.3">
      <c r="B13" s="124" t="s">
        <v>141</v>
      </c>
      <c r="C13" s="130" t="s">
        <v>142</v>
      </c>
      <c r="D13" s="131">
        <v>0.01</v>
      </c>
      <c r="E13" s="122"/>
      <c r="F13" s="132" t="s">
        <v>213</v>
      </c>
      <c r="G13" s="133"/>
      <c r="H13" s="133"/>
      <c r="I13" s="133"/>
    </row>
    <row r="14" spans="2:9" x14ac:dyDescent="0.3">
      <c r="B14" s="124" t="s">
        <v>143</v>
      </c>
      <c r="C14" s="134" t="s">
        <v>144</v>
      </c>
      <c r="D14" s="131">
        <v>6.0000000000000001E-3</v>
      </c>
      <c r="E14" s="122"/>
      <c r="F14" s="132" t="s">
        <v>214</v>
      </c>
      <c r="G14" s="133"/>
      <c r="H14" s="133"/>
      <c r="I14" s="133"/>
    </row>
    <row r="15" spans="2:9" x14ac:dyDescent="0.3">
      <c r="B15" s="124" t="s">
        <v>147</v>
      </c>
      <c r="C15" s="130" t="s">
        <v>146</v>
      </c>
      <c r="D15" s="131">
        <v>2E-3</v>
      </c>
      <c r="E15" s="122"/>
      <c r="F15" s="132" t="s">
        <v>215</v>
      </c>
      <c r="G15" s="133"/>
      <c r="H15" s="133"/>
      <c r="I15" s="133"/>
    </row>
    <row r="16" spans="2:9" x14ac:dyDescent="0.3">
      <c r="B16" s="124" t="s">
        <v>145</v>
      </c>
      <c r="C16" s="125" t="s">
        <v>148</v>
      </c>
      <c r="D16" s="126">
        <v>0.08</v>
      </c>
      <c r="E16" s="135"/>
      <c r="F16" s="132" t="s">
        <v>216</v>
      </c>
      <c r="G16" s="136"/>
      <c r="H16" s="129"/>
      <c r="I16" s="129"/>
    </row>
    <row r="17" spans="2:9" x14ac:dyDescent="0.3">
      <c r="B17" s="278" t="s">
        <v>149</v>
      </c>
      <c r="C17" s="278"/>
      <c r="D17" s="137">
        <f>SUM(D9:D16)</f>
        <v>0.21800000000000003</v>
      </c>
      <c r="E17" s="135"/>
      <c r="F17" s="138"/>
      <c r="G17" s="119"/>
      <c r="H17" s="119"/>
      <c r="I17" s="119"/>
    </row>
    <row r="18" spans="2:9" x14ac:dyDescent="0.3"/>
    <row r="19" spans="2:9" x14ac:dyDescent="0.3">
      <c r="B19" s="139" t="s">
        <v>217</v>
      </c>
      <c r="C19" s="140"/>
      <c r="D19" s="113" t="s">
        <v>218</v>
      </c>
      <c r="E19" s="113" t="s">
        <v>202</v>
      </c>
      <c r="F19" s="140" t="s">
        <v>203</v>
      </c>
      <c r="G19" s="141"/>
    </row>
    <row r="20" spans="2:9" x14ac:dyDescent="0.3">
      <c r="B20" s="279" t="s">
        <v>123</v>
      </c>
      <c r="C20" s="142" t="s">
        <v>219</v>
      </c>
      <c r="D20" s="143">
        <v>5.5</v>
      </c>
      <c r="E20" s="115" t="s">
        <v>220</v>
      </c>
      <c r="F20" s="144" t="s">
        <v>221</v>
      </c>
      <c r="G20" s="145"/>
    </row>
    <row r="21" spans="2:9" x14ac:dyDescent="0.3">
      <c r="B21" s="280"/>
      <c r="C21" s="142" t="s">
        <v>153</v>
      </c>
      <c r="D21" s="131">
        <v>0.06</v>
      </c>
      <c r="E21" s="146" t="s">
        <v>222</v>
      </c>
      <c r="F21" s="275" t="s">
        <v>223</v>
      </c>
      <c r="G21" s="145"/>
    </row>
    <row r="22" spans="2:9" x14ac:dyDescent="0.3">
      <c r="B22" s="281"/>
      <c r="C22" s="142" t="s">
        <v>154</v>
      </c>
      <c r="D22" s="131"/>
      <c r="E22" s="146" t="s">
        <v>224</v>
      </c>
      <c r="F22" s="275"/>
      <c r="G22" s="145"/>
    </row>
    <row r="23" spans="2:9" x14ac:dyDescent="0.3">
      <c r="B23" s="286" t="s">
        <v>130</v>
      </c>
      <c r="C23" s="118" t="s">
        <v>225</v>
      </c>
      <c r="D23" s="143">
        <v>37</v>
      </c>
      <c r="E23" s="115" t="s">
        <v>226</v>
      </c>
      <c r="F23" s="118" t="s">
        <v>227</v>
      </c>
      <c r="G23" s="147"/>
    </row>
    <row r="24" spans="2:9" x14ac:dyDescent="0.3">
      <c r="B24" s="286"/>
      <c r="C24" s="148" t="s">
        <v>228</v>
      </c>
      <c r="D24" s="149"/>
      <c r="E24" s="149"/>
      <c r="F24" s="275" t="s">
        <v>223</v>
      </c>
    </row>
    <row r="25" spans="2:9" x14ac:dyDescent="0.3">
      <c r="B25" s="286"/>
      <c r="C25" s="142" t="s">
        <v>229</v>
      </c>
      <c r="D25" s="150">
        <v>0</v>
      </c>
      <c r="E25" s="146" t="s">
        <v>222</v>
      </c>
      <c r="F25" s="275"/>
    </row>
    <row r="26" spans="2:9" x14ac:dyDescent="0.3">
      <c r="B26" s="286"/>
      <c r="C26" s="142" t="s">
        <v>230</v>
      </c>
      <c r="D26" s="150">
        <v>3.7499999999999999E-2</v>
      </c>
      <c r="E26" s="146" t="s">
        <v>222</v>
      </c>
      <c r="F26" s="275"/>
    </row>
    <row r="27" spans="2:9" x14ac:dyDescent="0.3">
      <c r="B27" s="286"/>
      <c r="C27" s="142" t="s">
        <v>231</v>
      </c>
      <c r="D27" s="150">
        <v>5.62E-2</v>
      </c>
      <c r="E27" s="146" t="s">
        <v>222</v>
      </c>
      <c r="F27" s="275"/>
    </row>
    <row r="28" spans="2:9" x14ac:dyDescent="0.3">
      <c r="B28" s="286"/>
      <c r="C28" s="142" t="s">
        <v>232</v>
      </c>
      <c r="D28" s="150">
        <v>7.4999999999999997E-2</v>
      </c>
      <c r="E28" s="146" t="s">
        <v>222</v>
      </c>
      <c r="F28" s="275"/>
    </row>
    <row r="29" spans="2:9" x14ac:dyDescent="0.3">
      <c r="B29" s="286"/>
      <c r="C29" s="142" t="s">
        <v>233</v>
      </c>
      <c r="D29" s="150">
        <v>0.1125</v>
      </c>
      <c r="E29" s="146" t="s">
        <v>222</v>
      </c>
      <c r="F29" s="275"/>
    </row>
    <row r="30" spans="2:9" x14ac:dyDescent="0.3">
      <c r="B30" s="286"/>
      <c r="C30" s="142" t="s">
        <v>234</v>
      </c>
      <c r="D30" s="150">
        <v>0.15</v>
      </c>
      <c r="E30" s="146" t="s">
        <v>222</v>
      </c>
      <c r="F30" s="275"/>
    </row>
    <row r="31" spans="2:9" ht="15" customHeight="1" x14ac:dyDescent="0.3">
      <c r="B31" s="151" t="s">
        <v>137</v>
      </c>
      <c r="C31" s="142" t="s">
        <v>158</v>
      </c>
      <c r="D31" s="152">
        <v>184.85</v>
      </c>
      <c r="E31" s="149"/>
      <c r="F31" s="275"/>
    </row>
    <row r="32" spans="2:9" x14ac:dyDescent="0.3"/>
    <row r="33" spans="1:21" x14ac:dyDescent="0.3">
      <c r="B33" s="276" t="s">
        <v>194</v>
      </c>
      <c r="C33" s="276"/>
      <c r="D33" s="153" t="s">
        <v>128</v>
      </c>
      <c r="E33" s="113" t="s">
        <v>202</v>
      </c>
      <c r="F33" s="140" t="s">
        <v>203</v>
      </c>
      <c r="G33" s="154"/>
    </row>
    <row r="34" spans="1:21" x14ac:dyDescent="0.3">
      <c r="A34" s="155"/>
      <c r="B34" s="156" t="s">
        <v>123</v>
      </c>
      <c r="C34" s="138" t="s">
        <v>166</v>
      </c>
      <c r="D34" s="157">
        <f>((0.05*(1/12)))</f>
        <v>4.1666666666666666E-3</v>
      </c>
      <c r="E34" s="138" t="s">
        <v>235</v>
      </c>
      <c r="F34" s="132" t="s">
        <v>236</v>
      </c>
      <c r="G34" s="133"/>
    </row>
    <row r="35" spans="1:21" x14ac:dyDescent="0.3">
      <c r="A35" s="155"/>
      <c r="B35" s="156" t="s">
        <v>130</v>
      </c>
      <c r="C35" s="138" t="s">
        <v>167</v>
      </c>
      <c r="D35" s="157">
        <f>0.08*D34</f>
        <v>3.3333333333333332E-4</v>
      </c>
      <c r="E35" s="138" t="s">
        <v>237</v>
      </c>
      <c r="F35" s="132" t="s">
        <v>238</v>
      </c>
      <c r="G35" s="133"/>
    </row>
    <row r="36" spans="1:21" x14ac:dyDescent="0.3">
      <c r="A36" s="155"/>
      <c r="B36" s="124" t="s">
        <v>137</v>
      </c>
      <c r="C36" s="134" t="s">
        <v>168</v>
      </c>
      <c r="D36" s="126">
        <f>0.08 * 0.4 * 0.9 *(1 + 1/12 + 1/12 + (1/3 * 1/12))</f>
        <v>3.4399999999999993E-2</v>
      </c>
      <c r="E36" s="134" t="s">
        <v>239</v>
      </c>
      <c r="F36" s="132" t="s">
        <v>240</v>
      </c>
      <c r="G36" s="133"/>
    </row>
    <row r="37" spans="1:21" x14ac:dyDescent="0.3">
      <c r="A37" s="155"/>
      <c r="B37" s="156" t="s">
        <v>139</v>
      </c>
      <c r="C37" s="138" t="s">
        <v>169</v>
      </c>
      <c r="D37" s="157">
        <f>(((7/30) + (7/30 * 0.1 * 8/12)) / 20)</f>
        <v>1.2444444444444444E-2</v>
      </c>
      <c r="E37" s="138" t="s">
        <v>241</v>
      </c>
      <c r="F37" s="132" t="s">
        <v>242</v>
      </c>
    </row>
    <row r="38" spans="1:21" x14ac:dyDescent="0.3">
      <c r="A38" s="155"/>
      <c r="B38" s="156" t="s">
        <v>141</v>
      </c>
      <c r="C38" s="138" t="s">
        <v>243</v>
      </c>
      <c r="D38" s="157">
        <f>(0.368*0.0124)</f>
        <v>4.5631999999999999E-3</v>
      </c>
      <c r="E38" s="138" t="s">
        <v>244</v>
      </c>
      <c r="F38" s="132" t="s">
        <v>245</v>
      </c>
    </row>
    <row r="39" spans="1:21" x14ac:dyDescent="0.3">
      <c r="A39" s="155"/>
      <c r="B39" s="156" t="s">
        <v>143</v>
      </c>
      <c r="C39" s="138" t="s">
        <v>246</v>
      </c>
      <c r="D39" s="157">
        <f>(0.0124*0.08)*0.4</f>
        <v>3.9680000000000005E-4</v>
      </c>
      <c r="E39" s="138" t="s">
        <v>247</v>
      </c>
      <c r="F39" s="132" t="s">
        <v>248</v>
      </c>
    </row>
    <row r="40" spans="1:21" x14ac:dyDescent="0.3">
      <c r="B40" s="287" t="s">
        <v>172</v>
      </c>
      <c r="C40" s="287"/>
      <c r="D40" s="158">
        <f>SUM(D34:D39)</f>
        <v>5.6304444444444435E-2</v>
      </c>
      <c r="E40" s="159" t="s">
        <v>249</v>
      </c>
      <c r="F40" s="159"/>
      <c r="G40" s="160"/>
    </row>
    <row r="41" spans="1:21" x14ac:dyDescent="0.3"/>
    <row r="42" spans="1:21" ht="14.25" customHeight="1" x14ac:dyDescent="0.3">
      <c r="B42" s="288" t="s">
        <v>177</v>
      </c>
      <c r="C42" s="288"/>
      <c r="D42" s="161"/>
      <c r="E42" s="113" t="s">
        <v>202</v>
      </c>
      <c r="F42" s="140" t="s">
        <v>203</v>
      </c>
      <c r="G42" s="162"/>
      <c r="H42" s="162"/>
      <c r="I42" s="162"/>
      <c r="J42" s="162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</row>
    <row r="43" spans="1:21" x14ac:dyDescent="0.3">
      <c r="B43" s="163">
        <v>6</v>
      </c>
      <c r="C43" s="164" t="s">
        <v>121</v>
      </c>
      <c r="D43" s="165" t="s">
        <v>128</v>
      </c>
    </row>
    <row r="44" spans="1:21" x14ac:dyDescent="0.3">
      <c r="B44" s="127" t="s">
        <v>123</v>
      </c>
      <c r="C44" s="166" t="s">
        <v>178</v>
      </c>
      <c r="D44" s="167">
        <v>0.05</v>
      </c>
      <c r="E44" s="149" t="s">
        <v>250</v>
      </c>
      <c r="F44" s="275" t="s">
        <v>251</v>
      </c>
    </row>
    <row r="45" spans="1:21" x14ac:dyDescent="0.3">
      <c r="B45" s="127" t="s">
        <v>130</v>
      </c>
      <c r="C45" s="166" t="s">
        <v>179</v>
      </c>
      <c r="D45" s="167">
        <v>0.1</v>
      </c>
      <c r="E45" s="149" t="s">
        <v>252</v>
      </c>
      <c r="F45" s="275"/>
    </row>
    <row r="46" spans="1:21" x14ac:dyDescent="0.3">
      <c r="B46" s="127" t="s">
        <v>137</v>
      </c>
      <c r="C46" s="166" t="s">
        <v>180</v>
      </c>
      <c r="D46" s="168">
        <f>SUM(D47:D50)</f>
        <v>9.2499999999999999E-2</v>
      </c>
      <c r="E46" s="149" t="s">
        <v>253</v>
      </c>
      <c r="F46" s="149"/>
    </row>
    <row r="47" spans="1:21" x14ac:dyDescent="0.3">
      <c r="B47" s="124" t="s">
        <v>181</v>
      </c>
      <c r="C47" s="134" t="s">
        <v>182</v>
      </c>
      <c r="D47" s="169">
        <v>6.4999999999999997E-3</v>
      </c>
      <c r="E47" s="149"/>
      <c r="F47" s="282" t="s">
        <v>254</v>
      </c>
    </row>
    <row r="48" spans="1:21" x14ac:dyDescent="0.3">
      <c r="B48" s="124" t="s">
        <v>183</v>
      </c>
      <c r="C48" s="134" t="s">
        <v>184</v>
      </c>
      <c r="D48" s="169">
        <v>0.03</v>
      </c>
      <c r="E48" s="149"/>
      <c r="F48" s="283"/>
    </row>
    <row r="49" spans="2:6" x14ac:dyDescent="0.3">
      <c r="B49" s="156" t="s">
        <v>185</v>
      </c>
      <c r="C49" s="138" t="s">
        <v>186</v>
      </c>
      <c r="D49" s="170">
        <v>0.02</v>
      </c>
      <c r="E49" s="149"/>
      <c r="F49" s="284"/>
    </row>
    <row r="50" spans="2:6" x14ac:dyDescent="0.3">
      <c r="B50" s="156" t="s">
        <v>187</v>
      </c>
      <c r="C50" s="171" t="s">
        <v>188</v>
      </c>
      <c r="D50" s="170">
        <v>3.5999999999999997E-2</v>
      </c>
      <c r="E50" s="149"/>
      <c r="F50" s="128" t="s">
        <v>209</v>
      </c>
    </row>
    <row r="51" spans="2:6" x14ac:dyDescent="0.3">
      <c r="B51" s="285" t="s">
        <v>189</v>
      </c>
      <c r="C51" s="285"/>
      <c r="D51" s="172">
        <f>SUM(D44:D46)</f>
        <v>0.24250000000000002</v>
      </c>
      <c r="E51" s="149" t="s">
        <v>255</v>
      </c>
      <c r="F51" s="149"/>
    </row>
    <row r="52" spans="2:6" x14ac:dyDescent="0.3"/>
  </sheetData>
  <mergeCells count="14">
    <mergeCell ref="F47:F49"/>
    <mergeCell ref="B51:C51"/>
    <mergeCell ref="B23:B30"/>
    <mergeCell ref="F24:F31"/>
    <mergeCell ref="B33:C33"/>
    <mergeCell ref="B40:C40"/>
    <mergeCell ref="B42:C42"/>
    <mergeCell ref="F44:F45"/>
    <mergeCell ref="F21:F22"/>
    <mergeCell ref="B2:C2"/>
    <mergeCell ref="B5:C5"/>
    <mergeCell ref="B7:D7"/>
    <mergeCell ref="B17:C17"/>
    <mergeCell ref="B20:B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2F5BF982FE1B34BBB650CCE96221AD0" ma:contentTypeVersion="10" ma:contentTypeDescription="Crie um novo documento." ma:contentTypeScope="" ma:versionID="3f35c88a2a18c5bba5ffc1573b034ded">
  <xsd:schema xmlns:xsd="http://www.w3.org/2001/XMLSchema" xmlns:xs="http://www.w3.org/2001/XMLSchema" xmlns:p="http://schemas.microsoft.com/office/2006/metadata/properties" xmlns:ns2="89bf5669-3b28-4925-bb16-f797220a6238" targetNamespace="http://schemas.microsoft.com/office/2006/metadata/properties" ma:root="true" ma:fieldsID="27dbeadbd523591de21c2860ad09c512" ns2:_="">
    <xsd:import namespace="89bf5669-3b28-4925-bb16-f797220a62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f5669-3b28-4925-bb16-f797220a62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9dedead9-c757-482c-9d9c-129f1bf774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bf5669-3b28-4925-bb16-f797220a62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4B54B9-073D-4837-B5CF-D323A95DF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bf5669-3b28-4925-bb16-f797220a62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DB6CA2-377D-4FCB-BCE1-2FEB55A2BE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997465-96F5-432D-B6FD-3D7A76544DB9}">
  <ds:schemaRefs>
    <ds:schemaRef ds:uri="http://schemas.microsoft.com/office/2006/metadata/properties"/>
    <ds:schemaRef ds:uri="http://schemas.microsoft.com/office/infopath/2007/PartnerControls"/>
    <ds:schemaRef ds:uri="89bf5669-3b28-4925-bb16-f797220a623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41</vt:i4>
      </vt:variant>
    </vt:vector>
  </HeadingPairs>
  <TitlesOfParts>
    <vt:vector size="41" baseType="lpstr">
      <vt:lpstr>LEIA-ME</vt:lpstr>
      <vt:lpstr>Dados da Empresa</vt:lpstr>
      <vt:lpstr>Perfis</vt:lpstr>
      <vt:lpstr>S1</vt:lpstr>
      <vt:lpstr>S2WEB</vt:lpstr>
      <vt:lpstr>S2IA</vt:lpstr>
      <vt:lpstr>Planilha de Preços</vt:lpstr>
      <vt:lpstr>ARQSOF-01</vt:lpstr>
      <vt:lpstr>ARQSOF-02</vt:lpstr>
      <vt:lpstr>ATQ-01</vt:lpstr>
      <vt:lpstr>ATQ-02</vt:lpstr>
      <vt:lpstr>ATQ-03</vt:lpstr>
      <vt:lpstr>DESENV-01</vt:lpstr>
      <vt:lpstr>DESENV-02</vt:lpstr>
      <vt:lpstr>DESENV-03</vt:lpstr>
      <vt:lpstr>ANR-01</vt:lpstr>
      <vt:lpstr>ANR-02</vt:lpstr>
      <vt:lpstr>ANR-03</vt:lpstr>
      <vt:lpstr>ABI-01</vt:lpstr>
      <vt:lpstr>ABI-02</vt:lpstr>
      <vt:lpstr>ABI-03</vt:lpstr>
      <vt:lpstr>ADADOS-02</vt:lpstr>
      <vt:lpstr>ADADOS-03</vt:lpstr>
      <vt:lpstr>LDESENV</vt:lpstr>
      <vt:lpstr>SCRUM</vt:lpstr>
      <vt:lpstr>GERPRO</vt:lpstr>
      <vt:lpstr>AUX_UI-01</vt:lpstr>
      <vt:lpstr>AUX_UI-02</vt:lpstr>
      <vt:lpstr>CDADOS-01</vt:lpstr>
      <vt:lpstr>CDADOS-02</vt:lpstr>
      <vt:lpstr>CDADOS-03</vt:lpstr>
      <vt:lpstr>ARQDADOS-01</vt:lpstr>
      <vt:lpstr>ARQDADOS-02</vt:lpstr>
      <vt:lpstr>ARQDADOS-03</vt:lpstr>
      <vt:lpstr>IA-ENG-01</vt:lpstr>
      <vt:lpstr>IA-ENG-02</vt:lpstr>
      <vt:lpstr>IA-ENG-03</vt:lpstr>
      <vt:lpstr>METRICA-01</vt:lpstr>
      <vt:lpstr>METRICA-02</vt:lpstr>
      <vt:lpstr>METRICA-03</vt:lpstr>
      <vt:lpstr>COMPOSICAO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cristiano castro</dc:creator>
  <cp:keywords/>
  <dc:description/>
  <cp:lastModifiedBy>Andre Zenicola de Menezes</cp:lastModifiedBy>
  <cp:revision>3</cp:revision>
  <dcterms:created xsi:type="dcterms:W3CDTF">2022-05-17T17:28:25Z</dcterms:created>
  <dcterms:modified xsi:type="dcterms:W3CDTF">2026-09-30T14:06:18Z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  <property fmtid="{D5CDD505-2E9C-101B-9397-08002B2CF9AE}" pid="3" name="ContentTypeId">
    <vt:lpwstr>0x010100F2F5BF982FE1B34BBB650CCE96221AD0</vt:lpwstr>
  </property>
  <property fmtid="{D5CDD505-2E9C-101B-9397-08002B2CF9AE}" pid="4" name="Order">
    <vt:r8>206800</vt:r8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MediaServiceImageTags">
    <vt:lpwstr/>
  </property>
</Properties>
</file>