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y\OneDrive - FINEP\Documentos\DCAD\2025\Jovem Aprendiz - RC 6801\Anexo II_PCFP_Aprendiz\"/>
    </mc:Choice>
  </mc:AlternateContent>
  <xr:revisionPtr revIDLastSave="0" documentId="13_ncr:1_{0BBC76D7-8708-4B02-BD88-874C2EC672ED}" xr6:coauthVersionLast="47" xr6:coauthVersionMax="47" xr10:uidLastSave="{00000000-0000-0000-0000-000000000000}"/>
  <bookViews>
    <workbookView xWindow="-120" yWindow="-120" windowWidth="29040" windowHeight="15720" tabRatio="934" activeTab="1" xr2:uid="{00000000-000D-0000-FFFF-FFFF00000000}"/>
  </bookViews>
  <sheets>
    <sheet name="Quadro Resumo" sheetId="10" r:id="rId1"/>
    <sheet name="Jovem Aprendiz" sheetId="11" r:id="rId2"/>
    <sheet name="Insumos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1" l="1"/>
  <c r="G6" i="12"/>
  <c r="H6" i="12" s="1"/>
  <c r="G7" i="12"/>
  <c r="H7" i="12" s="1"/>
  <c r="G5" i="12"/>
  <c r="H5" i="12" s="1"/>
  <c r="H8" i="12" l="1"/>
  <c r="B6" i="12" l="1"/>
  <c r="B7" i="12" s="1"/>
  <c r="E32" i="11" l="1"/>
  <c r="F13" i="11"/>
  <c r="F14" i="11" s="1"/>
  <c r="E24" i="11"/>
  <c r="E23" i="11"/>
  <c r="C10" i="10"/>
  <c r="F16" i="11" l="1"/>
  <c r="E25" i="11"/>
  <c r="F54" i="11"/>
  <c r="F69" i="11" s="1"/>
  <c r="F24" i="11" l="1"/>
  <c r="F23" i="11"/>
  <c r="F25" i="11" s="1"/>
  <c r="F36" i="11"/>
  <c r="F39" i="11" s="1"/>
  <c r="F45" i="11" s="1"/>
  <c r="F67" i="11"/>
  <c r="F29" i="11" l="1"/>
  <c r="F30" i="11"/>
  <c r="F43" i="11"/>
  <c r="F32" i="11" l="1"/>
  <c r="F44" i="11" s="1"/>
  <c r="F46" i="11" s="1"/>
  <c r="F60" i="11" s="1"/>
  <c r="F61" i="11" s="1"/>
  <c r="F68" i="11" l="1"/>
  <c r="F70" i="11" s="1"/>
  <c r="F71" i="11" l="1"/>
  <c r="F72" i="11" s="1"/>
  <c r="E9" i="10" s="1"/>
  <c r="F9" i="10" s="1"/>
  <c r="G9" i="10" l="1"/>
  <c r="F10" i="10"/>
  <c r="G10" i="10" l="1"/>
  <c r="G1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Michelly de Souza Ferraz</author>
    <author>Felipe Mazza Mascarenhas</author>
  </authors>
  <commentList>
    <comment ref="B10" authorId="0" shapeId="0" xr:uid="{88B960D7-602D-4201-849D-4F38428B371E}">
      <text>
        <r>
          <rPr>
            <sz val="9"/>
            <color indexed="81"/>
            <rFont val="Segoe UI"/>
            <family val="2"/>
          </rPr>
          <t xml:space="preserve">Nota 1: O Módulo 1 refere-se ao valor mensal devido ao jovem aprendiz pela prestação do serviço.
</t>
        </r>
      </text>
    </comment>
    <comment ref="C14" authorId="1" shapeId="0" xr:uid="{96CA53F6-E22B-465F-8743-2A70A6DE8D9E}">
      <text>
        <r>
          <rPr>
            <sz val="9"/>
            <color indexed="81"/>
            <rFont val="Segoe UI"/>
            <charset val="1"/>
          </rPr>
          <t xml:space="preserve">O valor do salário mensal não pode ser alterado.
</t>
        </r>
      </text>
    </comment>
    <comment ref="B21" authorId="0" shapeId="0" xr:uid="{43A496DE-C87C-46AD-BD41-F01BA83BA5BA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E23" authorId="2" shapeId="0" xr:uid="{45442DEC-22C8-433A-9D9B-360BDFD311A8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E24" authorId="2" shapeId="0" xr:uid="{E0ABD95E-3FA0-45EA-B858-5C4E7A2F151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27" authorId="0" shapeId="0" xr:uid="{34E030E8-4260-43DB-9421-8A7EDE3D7FE7}">
      <text>
        <r>
          <rPr>
            <sz val="9"/>
            <color indexed="81"/>
            <rFont val="Segoe UI"/>
            <family val="2"/>
          </rPr>
          <t xml:space="preserve">Nota 1: Os percentuais dos encargos previdenciários e do FGTS e são aqueles estabelecidos pela legislação vigente.
Nota 2: Esses percentuais incidem sobre o Módulo 1 e o Submódulo 2.1.
</t>
        </r>
      </text>
    </comment>
    <comment ref="B34" authorId="0" shapeId="0" xr:uid="{1D3D7945-60C5-4E46-B27F-1CABD9EE770C}">
      <text>
        <r>
          <rPr>
            <sz val="9"/>
            <color indexed="81"/>
            <rFont val="Segoe UI"/>
            <family val="2"/>
          </rPr>
          <t xml:space="preserve">Nota 1: O valor informado deverá ser o custo real do benefício (descontado o valor eventualmente pago pelo jovem aprendiz).
</t>
        </r>
      </text>
    </comment>
    <comment ref="C35" authorId="2" shapeId="0" xr:uid="{17EBF542-5281-4F43-A8D9-D7B636E0374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B49" authorId="0" shapeId="0" xr:uid="{B92D65A2-48E6-4681-868B-E3DA464E75D8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<sst xmlns="http://schemas.openxmlformats.org/spreadsheetml/2006/main" count="153" uniqueCount="107">
  <si>
    <t>%</t>
  </si>
  <si>
    <t>A</t>
  </si>
  <si>
    <t>B</t>
  </si>
  <si>
    <t>C</t>
  </si>
  <si>
    <t xml:space="preserve">FGTS </t>
  </si>
  <si>
    <t>Valor (R$)</t>
  </si>
  <si>
    <t>Total</t>
  </si>
  <si>
    <t>Férias e Adicional de Férias</t>
  </si>
  <si>
    <t>Cargo</t>
  </si>
  <si>
    <t>Meses</t>
  </si>
  <si>
    <t>QUADRO RESUMO</t>
  </si>
  <si>
    <t>Jovem Aprendiz</t>
  </si>
  <si>
    <t>Valor Unitário</t>
  </si>
  <si>
    <t>Anexo II</t>
  </si>
  <si>
    <r>
      <t>Ref.: Pregão eletrônico nº 900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</si>
  <si>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Valor Mensal</t>
  </si>
  <si>
    <t>Valor Total</t>
  </si>
  <si>
    <t>VALOR TOTAL</t>
  </si>
  <si>
    <r>
      <t xml:space="preserve">VALIDADE DA PROPOSTA: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) dias, a contar do dia da sessão de recebimento da mesma (observar o subitem 6.5 do Edital).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</si>
  <si>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</si>
  <si>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</si>
  <si>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</si>
  <si>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</si>
  <si>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</si>
  <si>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</si>
  <si>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O proponente declara que a proposta econômica compreende a integralidade dos custos para atendimento dos direitos trabalhistas assegurados na Constituição Federal, nas leis trabalhistas, nas normas infralegais, nas convenções coletivas de trabalho e nos termos de ajustamento de conduta vigentes na data de entrega da proposta e que foi elaborada de forma independente.</t>
  </si>
  <si>
    <r>
      <t>OBJETO:</t>
    </r>
    <r>
      <rPr>
        <sz val="9"/>
        <rFont val="Tahoma"/>
        <family val="2"/>
      </rPr>
      <t xml:space="preserve"> Contratação de entidade sem fins lucrativos, qualificada em formação técnico-profissional metódica, para prestação de serviços de recrutamento, seleção, contratação e acompanhamento de jovem aprendiz nas dependências da Finep Rio de Janeiro, bem como para o desenvolvimento de Programa de Aprendizagem Profissional.</t>
    </r>
  </si>
  <si>
    <t>PLANILHA DE CUSTOS E FORMAÇÃO DE PREÇOS</t>
  </si>
  <si>
    <t>Categoria Profissional (nome do cargo)</t>
  </si>
  <si>
    <t>Contrato inicial</t>
  </si>
  <si>
    <t>Módulo 1 - COMPOSIÇÃO DA REMUNERAÇÃO</t>
  </si>
  <si>
    <t>Composição da Remuneração</t>
  </si>
  <si>
    <t>Salário Base</t>
  </si>
  <si>
    <t>D</t>
  </si>
  <si>
    <t>E</t>
  </si>
  <si>
    <t>Outros (especificar)</t>
  </si>
  <si>
    <t>Tot.1</t>
  </si>
  <si>
    <t>Módulo 2 - ENCARGOS E BENEFÍCIOS ANUAIS, MENSAIS E DIÁRIOS</t>
  </si>
  <si>
    <t>Submódulo 2.1 - 13º Salário, Férias e Adicional de Férias</t>
  </si>
  <si>
    <t>2.1</t>
  </si>
  <si>
    <t>13º Salário, Férias e Adicional de 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</si>
  <si>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</si>
  <si>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Tot.1 x 8,33%</t>
  </si>
  <si>
    <t>Tot.1 x 11,11%</t>
  </si>
  <si>
    <t>Tot.2.1</t>
  </si>
  <si>
    <t>Submódulo 2.2 - Encargos Previdenciários (GPS), Fundo de Garantia por Tempo de Serviço (FGTS) e outras contribuições</t>
  </si>
  <si>
    <t>2.2</t>
  </si>
  <si>
    <t>GPS, FGTS e outras contribuições</t>
  </si>
  <si>
    <t xml:space="preserve">INSS </t>
  </si>
  <si>
    <t>(Tot.1 + Tot.2.1) x 20%</t>
  </si>
  <si>
    <t>Tot.2.2</t>
  </si>
  <si>
    <t>Submódulo 2.3 - Benefícios Mensais e Diários</t>
  </si>
  <si>
    <t>2.3</t>
  </si>
  <si>
    <t>Benefícios Mensais e Diários</t>
  </si>
  <si>
    <t xml:space="preserve">Transporte </t>
  </si>
  <si>
    <t>(VT diário x 22 d.u.) - (1.A x 6%)</t>
  </si>
  <si>
    <t xml:space="preserve">Auxílio-Refeição/Alimentação  </t>
  </si>
  <si>
    <t>Tot.2.3</t>
  </si>
  <si>
    <t>Quadro-Resumo do Módulo 2 - Encargos e Benefícios anuais, mensais e diários</t>
  </si>
  <si>
    <t>Encargos e Benefícios Anuais, Mensais e Diários</t>
  </si>
  <si>
    <t>GPS, FGTS e Outras Contribuições</t>
  </si>
  <si>
    <t>Tot.2</t>
  </si>
  <si>
    <t>Tot.3</t>
  </si>
  <si>
    <t>Tot.4</t>
  </si>
  <si>
    <t>Insumos Diversos</t>
  </si>
  <si>
    <t xml:space="preserve">Uniformes </t>
  </si>
  <si>
    <t>Materiais</t>
  </si>
  <si>
    <t>Tot.5</t>
  </si>
  <si>
    <t>PIS</t>
  </si>
  <si>
    <t>Mão de Obra vinculada à execução contratual (valor por posto)</t>
  </si>
  <si>
    <t>Módulo 1 - Composição da Remuneração</t>
  </si>
  <si>
    <t>Módulo 2 - Encargos e Benefícios Anuais, Mensais e Diários</t>
  </si>
  <si>
    <t>Salário Mensal</t>
  </si>
  <si>
    <t>Salário mínimo nacional</t>
  </si>
  <si>
    <t>1.A/220h</t>
  </si>
  <si>
    <t>Salário mínimo hora</t>
  </si>
  <si>
    <t>(Salário hora x horas trabalhadas semanais x 4,4285 x 7)/6</t>
  </si>
  <si>
    <t>Total (1.C + 1.D)</t>
  </si>
  <si>
    <t>Outros Encargos (especificar)</t>
  </si>
  <si>
    <t>(Tot.1 + Tot.2.1) x 2%</t>
  </si>
  <si>
    <t>Módulo 3 - INSUMOS E OUTRAS DESPESAS</t>
  </si>
  <si>
    <t xml:space="preserve">Custos Indiretos e Tributos </t>
  </si>
  <si>
    <t>Custos Indiretos (Tx. De Administração)</t>
  </si>
  <si>
    <t>Módulo 3 - Insumos Diversos</t>
  </si>
  <si>
    <t>Subtotal (A + B + C)</t>
  </si>
  <si>
    <t>Módulo 4 - CUSTOS INDIRETOS E TRIBUTOS</t>
  </si>
  <si>
    <t>Módulo 4 - Custos Indiretos e Tributos</t>
  </si>
  <si>
    <t>Módulo 5 - QUADRO-RESUMO DO CUSTO POR JOVEM APRENDIZ</t>
  </si>
  <si>
    <t>VALOR TOTAL POR JOVEM APRENDIZ</t>
  </si>
  <si>
    <t>Quantidade</t>
  </si>
  <si>
    <t xml:space="preserve">Preencher apenas as células em amarelo </t>
  </si>
  <si>
    <t>(Valor fixo mensal)</t>
  </si>
  <si>
    <t>(Tot.1 + Tot.2) x 1%</t>
  </si>
  <si>
    <t>CUSTO POR JOVEM APRENDIZ</t>
  </si>
  <si>
    <t>5.A + 5.B + 5.C</t>
  </si>
  <si>
    <t>5.D + 5.E</t>
  </si>
  <si>
    <t>UNIFORMES</t>
  </si>
  <si>
    <t>Item</t>
  </si>
  <si>
    <t>Custo Unitário</t>
  </si>
  <si>
    <t>Vida Útil (meses)</t>
  </si>
  <si>
    <t>CUSTO TOTAL MENSAL</t>
  </si>
  <si>
    <t>Calça jeans</t>
  </si>
  <si>
    <t>Camisa polo</t>
  </si>
  <si>
    <t>Jaqueta ou Casaco de moletom</t>
  </si>
  <si>
    <t>Nº de Mudas por aprendiz</t>
  </si>
  <si>
    <t>Custo anual por aprendiz</t>
  </si>
  <si>
    <t>Custo mensal por aprendiz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</si>
</sst>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_ ;\-#,##0\ "/>
    <numFmt numFmtId="166" formatCode="_-* #,##0.00000_-;\-* #,##0.000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8"/>
      <color rgb="FF000000"/>
      <name val="Verdana"/>
      <family val="2"/>
    </font>
    <font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rgb="FF000000"/>
      <name val="Tahoma"/>
      <family val="2"/>
    </font>
    <font>
      <sz val="9"/>
      <color indexed="10"/>
      <name val="Tahoma"/>
      <family val="2"/>
    </font>
    <font>
      <b/>
      <sz val="8"/>
      <name val="Tahoma"/>
      <family val="2"/>
    </font>
    <font>
      <b/>
      <sz val="9"/>
      <color theme="3"/>
      <name val="Tahoma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11"/>
      <color theme="1"/>
      <name val="Tahom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43" fontId="2" fillId="0" borderId="0" xfId="3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3" applyFont="1" applyFill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11" fillId="0" borderId="1" xfId="3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0" fontId="13" fillId="0" borderId="0" xfId="0" applyFont="1"/>
    <xf numFmtId="0" fontId="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3" fontId="3" fillId="0" borderId="1" xfId="3" applyFont="1" applyBorder="1" applyAlignment="1">
      <alignment vertical="center"/>
    </xf>
    <xf numFmtId="43" fontId="3" fillId="0" borderId="0" xfId="3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3" fillId="0" borderId="0" xfId="3" applyFont="1" applyBorder="1" applyAlignment="1">
      <alignment horizontal="center" vertical="center"/>
    </xf>
    <xf numFmtId="43" fontId="2" fillId="3" borderId="1" xfId="3" applyFont="1" applyFill="1" applyBorder="1" applyAlignment="1">
      <alignment vertical="center"/>
    </xf>
    <xf numFmtId="43" fontId="2" fillId="5" borderId="0" xfId="3" applyFont="1" applyFill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  <xf numFmtId="43" fontId="3" fillId="0" borderId="2" xfId="3" applyFont="1" applyFill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3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0" fontId="2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43" fontId="3" fillId="6" borderId="1" xfId="3" applyFont="1" applyFill="1" applyBorder="1" applyAlignment="1">
      <alignment horizontal="right" vertical="center"/>
    </xf>
    <xf numFmtId="43" fontId="3" fillId="0" borderId="0" xfId="3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3" fontId="2" fillId="0" borderId="1" xfId="3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5" borderId="8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10" fontId="2" fillId="5" borderId="0" xfId="0" applyNumberFormat="1" applyFont="1" applyFill="1" applyAlignment="1">
      <alignment horizontal="center" vertical="center"/>
    </xf>
    <xf numFmtId="0" fontId="15" fillId="3" borderId="9" xfId="0" applyFont="1" applyFill="1" applyBorder="1" applyAlignment="1">
      <alignment vertical="center"/>
    </xf>
    <xf numFmtId="2" fontId="2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3" borderId="8" xfId="0" applyFont="1" applyFill="1" applyBorder="1" applyAlignment="1">
      <alignment vertical="center"/>
    </xf>
    <xf numFmtId="164" fontId="2" fillId="3" borderId="1" xfId="1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left" vertical="center"/>
    </xf>
    <xf numFmtId="166" fontId="1" fillId="5" borderId="0" xfId="0" applyNumberFormat="1" applyFont="1" applyFill="1" applyAlignment="1">
      <alignment vertical="center"/>
    </xf>
    <xf numFmtId="43" fontId="3" fillId="0" borderId="1" xfId="3" applyFont="1" applyFill="1" applyBorder="1" applyAlignment="1">
      <alignment horizontal="right" vertical="center"/>
    </xf>
    <xf numFmtId="10" fontId="3" fillId="0" borderId="1" xfId="2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4" fontId="12" fillId="5" borderId="0" xfId="0" applyNumberFormat="1" applyFont="1" applyFill="1" applyAlignment="1">
      <alignment horizontal="center" vertical="center" wrapText="1"/>
    </xf>
    <xf numFmtId="43" fontId="11" fillId="0" borderId="1" xfId="3" applyFont="1" applyBorder="1" applyAlignment="1">
      <alignment horizontal="center" vertical="center" wrapText="1"/>
    </xf>
    <xf numFmtId="164" fontId="20" fillId="4" borderId="1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43" fontId="1" fillId="5" borderId="0" xfId="0" applyNumberFormat="1" applyFont="1" applyFill="1" applyAlignment="1">
      <alignment vertical="center"/>
    </xf>
    <xf numFmtId="43" fontId="1" fillId="5" borderId="0" xfId="3" applyFont="1" applyFill="1" applyAlignment="1">
      <alignment vertical="center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showGridLines="0" workbookViewId="0">
      <selection activeCell="G11" sqref="G11"/>
    </sheetView>
  </sheetViews>
  <sheetFormatPr defaultRowHeight="12.75" x14ac:dyDescent="0.2"/>
  <cols>
    <col min="1" max="1" width="4.7109375" customWidth="1"/>
    <col min="2" max="2" width="16.7109375" customWidth="1"/>
    <col min="3" max="3" width="13.140625" customWidth="1"/>
    <col min="4" max="4" width="11.5703125" customWidth="1"/>
    <col min="5" max="6" width="14.42578125" customWidth="1"/>
    <col min="7" max="7" width="15.85546875" bestFit="1" customWidth="1"/>
  </cols>
  <sheetData>
    <row r="1" spans="2:9" ht="21.95" customHeight="1" x14ac:dyDescent="0.2">
      <c r="B1" s="110" t="s">
        <v>13</v>
      </c>
      <c r="C1" s="110"/>
      <c r="D1" s="110"/>
      <c r="E1" s="110"/>
      <c r="F1" s="110"/>
      <c r="G1" s="110"/>
      <c r="H1" s="8"/>
      <c r="I1" s="8"/>
    </row>
    <row r="2" spans="2:9" ht="21.95" customHeight="1" x14ac:dyDescent="0.2">
      <c r="B2" s="5"/>
      <c r="C2" s="5"/>
      <c r="D2" s="5"/>
      <c r="E2" s="5"/>
      <c r="F2" s="5"/>
      <c r="G2" s="5"/>
      <c r="H2" s="5"/>
      <c r="I2" s="5"/>
    </row>
    <row r="3" spans="2:9" ht="21.95" customHeight="1" x14ac:dyDescent="0.2">
      <c r="B3" s="109" t="s">
        <v>14</v>
      </c>
      <c r="C3" s="109"/>
      <c r="D3" s="109"/>
      <c r="E3" s="109"/>
      <c r="F3" s="109"/>
      <c r="G3" s="109"/>
      <c r="H3" s="5"/>
      <c r="I3" s="5"/>
    </row>
    <row r="4" spans="2:9" ht="55.5" customHeight="1" x14ac:dyDescent="0.2">
      <c r="B4" s="108" t="s">
        <v>26</v>
      </c>
      <c r="C4" s="108"/>
      <c r="D4" s="108"/>
      <c r="E4" s="108"/>
      <c r="F4" s="108"/>
      <c r="G4" s="108"/>
      <c r="H4" s="19"/>
      <c r="I4" s="19"/>
    </row>
    <row r="5" spans="2:9" ht="21.95" customHeight="1" thickBot="1" x14ac:dyDescent="0.25">
      <c r="B5" s="3"/>
      <c r="C5" s="3"/>
      <c r="D5" s="3"/>
      <c r="E5" s="3"/>
      <c r="F5" s="3"/>
      <c r="G5" s="3"/>
      <c r="H5" s="3"/>
      <c r="I5" s="3"/>
    </row>
    <row r="6" spans="2:9" ht="21.95" customHeight="1" thickBot="1" x14ac:dyDescent="0.25">
      <c r="B6" s="105" t="s">
        <v>10</v>
      </c>
      <c r="C6" s="106"/>
      <c r="D6" s="106"/>
      <c r="E6" s="106"/>
      <c r="F6" s="106"/>
      <c r="G6" s="107"/>
      <c r="H6" s="8"/>
      <c r="I6" s="8"/>
    </row>
    <row r="7" spans="2:9" ht="21.95" customHeight="1" x14ac:dyDescent="0.2">
      <c r="B7" s="3"/>
      <c r="C7" s="3"/>
      <c r="D7" s="3"/>
      <c r="E7" s="3"/>
      <c r="F7" s="3"/>
      <c r="G7" s="3"/>
      <c r="H7" s="3"/>
      <c r="I7" s="3"/>
    </row>
    <row r="8" spans="2:9" ht="21.95" customHeight="1" x14ac:dyDescent="0.2">
      <c r="B8" s="15" t="s">
        <v>8</v>
      </c>
      <c r="C8" s="15" t="s">
        <v>89</v>
      </c>
      <c r="D8" s="15" t="s">
        <v>9</v>
      </c>
      <c r="E8" s="15" t="s">
        <v>12</v>
      </c>
      <c r="F8" s="15" t="s">
        <v>15</v>
      </c>
      <c r="G8" s="15" t="s">
        <v>16</v>
      </c>
      <c r="H8" s="3"/>
      <c r="I8" s="3"/>
    </row>
    <row r="9" spans="2:9" ht="21.95" customHeight="1" x14ac:dyDescent="0.2">
      <c r="B9" s="21" t="s">
        <v>11</v>
      </c>
      <c r="C9" s="21">
        <v>15</v>
      </c>
      <c r="D9" s="21">
        <v>24</v>
      </c>
      <c r="E9" s="22">
        <f>'Jovem Aprendiz'!F72</f>
        <v>2395.65</v>
      </c>
      <c r="F9" s="22">
        <f>C9*E9</f>
        <v>35934.75</v>
      </c>
      <c r="G9" s="22">
        <f>D9*F9</f>
        <v>862434</v>
      </c>
      <c r="H9" s="3"/>
      <c r="I9" s="3"/>
    </row>
    <row r="10" spans="2:9" ht="21.95" customHeight="1" x14ac:dyDescent="0.2">
      <c r="B10" s="9" t="s">
        <v>6</v>
      </c>
      <c r="C10" s="10">
        <f>SUM(C9)</f>
        <v>15</v>
      </c>
      <c r="D10" s="100"/>
      <c r="E10" s="101"/>
      <c r="F10" s="13">
        <f>SUM(F9)</f>
        <v>35934.75</v>
      </c>
      <c r="G10" s="14">
        <f>SUM(G9)</f>
        <v>862434</v>
      </c>
      <c r="H10" s="3"/>
      <c r="I10" s="3"/>
    </row>
    <row r="11" spans="2:9" ht="21.95" customHeight="1" x14ac:dyDescent="0.2">
      <c r="B11" s="102" t="s">
        <v>17</v>
      </c>
      <c r="C11" s="102"/>
      <c r="D11" s="102"/>
      <c r="E11" s="102"/>
      <c r="F11" s="102"/>
      <c r="G11" s="12">
        <f>G10</f>
        <v>862434</v>
      </c>
      <c r="H11" s="3"/>
      <c r="I11" s="3"/>
    </row>
    <row r="12" spans="2:9" ht="21.95" customHeight="1" x14ac:dyDescent="0.2">
      <c r="B12" s="3"/>
      <c r="C12" s="3"/>
      <c r="D12" s="3"/>
      <c r="E12" s="3"/>
      <c r="F12" s="3"/>
      <c r="G12" s="3"/>
      <c r="H12" s="3"/>
      <c r="I12" s="3"/>
    </row>
    <row r="13" spans="2:9" ht="54.75" customHeight="1" x14ac:dyDescent="0.2">
      <c r="B13" s="104" t="s">
        <v>25</v>
      </c>
      <c r="C13" s="104"/>
      <c r="D13" s="104"/>
      <c r="E13" s="104"/>
      <c r="F13" s="104"/>
      <c r="G13" s="104"/>
      <c r="H13" s="3"/>
      <c r="I13" s="3"/>
    </row>
    <row r="14" spans="2:9" ht="21.95" customHeight="1" x14ac:dyDescent="0.2">
      <c r="B14" s="2"/>
      <c r="C14" s="2"/>
      <c r="D14" s="2"/>
      <c r="E14" s="2"/>
      <c r="F14" s="2"/>
      <c r="G14" s="2"/>
      <c r="H14" s="3"/>
      <c r="I14" s="3"/>
    </row>
    <row r="15" spans="2:9" ht="21.95" customHeight="1" x14ac:dyDescent="0.2">
      <c r="B15" s="103" t="s">
        <v>18</v>
      </c>
      <c r="C15" s="103"/>
      <c r="D15" s="103"/>
      <c r="E15" s="103"/>
      <c r="F15" s="103"/>
      <c r="G15" s="103"/>
      <c r="H15" s="3"/>
      <c r="I15" s="3"/>
    </row>
    <row r="16" spans="2:9" ht="21.95" customHeight="1" x14ac:dyDescent="0.2">
      <c r="B16" s="5"/>
      <c r="C16" s="5"/>
      <c r="D16" s="5"/>
      <c r="E16" s="5"/>
      <c r="F16" s="16"/>
      <c r="G16" s="5"/>
      <c r="H16" s="3"/>
      <c r="I16" s="3"/>
    </row>
    <row r="17" spans="2:11" ht="21.95" customHeight="1" x14ac:dyDescent="0.2">
      <c r="B17" s="5"/>
      <c r="C17" s="5"/>
      <c r="D17" s="17" t="s">
        <v>19</v>
      </c>
      <c r="E17" s="5"/>
      <c r="F17" s="16"/>
      <c r="G17" s="5"/>
      <c r="H17" s="3"/>
      <c r="I17" s="3"/>
    </row>
    <row r="18" spans="2:11" ht="21.95" customHeight="1" x14ac:dyDescent="0.2">
      <c r="B18" s="5"/>
      <c r="C18" s="5"/>
      <c r="D18" s="5"/>
      <c r="E18" s="18"/>
      <c r="F18" s="5"/>
      <c r="G18" s="5"/>
      <c r="H18" s="23"/>
      <c r="I18" s="3"/>
      <c r="K18" s="7"/>
    </row>
    <row r="19" spans="2:11" ht="21.95" customHeight="1" x14ac:dyDescent="0.2">
      <c r="B19" s="5"/>
      <c r="C19" s="5"/>
      <c r="D19" s="18" t="s">
        <v>20</v>
      </c>
      <c r="E19" s="5"/>
      <c r="F19" s="5"/>
      <c r="G19" s="5"/>
      <c r="H19" s="23"/>
      <c r="I19" s="3"/>
      <c r="K19" s="7"/>
    </row>
    <row r="20" spans="2:11" ht="21.95" customHeight="1" x14ac:dyDescent="0.2">
      <c r="B20" s="5"/>
      <c r="C20" s="5"/>
      <c r="D20" s="18" t="s">
        <v>21</v>
      </c>
      <c r="E20" s="5"/>
      <c r="F20" s="5"/>
      <c r="G20" s="5"/>
      <c r="H20" s="3"/>
      <c r="I20" s="3"/>
    </row>
    <row r="21" spans="2:11" ht="21.95" customHeight="1" x14ac:dyDescent="0.2">
      <c r="B21" s="5"/>
      <c r="C21" s="5"/>
      <c r="D21" s="18" t="s">
        <v>22</v>
      </c>
      <c r="E21" s="5"/>
      <c r="F21" s="5"/>
      <c r="G21" s="5"/>
      <c r="H21" s="23"/>
      <c r="I21" s="3"/>
      <c r="K21" s="7"/>
    </row>
    <row r="22" spans="2:11" ht="21.95" customHeight="1" x14ac:dyDescent="0.2">
      <c r="B22" s="5"/>
      <c r="C22" s="5"/>
      <c r="D22" s="18" t="s">
        <v>23</v>
      </c>
      <c r="E22" s="5"/>
      <c r="F22" s="5"/>
      <c r="G22" s="5"/>
      <c r="H22" s="23"/>
      <c r="I22" s="3"/>
      <c r="K22" s="7"/>
    </row>
    <row r="23" spans="2:11" ht="21.95" customHeight="1" x14ac:dyDescent="0.2">
      <c r="B23" s="5"/>
      <c r="C23" s="5"/>
      <c r="D23" s="18" t="s">
        <v>24</v>
      </c>
      <c r="E23" s="5"/>
      <c r="F23" s="5"/>
      <c r="G23" s="5"/>
      <c r="H23" s="3"/>
      <c r="I23" s="3"/>
    </row>
    <row r="24" spans="2:11" ht="21.95" customHeight="1" x14ac:dyDescent="0.2">
      <c r="B24" s="23"/>
      <c r="C24" s="3"/>
      <c r="D24" s="3"/>
      <c r="E24" s="23"/>
      <c r="F24" s="23"/>
      <c r="G24" s="3"/>
      <c r="H24" s="23"/>
      <c r="I24" s="3"/>
      <c r="K24" s="7"/>
    </row>
    <row r="25" spans="2:11" ht="21.95" customHeight="1" x14ac:dyDescent="0.2">
      <c r="B25" s="23"/>
      <c r="C25" s="3"/>
      <c r="D25" s="3"/>
      <c r="E25" s="23"/>
      <c r="F25" s="23"/>
      <c r="G25" s="3"/>
      <c r="H25" s="23"/>
      <c r="I25" s="3"/>
      <c r="K25" s="7"/>
    </row>
    <row r="27" spans="2:11" x14ac:dyDescent="0.2">
      <c r="B27" s="7"/>
      <c r="E27" s="7"/>
      <c r="F27" s="7"/>
      <c r="H27" s="7"/>
    </row>
    <row r="28" spans="2:11" x14ac:dyDescent="0.2">
      <c r="B28" s="7"/>
      <c r="E28" s="7"/>
      <c r="F28" s="7"/>
      <c r="H28" s="7"/>
    </row>
    <row r="30" spans="2:11" x14ac:dyDescent="0.2">
      <c r="B30" s="7"/>
      <c r="E30" s="7"/>
      <c r="F30" s="7"/>
      <c r="H30" s="7"/>
    </row>
    <row r="31" spans="2:11" x14ac:dyDescent="0.2">
      <c r="B31" s="7"/>
      <c r="E31" s="7"/>
      <c r="F31" s="7"/>
      <c r="H31" s="7"/>
    </row>
  </sheetData>
  <mergeCells count="8">
    <mergeCell ref="B4:G4"/>
    <mergeCell ref="B3:G3"/>
    <mergeCell ref="B1:G1"/>
    <mergeCell ref="D10:E10"/>
    <mergeCell ref="B11:F11"/>
    <mergeCell ref="B15:G15"/>
    <mergeCell ref="B13:G13"/>
    <mergeCell ref="B6:G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60E9-5C4A-4AAF-A7AF-A1D57D39B5B1}">
  <sheetPr>
    <pageSetUpPr fitToPage="1"/>
  </sheetPr>
  <dimension ref="B1:M73"/>
  <sheetViews>
    <sheetView showGridLines="0" tabSelected="1" topLeftCell="A41" zoomScale="110" zoomScaleNormal="110" workbookViewId="0">
      <selection activeCell="I65" sqref="I65"/>
    </sheetView>
  </sheetViews>
  <sheetFormatPr defaultColWidth="9.140625" defaultRowHeight="12.75" x14ac:dyDescent="0.2"/>
  <cols>
    <col min="1" max="1" width="3.5703125" style="26" customWidth="1"/>
    <col min="2" max="2" width="8.28515625" style="26" customWidth="1"/>
    <col min="3" max="3" width="39.140625" style="26" customWidth="1"/>
    <col min="4" max="4" width="29.140625" style="26" customWidth="1"/>
    <col min="5" max="5" width="9.140625" style="26"/>
    <col min="6" max="6" width="16.28515625" style="26" bestFit="1" customWidth="1"/>
    <col min="7" max="7" width="15.28515625" style="26" customWidth="1"/>
    <col min="8" max="8" width="11.5703125" style="26" bestFit="1" customWidth="1"/>
    <col min="9" max="16384" width="9.140625" style="26"/>
  </cols>
  <sheetData>
    <row r="1" spans="2:7" x14ac:dyDescent="0.2">
      <c r="C1" s="27"/>
      <c r="D1" s="28"/>
      <c r="E1" s="28"/>
      <c r="F1" s="28"/>
      <c r="G1" s="28"/>
    </row>
    <row r="2" spans="2:7" x14ac:dyDescent="0.2">
      <c r="B2" s="130" t="s">
        <v>27</v>
      </c>
      <c r="C2" s="130"/>
      <c r="D2" s="130"/>
      <c r="E2" s="130"/>
      <c r="F2" s="130"/>
      <c r="G2" s="24"/>
    </row>
    <row r="3" spans="2:7" x14ac:dyDescent="0.2">
      <c r="B3" s="131" t="s">
        <v>90</v>
      </c>
      <c r="C3" s="131"/>
      <c r="D3" s="131"/>
      <c r="E3" s="131"/>
      <c r="F3" s="131"/>
      <c r="G3" s="25"/>
    </row>
    <row r="4" spans="2:7" x14ac:dyDescent="0.2">
      <c r="B4" s="29"/>
      <c r="C4" s="29"/>
      <c r="D4" s="29"/>
      <c r="E4" s="29"/>
      <c r="F4" s="29"/>
      <c r="G4" s="29"/>
    </row>
    <row r="5" spans="2:7" x14ac:dyDescent="0.2">
      <c r="B5" s="29"/>
      <c r="C5" s="29"/>
      <c r="D5" s="29"/>
      <c r="E5" s="29"/>
      <c r="F5" s="29"/>
      <c r="G5" s="29"/>
    </row>
    <row r="6" spans="2:7" x14ac:dyDescent="0.2">
      <c r="B6" s="30" t="s">
        <v>28</v>
      </c>
      <c r="C6" s="30"/>
      <c r="D6" s="132" t="s">
        <v>11</v>
      </c>
      <c r="E6" s="132"/>
      <c r="F6" s="132"/>
      <c r="G6" s="31"/>
    </row>
    <row r="7" spans="2:7" x14ac:dyDescent="0.2">
      <c r="B7" s="29"/>
      <c r="C7" s="29"/>
      <c r="D7" s="29"/>
      <c r="E7" s="29"/>
      <c r="F7" s="29"/>
      <c r="G7" s="28"/>
    </row>
    <row r="8" spans="2:7" x14ac:dyDescent="0.2">
      <c r="B8" s="33"/>
      <c r="C8" s="33"/>
      <c r="D8" s="33"/>
      <c r="E8" s="34"/>
      <c r="F8" s="34"/>
      <c r="G8" s="32"/>
    </row>
    <row r="9" spans="2:7" x14ac:dyDescent="0.2">
      <c r="B9" s="35"/>
      <c r="C9" s="35"/>
      <c r="D9" s="35"/>
      <c r="E9" s="35"/>
      <c r="F9" s="36" t="s">
        <v>29</v>
      </c>
    </row>
    <row r="10" spans="2:7" x14ac:dyDescent="0.2">
      <c r="B10" s="121" t="s">
        <v>30</v>
      </c>
      <c r="C10" s="122"/>
      <c r="D10" s="122"/>
      <c r="E10" s="122"/>
      <c r="F10" s="123"/>
      <c r="G10" s="4"/>
    </row>
    <row r="11" spans="2:7" x14ac:dyDescent="0.2">
      <c r="B11" s="37">
        <v>1</v>
      </c>
      <c r="C11" s="100" t="s">
        <v>31</v>
      </c>
      <c r="D11" s="115"/>
      <c r="E11" s="101"/>
      <c r="F11" s="38" t="s">
        <v>5</v>
      </c>
      <c r="G11" s="4"/>
    </row>
    <row r="12" spans="2:7" ht="12.75" customHeight="1" x14ac:dyDescent="0.2">
      <c r="B12" s="9" t="s">
        <v>1</v>
      </c>
      <c r="C12" s="39" t="s">
        <v>32</v>
      </c>
      <c r="D12" s="111" t="s">
        <v>73</v>
      </c>
      <c r="E12" s="112"/>
      <c r="F12" s="50">
        <v>1518</v>
      </c>
      <c r="G12" s="6"/>
    </row>
    <row r="13" spans="2:7" x14ac:dyDescent="0.2">
      <c r="B13" s="9" t="s">
        <v>2</v>
      </c>
      <c r="C13" s="39" t="s">
        <v>75</v>
      </c>
      <c r="D13" s="111" t="s">
        <v>74</v>
      </c>
      <c r="E13" s="112"/>
      <c r="F13" s="40">
        <f>ROUND(F12/220,2)</f>
        <v>6.9</v>
      </c>
      <c r="G13" s="41"/>
    </row>
    <row r="14" spans="2:7" ht="24.75" customHeight="1" x14ac:dyDescent="0.2">
      <c r="B14" s="9" t="s">
        <v>3</v>
      </c>
      <c r="C14" s="42" t="s">
        <v>72</v>
      </c>
      <c r="D14" s="113" t="s">
        <v>76</v>
      </c>
      <c r="E14" s="114"/>
      <c r="F14" s="40">
        <f>ROUND((F13*20*4.4285*7)/6,2)</f>
        <v>712.99</v>
      </c>
      <c r="G14" s="41"/>
    </row>
    <row r="15" spans="2:7" x14ac:dyDescent="0.2">
      <c r="B15" s="9" t="s">
        <v>33</v>
      </c>
      <c r="C15" s="42" t="s">
        <v>35</v>
      </c>
      <c r="D15" s="111"/>
      <c r="E15" s="112"/>
      <c r="F15" s="58"/>
      <c r="G15" s="44"/>
    </row>
    <row r="16" spans="2:7" x14ac:dyDescent="0.2">
      <c r="B16" s="9" t="s">
        <v>36</v>
      </c>
      <c r="C16" s="100" t="s">
        <v>77</v>
      </c>
      <c r="D16" s="115"/>
      <c r="E16" s="101"/>
      <c r="F16" s="45">
        <f>F14+F15</f>
        <v>712.99</v>
      </c>
      <c r="G16" s="1"/>
    </row>
    <row r="17" spans="2:13" x14ac:dyDescent="0.2">
      <c r="B17" s="24"/>
      <c r="C17" s="24"/>
      <c r="D17" s="24"/>
      <c r="E17" s="24"/>
      <c r="F17" s="46"/>
      <c r="G17" s="1"/>
    </row>
    <row r="18" spans="2:13" x14ac:dyDescent="0.2">
      <c r="B18" s="24"/>
      <c r="C18" s="24"/>
      <c r="D18" s="24"/>
      <c r="E18" s="24"/>
      <c r="F18" s="46"/>
      <c r="G18" s="1"/>
    </row>
    <row r="19" spans="2:13" ht="12.75" customHeight="1" x14ac:dyDescent="0.2">
      <c r="B19" s="121" t="s">
        <v>37</v>
      </c>
      <c r="C19" s="122"/>
      <c r="D19" s="122"/>
      <c r="E19" s="122"/>
      <c r="F19" s="123"/>
      <c r="G19" s="4"/>
    </row>
    <row r="20" spans="2:13" x14ac:dyDescent="0.2">
      <c r="B20" s="116"/>
      <c r="C20" s="117"/>
      <c r="D20" s="117"/>
      <c r="E20" s="8"/>
      <c r="F20" s="86"/>
      <c r="G20" s="4"/>
    </row>
    <row r="21" spans="2:13" x14ac:dyDescent="0.2">
      <c r="B21" s="118" t="s">
        <v>38</v>
      </c>
      <c r="C21" s="118"/>
      <c r="D21" s="118"/>
      <c r="E21" s="87"/>
      <c r="F21" s="88"/>
      <c r="G21" s="4"/>
    </row>
    <row r="22" spans="2:13" x14ac:dyDescent="0.2">
      <c r="B22" s="38" t="s">
        <v>39</v>
      </c>
      <c r="C22" s="119" t="s">
        <v>40</v>
      </c>
      <c r="D22" s="120"/>
      <c r="E22" s="37" t="s">
        <v>0</v>
      </c>
      <c r="F22" s="37" t="s">
        <v>5</v>
      </c>
      <c r="G22" s="4"/>
    </row>
    <row r="23" spans="2:13" x14ac:dyDescent="0.2">
      <c r="B23" s="9" t="s">
        <v>1</v>
      </c>
      <c r="C23" s="39" t="s">
        <v>41</v>
      </c>
      <c r="D23" s="82" t="s">
        <v>42</v>
      </c>
      <c r="E23" s="47">
        <f>1/12</f>
        <v>8.3333333333333329E-2</v>
      </c>
      <c r="F23" s="48">
        <f>ROUND((F$16*$E23),2)</f>
        <v>59.42</v>
      </c>
      <c r="G23" s="6"/>
    </row>
    <row r="24" spans="2:13" x14ac:dyDescent="0.2">
      <c r="B24" s="9" t="s">
        <v>2</v>
      </c>
      <c r="C24" s="39" t="s">
        <v>7</v>
      </c>
      <c r="D24" s="82" t="s">
        <v>43</v>
      </c>
      <c r="E24" s="49">
        <f>(1/12)+(1/3/12)</f>
        <v>0.1111111111111111</v>
      </c>
      <c r="F24" s="50">
        <f>ROUND((F$16*$E24),2)</f>
        <v>79.22</v>
      </c>
      <c r="G24" s="6"/>
    </row>
    <row r="25" spans="2:13" x14ac:dyDescent="0.2">
      <c r="B25" s="9" t="s">
        <v>44</v>
      </c>
      <c r="C25" s="100" t="s">
        <v>6</v>
      </c>
      <c r="D25" s="115"/>
      <c r="E25" s="51">
        <f>TRUNC(SUM(E23:E24),4)</f>
        <v>0.19439999999999999</v>
      </c>
      <c r="F25" s="45">
        <f>SUM(F23:F24)</f>
        <v>138.63999999999999</v>
      </c>
      <c r="G25" s="1"/>
    </row>
    <row r="26" spans="2:13" x14ac:dyDescent="0.2">
      <c r="B26" s="133"/>
      <c r="C26" s="134"/>
      <c r="D26" s="134"/>
      <c r="E26" s="134"/>
      <c r="F26" s="135"/>
      <c r="G26" s="24"/>
    </row>
    <row r="27" spans="2:13" ht="30" customHeight="1" x14ac:dyDescent="0.2">
      <c r="B27" s="136" t="s">
        <v>45</v>
      </c>
      <c r="C27" s="136"/>
      <c r="D27" s="136"/>
      <c r="E27" s="52"/>
      <c r="F27" s="53"/>
      <c r="G27" s="54"/>
      <c r="M27" s="83"/>
    </row>
    <row r="28" spans="2:13" x14ac:dyDescent="0.2">
      <c r="B28" s="37" t="s">
        <v>46</v>
      </c>
      <c r="C28" s="100" t="s">
        <v>47</v>
      </c>
      <c r="D28" s="115"/>
      <c r="E28" s="37" t="s">
        <v>0</v>
      </c>
      <c r="F28" s="37" t="s">
        <v>5</v>
      </c>
      <c r="G28" s="4"/>
    </row>
    <row r="29" spans="2:13" x14ac:dyDescent="0.2">
      <c r="B29" s="9" t="s">
        <v>1</v>
      </c>
      <c r="C29" s="39" t="s">
        <v>48</v>
      </c>
      <c r="D29" s="82" t="s">
        <v>49</v>
      </c>
      <c r="E29" s="49">
        <v>0.2</v>
      </c>
      <c r="F29" s="50">
        <f>ROUND((F$16+F$25)*$E29,2)</f>
        <v>170.33</v>
      </c>
      <c r="G29" s="6"/>
    </row>
    <row r="30" spans="2:13" x14ac:dyDescent="0.2">
      <c r="B30" s="9" t="s">
        <v>2</v>
      </c>
      <c r="C30" s="39" t="s">
        <v>4</v>
      </c>
      <c r="D30" s="82" t="s">
        <v>79</v>
      </c>
      <c r="E30" s="49">
        <v>0.02</v>
      </c>
      <c r="F30" s="50">
        <f>ROUND((F$16+F$25)*$E30,2)</f>
        <v>17.03</v>
      </c>
      <c r="G30" s="6"/>
    </row>
    <row r="31" spans="2:13" x14ac:dyDescent="0.2">
      <c r="B31" s="9" t="s">
        <v>3</v>
      </c>
      <c r="C31" s="39" t="s">
        <v>78</v>
      </c>
      <c r="D31" s="82"/>
      <c r="E31" s="58"/>
      <c r="F31" s="58"/>
      <c r="G31" s="6"/>
    </row>
    <row r="32" spans="2:13" x14ac:dyDescent="0.2">
      <c r="B32" s="9" t="s">
        <v>50</v>
      </c>
      <c r="C32" s="100" t="s">
        <v>6</v>
      </c>
      <c r="D32" s="115"/>
      <c r="E32" s="55">
        <f>SUM(E29:E31)</f>
        <v>0.22</v>
      </c>
      <c r="F32" s="45">
        <f>SUM(F29:F31)</f>
        <v>187.36</v>
      </c>
      <c r="G32" s="1"/>
    </row>
    <row r="33" spans="2:7" x14ac:dyDescent="0.2">
      <c r="B33" s="124"/>
      <c r="C33" s="125"/>
      <c r="D33" s="125"/>
      <c r="E33" s="125"/>
      <c r="F33" s="126"/>
      <c r="G33" s="20"/>
    </row>
    <row r="34" spans="2:7" ht="12.75" customHeight="1" x14ac:dyDescent="0.2">
      <c r="B34" s="127" t="s">
        <v>51</v>
      </c>
      <c r="C34" s="128"/>
      <c r="D34" s="129"/>
      <c r="E34" s="52"/>
      <c r="F34" s="53"/>
      <c r="G34" s="20"/>
    </row>
    <row r="35" spans="2:7" x14ac:dyDescent="0.2">
      <c r="B35" s="37" t="s">
        <v>52</v>
      </c>
      <c r="C35" s="100" t="s">
        <v>53</v>
      </c>
      <c r="D35" s="115"/>
      <c r="E35" s="101"/>
      <c r="F35" s="37" t="s">
        <v>5</v>
      </c>
      <c r="G35" s="4"/>
    </row>
    <row r="36" spans="2:7" ht="12.75" customHeight="1" x14ac:dyDescent="0.2">
      <c r="B36" s="9" t="s">
        <v>1</v>
      </c>
      <c r="C36" s="39" t="s">
        <v>54</v>
      </c>
      <c r="D36" s="111" t="s">
        <v>55</v>
      </c>
      <c r="E36" s="112"/>
      <c r="F36" s="84">
        <f>IF((ROUND((8.55*2*22)-(F$16*6%),2))&lt;0,"0,00",(ROUND((8.55*2*22)-(F$16*6%),2)))</f>
        <v>333.42</v>
      </c>
      <c r="G36" s="59"/>
    </row>
    <row r="37" spans="2:7" ht="12.75" customHeight="1" x14ac:dyDescent="0.2">
      <c r="B37" s="9" t="s">
        <v>2</v>
      </c>
      <c r="C37" s="39" t="s">
        <v>56</v>
      </c>
      <c r="D37" s="111" t="s">
        <v>91</v>
      </c>
      <c r="E37" s="112"/>
      <c r="F37" s="84">
        <v>730.43</v>
      </c>
      <c r="G37" s="59"/>
    </row>
    <row r="38" spans="2:7" x14ac:dyDescent="0.2">
      <c r="B38" s="9" t="s">
        <v>3</v>
      </c>
      <c r="C38" s="39" t="s">
        <v>35</v>
      </c>
      <c r="D38" s="111"/>
      <c r="E38" s="112"/>
      <c r="F38" s="58">
        <v>0</v>
      </c>
      <c r="G38" s="59"/>
    </row>
    <row r="39" spans="2:7" x14ac:dyDescent="0.2">
      <c r="B39" s="9" t="s">
        <v>57</v>
      </c>
      <c r="C39" s="100" t="s">
        <v>6</v>
      </c>
      <c r="D39" s="115"/>
      <c r="E39" s="56"/>
      <c r="F39" s="45">
        <f>SUM(F36:F38)</f>
        <v>1063.8499999999999</v>
      </c>
      <c r="G39" s="1"/>
    </row>
    <row r="40" spans="2:7" x14ac:dyDescent="0.2">
      <c r="B40" s="133"/>
      <c r="C40" s="134"/>
      <c r="D40" s="134"/>
      <c r="E40" s="134"/>
      <c r="F40" s="135"/>
      <c r="G40" s="24"/>
    </row>
    <row r="41" spans="2:7" x14ac:dyDescent="0.2">
      <c r="B41" s="143" t="s">
        <v>58</v>
      </c>
      <c r="C41" s="144"/>
      <c r="D41" s="144"/>
      <c r="E41" s="89"/>
      <c r="F41" s="90"/>
      <c r="G41" s="24"/>
    </row>
    <row r="42" spans="2:7" x14ac:dyDescent="0.2">
      <c r="B42" s="37">
        <v>2</v>
      </c>
      <c r="C42" s="100" t="s">
        <v>59</v>
      </c>
      <c r="D42" s="115"/>
      <c r="E42" s="56"/>
      <c r="F42" s="37" t="s">
        <v>5</v>
      </c>
      <c r="G42" s="4"/>
    </row>
    <row r="43" spans="2:7" x14ac:dyDescent="0.2">
      <c r="B43" s="9" t="s">
        <v>39</v>
      </c>
      <c r="C43" s="60" t="s">
        <v>40</v>
      </c>
      <c r="D43" s="43" t="s">
        <v>44</v>
      </c>
      <c r="E43" s="57"/>
      <c r="F43" s="50">
        <f>F25</f>
        <v>138.63999999999999</v>
      </c>
      <c r="G43" s="6"/>
    </row>
    <row r="44" spans="2:7" x14ac:dyDescent="0.2">
      <c r="B44" s="9" t="s">
        <v>46</v>
      </c>
      <c r="C44" s="60" t="s">
        <v>60</v>
      </c>
      <c r="D44" s="43" t="s">
        <v>50</v>
      </c>
      <c r="E44" s="57"/>
      <c r="F44" s="50">
        <f>F32</f>
        <v>187.36</v>
      </c>
      <c r="G44" s="6"/>
    </row>
    <row r="45" spans="2:7" x14ac:dyDescent="0.2">
      <c r="B45" s="9" t="s">
        <v>52</v>
      </c>
      <c r="C45" s="60" t="s">
        <v>53</v>
      </c>
      <c r="D45" s="43" t="s">
        <v>57</v>
      </c>
      <c r="E45" s="57"/>
      <c r="F45" s="50">
        <f>F39</f>
        <v>1063.8499999999999</v>
      </c>
      <c r="G45" s="6"/>
    </row>
    <row r="46" spans="2:7" x14ac:dyDescent="0.2">
      <c r="B46" s="9" t="s">
        <v>61</v>
      </c>
      <c r="C46" s="100" t="s">
        <v>6</v>
      </c>
      <c r="D46" s="115"/>
      <c r="E46" s="56"/>
      <c r="F46" s="45">
        <f>SUM(F43:F45)</f>
        <v>1389.85</v>
      </c>
      <c r="G46" s="1"/>
    </row>
    <row r="47" spans="2:7" x14ac:dyDescent="0.2">
      <c r="B47" s="134"/>
      <c r="C47" s="134"/>
      <c r="D47" s="134"/>
      <c r="E47" s="134"/>
      <c r="F47" s="134"/>
      <c r="G47" s="4"/>
    </row>
    <row r="48" spans="2:7" x14ac:dyDescent="0.2">
      <c r="B48" s="24"/>
      <c r="C48" s="24"/>
      <c r="D48" s="24"/>
      <c r="E48" s="24"/>
      <c r="F48" s="24"/>
      <c r="G48" s="4"/>
    </row>
    <row r="49" spans="2:7" x14ac:dyDescent="0.2">
      <c r="B49" s="121" t="s">
        <v>80</v>
      </c>
      <c r="C49" s="122"/>
      <c r="D49" s="122"/>
      <c r="E49" s="122"/>
      <c r="F49" s="123"/>
      <c r="G49" s="4"/>
    </row>
    <row r="50" spans="2:7" x14ac:dyDescent="0.2">
      <c r="B50" s="37">
        <v>3</v>
      </c>
      <c r="C50" s="100" t="s">
        <v>64</v>
      </c>
      <c r="D50" s="115"/>
      <c r="E50" s="101"/>
      <c r="F50" s="37" t="s">
        <v>5</v>
      </c>
      <c r="G50" s="4"/>
    </row>
    <row r="51" spans="2:7" x14ac:dyDescent="0.2">
      <c r="B51" s="9" t="s">
        <v>1</v>
      </c>
      <c r="C51" s="65" t="s">
        <v>65</v>
      </c>
      <c r="D51" s="66"/>
      <c r="E51" s="67"/>
      <c r="F51" s="58">
        <f>Insumos!H8</f>
        <v>58.97</v>
      </c>
      <c r="G51" s="6"/>
    </row>
    <row r="52" spans="2:7" x14ac:dyDescent="0.2">
      <c r="B52" s="9" t="s">
        <v>2</v>
      </c>
      <c r="C52" s="65" t="s">
        <v>66</v>
      </c>
      <c r="D52" s="66"/>
      <c r="E52" s="67"/>
      <c r="F52" s="84"/>
      <c r="G52" s="6"/>
    </row>
    <row r="53" spans="2:7" x14ac:dyDescent="0.2">
      <c r="B53" s="9" t="s">
        <v>3</v>
      </c>
      <c r="C53" s="65" t="s">
        <v>35</v>
      </c>
      <c r="D53" s="66"/>
      <c r="E53" s="67"/>
      <c r="F53" s="58"/>
      <c r="G53" s="6"/>
    </row>
    <row r="54" spans="2:7" x14ac:dyDescent="0.2">
      <c r="B54" s="9" t="s">
        <v>62</v>
      </c>
      <c r="C54" s="100" t="s">
        <v>6</v>
      </c>
      <c r="D54" s="115"/>
      <c r="E54" s="56"/>
      <c r="F54" s="45">
        <f>SUM(F51:F53)</f>
        <v>58.97</v>
      </c>
      <c r="G54" s="1"/>
    </row>
    <row r="55" spans="2:7" x14ac:dyDescent="0.2">
      <c r="B55" s="24"/>
      <c r="C55" s="24"/>
      <c r="D55" s="24"/>
      <c r="E55" s="68"/>
      <c r="F55" s="46"/>
      <c r="G55" s="1"/>
    </row>
    <row r="56" spans="2:7" x14ac:dyDescent="0.2">
      <c r="B56" s="24"/>
      <c r="C56" s="24"/>
      <c r="D56" s="24"/>
      <c r="E56" s="24"/>
      <c r="F56" s="24"/>
      <c r="G56" s="4"/>
    </row>
    <row r="57" spans="2:7" x14ac:dyDescent="0.2">
      <c r="B57" s="121" t="s">
        <v>85</v>
      </c>
      <c r="C57" s="122"/>
      <c r="D57" s="122"/>
      <c r="E57" s="122"/>
      <c r="F57" s="123"/>
      <c r="G57" s="4"/>
    </row>
    <row r="58" spans="2:7" x14ac:dyDescent="0.2">
      <c r="B58" s="37">
        <v>4</v>
      </c>
      <c r="C58" s="100" t="s">
        <v>81</v>
      </c>
      <c r="D58" s="115"/>
      <c r="E58" s="101"/>
      <c r="F58" s="37" t="s">
        <v>5</v>
      </c>
      <c r="G58" s="4"/>
    </row>
    <row r="59" spans="2:7" x14ac:dyDescent="0.2">
      <c r="B59" s="9" t="s">
        <v>1</v>
      </c>
      <c r="C59" s="140" t="s">
        <v>82</v>
      </c>
      <c r="D59" s="141"/>
      <c r="E59" s="142"/>
      <c r="F59" s="58">
        <v>212.81</v>
      </c>
      <c r="G59" s="6"/>
    </row>
    <row r="60" spans="2:7" x14ac:dyDescent="0.2">
      <c r="B60" s="9" t="s">
        <v>2</v>
      </c>
      <c r="C60" s="39" t="s">
        <v>68</v>
      </c>
      <c r="D60" s="60" t="s">
        <v>92</v>
      </c>
      <c r="E60" s="85">
        <v>0.01</v>
      </c>
      <c r="F60" s="50">
        <f>ROUND((F16+F46)*$E60,2)</f>
        <v>21.03</v>
      </c>
      <c r="G60" s="6"/>
    </row>
    <row r="61" spans="2:7" x14ac:dyDescent="0.2">
      <c r="B61" s="9" t="s">
        <v>63</v>
      </c>
      <c r="C61" s="100" t="s">
        <v>6</v>
      </c>
      <c r="D61" s="115"/>
      <c r="E61" s="101"/>
      <c r="F61" s="45">
        <f>SUM(F59:F60)</f>
        <v>233.84</v>
      </c>
      <c r="G61" s="1"/>
    </row>
    <row r="62" spans="2:7" x14ac:dyDescent="0.2">
      <c r="B62" s="34"/>
      <c r="C62" s="34"/>
      <c r="D62" s="34"/>
      <c r="E62" s="34"/>
      <c r="F62" s="70"/>
      <c r="G62" s="71"/>
    </row>
    <row r="63" spans="2:7" x14ac:dyDescent="0.2">
      <c r="B63" s="137" t="s">
        <v>93</v>
      </c>
      <c r="C63" s="137"/>
      <c r="D63" s="137"/>
      <c r="E63" s="137"/>
      <c r="F63" s="137"/>
      <c r="G63" s="73"/>
    </row>
    <row r="64" spans="2:7" x14ac:dyDescent="0.2">
      <c r="B64" s="72"/>
      <c r="C64" s="72"/>
      <c r="D64" s="72"/>
      <c r="E64" s="72"/>
      <c r="F64" s="72"/>
      <c r="G64" s="73"/>
    </row>
    <row r="65" spans="2:8" x14ac:dyDescent="0.2">
      <c r="B65" s="121" t="s">
        <v>87</v>
      </c>
      <c r="C65" s="122"/>
      <c r="D65" s="122"/>
      <c r="E65" s="122"/>
      <c r="F65" s="123"/>
      <c r="G65" s="4"/>
    </row>
    <row r="66" spans="2:8" ht="12.75" customHeight="1" x14ac:dyDescent="0.2">
      <c r="B66" s="74"/>
      <c r="C66" s="138" t="s">
        <v>69</v>
      </c>
      <c r="D66" s="139"/>
      <c r="E66" s="75"/>
      <c r="F66" s="38" t="s">
        <v>5</v>
      </c>
      <c r="G66" s="4"/>
    </row>
    <row r="67" spans="2:8" x14ac:dyDescent="0.2">
      <c r="B67" s="9" t="s">
        <v>1</v>
      </c>
      <c r="C67" s="64" t="s">
        <v>70</v>
      </c>
      <c r="D67" s="43" t="s">
        <v>36</v>
      </c>
      <c r="E67" s="57"/>
      <c r="F67" s="50">
        <f>F16</f>
        <v>712.99</v>
      </c>
      <c r="G67" s="6"/>
    </row>
    <row r="68" spans="2:8" ht="22.5" x14ac:dyDescent="0.2">
      <c r="B68" s="9" t="s">
        <v>2</v>
      </c>
      <c r="C68" s="64" t="s">
        <v>71</v>
      </c>
      <c r="D68" s="43" t="s">
        <v>61</v>
      </c>
      <c r="E68" s="57"/>
      <c r="F68" s="50">
        <f>F46</f>
        <v>1389.85</v>
      </c>
      <c r="G68" s="6"/>
    </row>
    <row r="69" spans="2:8" x14ac:dyDescent="0.2">
      <c r="B69" s="9" t="s">
        <v>3</v>
      </c>
      <c r="C69" s="64" t="s">
        <v>83</v>
      </c>
      <c r="D69" s="43" t="s">
        <v>62</v>
      </c>
      <c r="E69" s="57"/>
      <c r="F69" s="50">
        <f>F54</f>
        <v>58.97</v>
      </c>
      <c r="G69" s="6"/>
    </row>
    <row r="70" spans="2:8" x14ac:dyDescent="0.2">
      <c r="B70" s="63" t="s">
        <v>33</v>
      </c>
      <c r="C70" s="61" t="s">
        <v>84</v>
      </c>
      <c r="D70" s="76" t="s">
        <v>94</v>
      </c>
      <c r="E70" s="77"/>
      <c r="F70" s="62">
        <f>SUM(F67:F69)</f>
        <v>2161.81</v>
      </c>
      <c r="G70" s="1"/>
    </row>
    <row r="71" spans="2:8" x14ac:dyDescent="0.2">
      <c r="B71" s="9" t="s">
        <v>34</v>
      </c>
      <c r="C71" s="39" t="s">
        <v>86</v>
      </c>
      <c r="D71" s="43" t="s">
        <v>63</v>
      </c>
      <c r="E71" s="57"/>
      <c r="F71" s="50">
        <f>F61</f>
        <v>233.84</v>
      </c>
      <c r="G71" s="6"/>
    </row>
    <row r="72" spans="2:8" x14ac:dyDescent="0.2">
      <c r="B72" s="9" t="s">
        <v>67</v>
      </c>
      <c r="C72" s="11" t="s">
        <v>88</v>
      </c>
      <c r="D72" s="78" t="s">
        <v>95</v>
      </c>
      <c r="E72" s="69"/>
      <c r="F72" s="79">
        <f>SUM(F70:F71)</f>
        <v>2395.65</v>
      </c>
      <c r="G72" s="80"/>
      <c r="H72" s="151"/>
    </row>
    <row r="73" spans="2:8" ht="12.75" customHeight="1" x14ac:dyDescent="0.2">
      <c r="B73" s="28"/>
      <c r="C73" s="28"/>
      <c r="D73" s="28"/>
      <c r="E73" s="28"/>
      <c r="F73" s="81"/>
      <c r="G73" s="81"/>
      <c r="H73" s="152"/>
    </row>
  </sheetData>
  <mergeCells count="41">
    <mergeCell ref="C46:D46"/>
    <mergeCell ref="B47:F47"/>
    <mergeCell ref="C39:D39"/>
    <mergeCell ref="B40:F40"/>
    <mergeCell ref="B26:F26"/>
    <mergeCell ref="B27:D27"/>
    <mergeCell ref="C28:D28"/>
    <mergeCell ref="B63:F63"/>
    <mergeCell ref="C66:D66"/>
    <mergeCell ref="C50:E50"/>
    <mergeCell ref="C54:D54"/>
    <mergeCell ref="C59:E59"/>
    <mergeCell ref="B65:F65"/>
    <mergeCell ref="C61:E61"/>
    <mergeCell ref="B49:F49"/>
    <mergeCell ref="B57:F57"/>
    <mergeCell ref="C58:E58"/>
    <mergeCell ref="B41:D41"/>
    <mergeCell ref="D38:E38"/>
    <mergeCell ref="C42:D42"/>
    <mergeCell ref="B2:F2"/>
    <mergeCell ref="B3:F3"/>
    <mergeCell ref="C11:E11"/>
    <mergeCell ref="D6:F6"/>
    <mergeCell ref="B10:F10"/>
    <mergeCell ref="D36:E36"/>
    <mergeCell ref="D37:E37"/>
    <mergeCell ref="D12:E12"/>
    <mergeCell ref="D13:E13"/>
    <mergeCell ref="D14:E14"/>
    <mergeCell ref="D15:E15"/>
    <mergeCell ref="C16:E16"/>
    <mergeCell ref="B20:D20"/>
    <mergeCell ref="B21:D21"/>
    <mergeCell ref="C22:D22"/>
    <mergeCell ref="B19:F19"/>
    <mergeCell ref="C35:E35"/>
    <mergeCell ref="B33:F33"/>
    <mergeCell ref="B34:D34"/>
    <mergeCell ref="C32:D32"/>
    <mergeCell ref="C25:D25"/>
  </mergeCells>
  <pageMargins left="0.511811024" right="0.511811024" top="0.78740157499999996" bottom="0.78740157499999996" header="0.31496062000000002" footer="0.31496062000000002"/>
  <pageSetup paperSize="9" scale="5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7B45-6EF3-45A6-8D2D-B72CCC9ABEF6}">
  <sheetPr>
    <pageSetUpPr fitToPage="1"/>
  </sheetPr>
  <dimension ref="B1:H8"/>
  <sheetViews>
    <sheetView showGridLines="0" workbookViewId="0">
      <selection activeCell="O25" sqref="O25"/>
    </sheetView>
  </sheetViews>
  <sheetFormatPr defaultRowHeight="12.75" x14ac:dyDescent="0.2"/>
  <cols>
    <col min="1" max="1" width="5.42578125" customWidth="1"/>
    <col min="2" max="2" width="4.5703125" customWidth="1"/>
    <col min="3" max="3" width="27.7109375" customWidth="1"/>
    <col min="4" max="4" width="13.42578125" customWidth="1"/>
    <col min="5" max="5" width="12.140625" customWidth="1"/>
    <col min="6" max="6" width="10.5703125" customWidth="1"/>
    <col min="7" max="7" width="13.5703125" customWidth="1"/>
    <col min="8" max="8" width="13.7109375" customWidth="1"/>
  </cols>
  <sheetData>
    <row r="1" spans="2:8" ht="13.5" thickBot="1" x14ac:dyDescent="0.25"/>
    <row r="2" spans="2:8" ht="15" thickBot="1" x14ac:dyDescent="0.25">
      <c r="B2" s="145" t="s">
        <v>96</v>
      </c>
      <c r="C2" s="146"/>
      <c r="D2" s="146"/>
      <c r="E2" s="146"/>
      <c r="F2" s="146"/>
      <c r="G2" s="146"/>
      <c r="H2" s="147"/>
    </row>
    <row r="3" spans="2:8" x14ac:dyDescent="0.2">
      <c r="B3" s="91"/>
      <c r="C3" s="91"/>
      <c r="D3" s="91"/>
      <c r="E3" s="91"/>
      <c r="F3" s="91"/>
      <c r="G3" s="91"/>
      <c r="H3" s="91"/>
    </row>
    <row r="4" spans="2:8" ht="22.5" x14ac:dyDescent="0.2">
      <c r="B4" s="148" t="s">
        <v>97</v>
      </c>
      <c r="C4" s="148"/>
      <c r="D4" s="15" t="s">
        <v>98</v>
      </c>
      <c r="E4" s="15" t="s">
        <v>104</v>
      </c>
      <c r="F4" s="15" t="s">
        <v>99</v>
      </c>
      <c r="G4" s="15" t="s">
        <v>105</v>
      </c>
      <c r="H4" s="15" t="s">
        <v>106</v>
      </c>
    </row>
    <row r="5" spans="2:8" x14ac:dyDescent="0.2">
      <c r="B5" s="92">
        <v>1</v>
      </c>
      <c r="C5" s="93" t="s">
        <v>101</v>
      </c>
      <c r="D5" s="94">
        <v>79.319999999999993</v>
      </c>
      <c r="E5" s="95">
        <v>2</v>
      </c>
      <c r="F5" s="95">
        <v>12</v>
      </c>
      <c r="G5" s="98">
        <f>IF(C5="","",ROUND(D5*E5*(12/F5),2))</f>
        <v>158.63999999999999</v>
      </c>
      <c r="H5" s="98">
        <f>IF(C5="","",ROUND(G5/12,2))</f>
        <v>13.22</v>
      </c>
    </row>
    <row r="6" spans="2:8" x14ac:dyDescent="0.2">
      <c r="B6" s="92">
        <f>B5+1</f>
        <v>2</v>
      </c>
      <c r="C6" s="93" t="s">
        <v>102</v>
      </c>
      <c r="D6" s="94">
        <v>68.84</v>
      </c>
      <c r="E6" s="95">
        <v>4</v>
      </c>
      <c r="F6" s="95">
        <v>12</v>
      </c>
      <c r="G6" s="98">
        <f>IF(C6="","",ROUND(D6*E6*(12/F6),2))</f>
        <v>275.36</v>
      </c>
      <c r="H6" s="98">
        <f>IF(C6="","",ROUND(G6/12,2))</f>
        <v>22.95</v>
      </c>
    </row>
    <row r="7" spans="2:8" x14ac:dyDescent="0.2">
      <c r="B7" s="92">
        <f t="shared" ref="B7" si="0">B6+1</f>
        <v>3</v>
      </c>
      <c r="C7" s="93" t="s">
        <v>103</v>
      </c>
      <c r="D7" s="94">
        <v>136.77000000000001</v>
      </c>
      <c r="E7" s="95">
        <v>2</v>
      </c>
      <c r="F7" s="95">
        <v>12</v>
      </c>
      <c r="G7" s="98">
        <f>IF(C7="","",ROUND(D7*E7*(12/F7),2))</f>
        <v>273.54000000000002</v>
      </c>
      <c r="H7" s="98">
        <f>IF(C7="","",ROUND(G7/12,2))</f>
        <v>22.8</v>
      </c>
    </row>
    <row r="8" spans="2:8" x14ac:dyDescent="0.2">
      <c r="B8" s="91"/>
      <c r="C8" s="96"/>
      <c r="D8" s="97"/>
      <c r="E8" s="97"/>
      <c r="F8" s="149" t="s">
        <v>100</v>
      </c>
      <c r="G8" s="150"/>
      <c r="H8" s="99">
        <f>SUM(H5:H7)</f>
        <v>58.97</v>
      </c>
    </row>
  </sheetData>
  <mergeCells count="3">
    <mergeCell ref="B2:H2"/>
    <mergeCell ref="B4:C4"/>
    <mergeCell ref="F8:G8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Quadro Resumo</vt:lpstr>
      <vt:lpstr>Jovem Aprendiz</vt:lpstr>
      <vt:lpstr>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2025-09-24T18:13:21Z</cp:lastPrinted>
  <dcterms:created xsi:type="dcterms:W3CDTF">2010-12-08T17:56:29Z</dcterms:created>
  <dcterms:modified xsi:type="dcterms:W3CDTF">2025-09-24T19:02:07Z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