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4\Pregão\1 - Processamento\Reforma SP RC 6345\"/>
    </mc:Choice>
  </mc:AlternateContent>
  <xr:revisionPtr revIDLastSave="0" documentId="13_ncr:1_{B9F0E6CE-1EF3-4CBF-96CE-50F190B53442}" xr6:coauthVersionLast="47" xr6:coauthVersionMax="47" xr10:uidLastSave="{00000000-0000-0000-0000-000000000000}"/>
  <bookViews>
    <workbookView xWindow="-120" yWindow="-120" windowWidth="29040" windowHeight="15720" xr2:uid="{69EC0766-FBE6-468B-BA56-C454D37F1357}"/>
  </bookViews>
  <sheets>
    <sheet name="ORÇAMENTO" sheetId="2" r:id="rId1"/>
    <sheet name="BD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9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I82" i="2"/>
  <c r="I83" i="2" s="1"/>
  <c r="E82" i="2"/>
  <c r="E21" i="1"/>
  <c r="E14" i="1"/>
  <c r="F15" i="1"/>
  <c r="I13" i="2"/>
  <c r="I10" i="2"/>
  <c r="F47" i="2"/>
  <c r="F62" i="2"/>
  <c r="I62" i="2"/>
  <c r="F41" i="2"/>
  <c r="F40" i="2"/>
  <c r="I66" i="2"/>
  <c r="I65" i="2"/>
  <c r="F32" i="2"/>
  <c r="F76" i="2"/>
  <c r="I76" i="2"/>
  <c r="H39" i="2" l="1"/>
  <c r="H22" i="2"/>
  <c r="G39" i="2"/>
  <c r="I40" i="2"/>
  <c r="E39" i="2"/>
  <c r="I41" i="2"/>
  <c r="I32" i="2"/>
  <c r="H6" i="2"/>
  <c r="F21" i="2"/>
  <c r="F20" i="2"/>
  <c r="G6" i="2" l="1"/>
  <c r="I21" i="2"/>
  <c r="I20" i="2"/>
  <c r="H71" i="2"/>
  <c r="F73" i="2"/>
  <c r="F74" i="2"/>
  <c r="F75" i="2"/>
  <c r="F72" i="2"/>
  <c r="H58" i="2"/>
  <c r="F65" i="2"/>
  <c r="F66" i="2"/>
  <c r="H53" i="2"/>
  <c r="H49" i="2"/>
  <c r="E46" i="2"/>
  <c r="F46" i="2"/>
  <c r="G46" i="2"/>
  <c r="H46" i="2"/>
  <c r="F43" i="2"/>
  <c r="F44" i="2"/>
  <c r="F42" i="2"/>
  <c r="H34" i="2"/>
  <c r="F28" i="2"/>
  <c r="F29" i="2"/>
  <c r="F31" i="2"/>
  <c r="F26" i="2"/>
  <c r="F27" i="2"/>
  <c r="F10" i="2"/>
  <c r="F12" i="2"/>
  <c r="F13" i="2"/>
  <c r="F14" i="2"/>
  <c r="F15" i="2"/>
  <c r="F16" i="2"/>
  <c r="F17" i="2"/>
  <c r="F18" i="2"/>
  <c r="G22" i="2"/>
  <c r="E6" i="2"/>
  <c r="E22" i="2"/>
  <c r="G49" i="2"/>
  <c r="I75" i="2"/>
  <c r="I74" i="2"/>
  <c r="I73" i="2"/>
  <c r="I72" i="2"/>
  <c r="I47" i="2"/>
  <c r="I43" i="2"/>
  <c r="I44" i="2"/>
  <c r="I42" i="2"/>
  <c r="I39" i="2" s="1"/>
  <c r="I26" i="2"/>
  <c r="I27" i="2"/>
  <c r="I28" i="2"/>
  <c r="I29" i="2"/>
  <c r="I31" i="2"/>
  <c r="F39" i="2" l="1"/>
  <c r="E49" i="2"/>
  <c r="I50" i="2"/>
  <c r="G71" i="2"/>
  <c r="G53" i="2"/>
  <c r="G34" i="2"/>
  <c r="G58" i="2"/>
  <c r="F50" i="2"/>
  <c r="F49" i="2" s="1"/>
  <c r="F19" i="2"/>
  <c r="I19" i="2"/>
  <c r="I12" i="2"/>
  <c r="I14" i="2"/>
  <c r="I15" i="2"/>
  <c r="I16" i="2"/>
  <c r="I17" i="2"/>
  <c r="I18" i="2"/>
  <c r="I78" i="2"/>
  <c r="I79" i="2"/>
  <c r="I54" i="2"/>
  <c r="I59" i="2"/>
  <c r="I77" i="2"/>
  <c r="I64" i="2"/>
  <c r="I63" i="2"/>
  <c r="I61" i="2"/>
  <c r="I60" i="2"/>
  <c r="I56" i="2"/>
  <c r="I57" i="2"/>
  <c r="I55" i="2"/>
  <c r="I37" i="2"/>
  <c r="F21" i="1"/>
  <c r="E10" i="1"/>
  <c r="I46" i="2"/>
  <c r="D36" i="2"/>
  <c r="D35" i="2"/>
  <c r="D30" i="2"/>
  <c r="D23" i="2"/>
  <c r="F23" i="2" s="1"/>
  <c r="D11" i="2"/>
  <c r="D9" i="2"/>
  <c r="I9" i="2" s="1"/>
  <c r="D8" i="2"/>
  <c r="I8" i="2" s="1"/>
  <c r="D7" i="2"/>
  <c r="I7" i="2" s="1"/>
  <c r="I35" i="2" l="1"/>
  <c r="I36" i="2"/>
  <c r="F77" i="2"/>
  <c r="E71" i="2"/>
  <c r="F78" i="2"/>
  <c r="F79" i="2"/>
  <c r="F64" i="2"/>
  <c r="F55" i="2"/>
  <c r="F57" i="2"/>
  <c r="F56" i="2"/>
  <c r="E34" i="2"/>
  <c r="F35" i="2"/>
  <c r="F60" i="2"/>
  <c r="F36" i="2"/>
  <c r="F61" i="2"/>
  <c r="E58" i="2"/>
  <c r="F59" i="2"/>
  <c r="F37" i="2"/>
  <c r="F63" i="2"/>
  <c r="F54" i="2"/>
  <c r="E53" i="2"/>
  <c r="I30" i="2"/>
  <c r="F30" i="2"/>
  <c r="F8" i="2"/>
  <c r="F7" i="2"/>
  <c r="F9" i="2"/>
  <c r="I11" i="2"/>
  <c r="F11" i="2"/>
  <c r="D24" i="2"/>
  <c r="I23" i="2"/>
  <c r="I49" i="2"/>
  <c r="D25" i="2"/>
  <c r="F6" i="2" l="1"/>
  <c r="I6" i="2"/>
  <c r="I71" i="2"/>
  <c r="F71" i="2"/>
  <c r="I58" i="2"/>
  <c r="F34" i="2"/>
  <c r="I34" i="2"/>
  <c r="I53" i="2"/>
  <c r="F53" i="2"/>
  <c r="F58" i="2"/>
  <c r="I25" i="2"/>
  <c r="F25" i="2"/>
  <c r="I24" i="2"/>
  <c r="I22" i="2" s="1"/>
  <c r="F24" i="2"/>
  <c r="F22" i="2" l="1"/>
  <c r="F80" i="2" s="1"/>
  <c r="I67" i="2"/>
  <c r="I51" i="2"/>
  <c r="I69" i="2" l="1"/>
  <c r="I81" i="2" l="1"/>
  <c r="D36" i="1" s="1"/>
</calcChain>
</file>

<file path=xl/sharedStrings.xml><?xml version="1.0" encoding="utf-8"?>
<sst xmlns="http://schemas.openxmlformats.org/spreadsheetml/2006/main" count="255" uniqueCount="195">
  <si>
    <t>Proprietário: FINEP</t>
  </si>
  <si>
    <t>Endereço:  Rua Joaquim Floriano, 512 - 12º andar, bloco C - Edifício Brascan Century Corporate - Itaim Bibi, São Paulo, SP</t>
  </si>
  <si>
    <t xml:space="preserve">Obra:  Readaquação do Departamento Regional Sudeste </t>
  </si>
  <si>
    <t>ITEM</t>
  </si>
  <si>
    <t>MATERIAIS</t>
  </si>
  <si>
    <t>UN.</t>
  </si>
  <si>
    <t>QUAN.</t>
  </si>
  <si>
    <t>SUB-TOTAL</t>
  </si>
  <si>
    <t>PERCENTUAL</t>
  </si>
  <si>
    <t>1.0</t>
  </si>
  <si>
    <t>ARQUITETURA - PLANTA BAIXA</t>
  </si>
  <si>
    <t>1.1</t>
  </si>
  <si>
    <t>1.1.1</t>
  </si>
  <si>
    <t>REMOÇÃO DE CHAPAS E PERFIS DE DRYWALL, DE FORMA MANUAL, SEM REAPROVEITAMENTO. AF_09/2023</t>
  </si>
  <si>
    <t>M2</t>
  </si>
  <si>
    <t>1.1.2</t>
  </si>
  <si>
    <t>REMOÇÃO DE VIDRO TEMPERADO FIXADO EM PERFIL U. AF_01/2021 (VIDRO DUPLO COM PORTAS)</t>
  </si>
  <si>
    <t>1.1.3</t>
  </si>
  <si>
    <t>DEMOLIÇÃO DE ALVENARIA PARA QUALQUER TIPO DE BLOCO, DE FORMA MECANIZADA, SEM REAPROVEITAMENTO. AF_09/2023 (MADEIRA DA RECEPÇÃO)</t>
  </si>
  <si>
    <t>M3</t>
  </si>
  <si>
    <t>1.1.4</t>
  </si>
  <si>
    <t>REMOÇÃO DE LUMINÁRIAS, DE FORMA MANUAL, SEM REAPROVEITAMENTO. AF_09/2023</t>
  </si>
  <si>
    <t>UN</t>
  </si>
  <si>
    <t>1.1.5</t>
  </si>
  <si>
    <t>REMOÇÃO DE ACESSÓRIOS, DE FORMA MANUAL, SEM REAPROVEITAMENTO. AF_09/2023 (CARPETE)</t>
  </si>
  <si>
    <t>1.1.6</t>
  </si>
  <si>
    <t>REMOÇÃO DE ACESSÓRIOS, DE FORMA MANUAL, SEM REAPROVEITAMENTO. AF_09/2023 (CÂMERAS)</t>
  </si>
  <si>
    <t>1.1.7</t>
  </si>
  <si>
    <t>REMOÇÃO DE ACESSÓRIOS, DE FORMA MANUAL, SEM REAPROVEITAMENTO. AF_09/2023 (SUPORTE DE TV)</t>
  </si>
  <si>
    <t>1.1.8</t>
  </si>
  <si>
    <t>REMOÇÃO DE ACESSÓRIOS, DE FORMA MANUAL, SEM REAPROVEITAMENTO. AF_09/2023 (IDENTIDADE VISUAL DAS PORTAS)</t>
  </si>
  <si>
    <t>1.1.9</t>
  </si>
  <si>
    <t>REMOÇÃO DE ACESSÓRIOS, DE FORMA MANUAL, SEM REAPROVEITAMENTO. AF_09/2023 (ADESIVOS)</t>
  </si>
  <si>
    <t>1.1.10</t>
  </si>
  <si>
    <t>REMOÇÃO DE LOUÇAS, DE FORMA MANUAL, SEM REAPROVEITAMENTO. AF_09/2023</t>
  </si>
  <si>
    <t>1.1.11</t>
  </si>
  <si>
    <t>REMOÇÃO DE CABOS ELÉTRICOS, COM SEÇÃO MAIOR QUE 2,5 MM² E MENOR QUE 10 MM², DE FORMA MANUAL, SEM REAPROVEITAMENTO. AF_09/2023 (CABEAMENTO ESTRUTURADO ATUAL)</t>
  </si>
  <si>
    <t>M</t>
  </si>
  <si>
    <t>1.1.13</t>
  </si>
  <si>
    <t>MARCENEIRO COM ENCARGOS COMPLEMENTARES (REMOÇÃO DE ARMÁRIO PLANEJADO, SEM REAPROVEITAMENTO)</t>
  </si>
  <si>
    <t>H</t>
  </si>
  <si>
    <t>1.1.12</t>
  </si>
  <si>
    <t>CARGA, MANOBRA E DESCARGA DE ENTULHO EM CAMINHÃO BASCULANTE 6 M³ - CARGA COM ESCAVADEIRA HIDRÁULICA  (CAÇAMBA DE 0,80 M³ / 111 HP) E DESCARGA LIVRE (UNIDADE: M3). AF_07/2020</t>
  </si>
  <si>
    <t>1.2</t>
  </si>
  <si>
    <t>1.2.1</t>
  </si>
  <si>
    <t>PAREDE COM SISTEMA EM CHAPAS DE GESSO PARA DRYWALL, USO INTERNO, COM DUAS FACES SIMPLES E ESTRUTURA METÁLICA COM GUIAS SIMPLES, SEM VÃOS. AF_07/2023_PS</t>
  </si>
  <si>
    <t>1.2.2</t>
  </si>
  <si>
    <t>EMASSAMENTO COM MASSA LÁTEX, APLICAÇÃO EM PAREDE, UMA DEMÃO, LIXAMENTO MANUAL. AF_04/2023</t>
  </si>
  <si>
    <t>1.2.3</t>
  </si>
  <si>
    <t>FUNDO SELADOR ACRÍLICO, APLICAÇÃO MANUAL EM PAREDE, UMA DEMÃO. AF_04/2023</t>
  </si>
  <si>
    <t>1.2.4</t>
  </si>
  <si>
    <t xml:space="preserve">PINTURA LÁTEX ACRÍLICA PREMIUM, APLICAÇÃO MANUAL EM PAREDES, DUAS DEMÃOS. AF_04/2023 (TINTA ACRÍLICA ACETINADA NA COR BRANCO. REF.: BRANCO NEVE SUVINIL OU EQUIVALENTE) </t>
  </si>
  <si>
    <t>1.2.5</t>
  </si>
  <si>
    <t xml:space="preserve">PINTURA LÁTEX ACRÍLICA PREMIUM, APLICAÇÃO MANUAL EM PAREDES, DUAS DEMÃOS. AF_04/2023 (TINTA ACRÍLICA ACETINADA NA COR DO PANTONE FINEP LARANJA) </t>
  </si>
  <si>
    <t>1.2.6</t>
  </si>
  <si>
    <t xml:space="preserve">PINTURA LÁTEX ACRÍLICA PREMIUM, APLICAÇÃO MANUAL EM PAREDES, DUAS DEMÃOS. AF_04/2023 (TINTA ACRÍLICA ACETINADA NA COR DO PANTONE FINEP AMARELO) </t>
  </si>
  <si>
    <t>1.2.7</t>
  </si>
  <si>
    <t xml:space="preserve">PINTURA LÁTEX ACRÍLICA PREMIUM, APLICAÇÃO MANUAL EM PAREDES, DUAS DEMÃOS. AF_04/2023 (TINTA ACRÍLICA ACETINADA NA COR DO PANTONE VERDE) </t>
  </si>
  <si>
    <t>1.2.8</t>
  </si>
  <si>
    <t>MARMORISTA/GRANITEIRO COM ENCARGOS COMPLEMENTARES (FURO NA PIA DA COPA PARA COOKTOP)</t>
  </si>
  <si>
    <t>1.2.9</t>
  </si>
  <si>
    <t>MARCENEIRO COM ENCARGOS COMPLEMENTARES (ADAPTAR ESTANTE)</t>
  </si>
  <si>
    <t>2.0</t>
  </si>
  <si>
    <t>ARQUITETURA - COMUNICAÇÃO VISUAL</t>
  </si>
  <si>
    <t>2.1</t>
  </si>
  <si>
    <t>2.1.1</t>
  </si>
  <si>
    <t>IMAGENS COM MENSAGEM CORPORATIVA ADESIVADA - FORNECIMENTO E INSTALAÇÃO</t>
  </si>
  <si>
    <t>2.1.2</t>
  </si>
  <si>
    <t>PELICULA FOSCA - FORNECIMENTO E INSTALAÇÃO</t>
  </si>
  <si>
    <t>2.1.3</t>
  </si>
  <si>
    <t>PORTAS: IDENTIFICAÇÃO COM NOME DA SALA EM ACRÍLICO E ADESIVO - FORNECIMENTO E INSTALAÇÃO</t>
  </si>
  <si>
    <t>3.0</t>
  </si>
  <si>
    <t xml:space="preserve">ARQUITETURA - TETO </t>
  </si>
  <si>
    <t>3.1</t>
  </si>
  <si>
    <t>3.1.1</t>
  </si>
  <si>
    <t>APLICAÇÃO MANUAL DE GESSO DESEMPENADO (SEM TALISCAS) EM TETO DE AMBIENTES DE ÁREA MENOR QUE 5M², ESPESSURA DE 0,5CM. AF_03/2023</t>
  </si>
  <si>
    <t>3.1.2</t>
  </si>
  <si>
    <t>PINTURA LÁTEX ACRÍLICA PREMIUM, APLICAÇÃO MANUAL EM TETO, DUAS DEMÃOS. AF_04/2023</t>
  </si>
  <si>
    <t>3.1.3</t>
  </si>
  <si>
    <t>LUMINÁRIA TIPO SPOT, DE SOBREPOR, COM 1 LÂMPADA FLUORESCENTE DE 15 W, SEM REATOR - FORNECIMENTO E INSTALAÇÃO. AF_02/2020</t>
  </si>
  <si>
    <t>4.0</t>
  </si>
  <si>
    <t>ARQUITETURA - PISO</t>
  </si>
  <si>
    <t>4.1</t>
  </si>
  <si>
    <t>4.1.2</t>
  </si>
  <si>
    <t xml:space="preserve">CARPETE DE NYLON EM PLACAS 50 X 50 CM PARA TRAFEGO COMERCIAL PESADO, E = 6,5 MM (INSTALADO)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</si>
  <si>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5.0</t>
  </si>
  <si>
    <t>ARQUITETURA - INCÊNDIO</t>
  </si>
  <si>
    <t>5.1</t>
  </si>
  <si>
    <t>5.1.1</t>
  </si>
  <si>
    <t>ATUALIZAÇÃO DO PROJETO DE SEGURANÇA CONTRA INCENDIO E PANICO PARA LEGALIZAÇÃO JUNTO AO CORPO DE BOMBEIROS COM EMISSÃO DE ART e FAT</t>
  </si>
  <si>
    <t>VB</t>
  </si>
  <si>
    <t>TOTAL ARQUITETURA</t>
  </si>
  <si>
    <t>6.0</t>
  </si>
  <si>
    <t xml:space="preserve">INSTALAÇÕES ELÉTRICAS </t>
  </si>
  <si>
    <t>6.1.1</t>
  </si>
  <si>
    <t>PROJETO DE INTALAÇÕES ELETRICAS</t>
  </si>
  <si>
    <t>6.1.2</t>
  </si>
  <si>
    <t>INSTALAÇÕES ELÉTRICAS DO LAYOUT</t>
  </si>
  <si>
    <t>6.1.3</t>
  </si>
  <si>
    <t xml:space="preserve">ABERTURA E FECHAMENTO DE PISO ELEVADO, CONSIDERANDO 40% DA ÁREA DO PISO EXISTENTE </t>
  </si>
  <si>
    <t>6.1.4</t>
  </si>
  <si>
    <t>NOBREAK TRIFÁSICO 15kVA, ENTRADA 220/127V, SAIDA 220/127V, DE ACORDO COM ESPECIFICAÇÕES TÉCNICAS DO MEMORIAL DESCRITIVO - FORNECIMENTO E INSTALAÇÃO.</t>
  </si>
  <si>
    <t>7.0</t>
  </si>
  <si>
    <t>CABEAMENTO ESTRUTURADO/CFTV</t>
  </si>
  <si>
    <t>7.1.1</t>
  </si>
  <si>
    <t>PROJETO DE INFRAESTRUTURA DE REDES</t>
  </si>
  <si>
    <t>7.1.2</t>
  </si>
  <si>
    <t>INSTALAÇÕES DE INFRAESTRURA DE REDES</t>
  </si>
  <si>
    <t>7.1.3</t>
  </si>
  <si>
    <t>CABO HDMI 5M - FORNECIMENTO E INSTALAÇÃO</t>
  </si>
  <si>
    <t>7.1.4</t>
  </si>
  <si>
    <t>CABO ELETRÔNICO CATEGORIA 6A BLINDADO, INSTALADO EM EDIFICAÇÃO INSTITUCIONAL - FORNECIMENTO E INSTALAÇÃO. AF_11/2019 (PATCH CORDS, LINE CORDS E CABEAMENTO HORIZONTAL)</t>
  </si>
  <si>
    <t>7.1.5</t>
  </si>
  <si>
    <t>CONSOLIDATION POINT, CATEGORIA 6A, 24 PONTOS PARA PISO - FORNECIMENTO E INSTALAÇÃO</t>
  </si>
  <si>
    <t>7.1.6</t>
  </si>
  <si>
    <t>CONSOLIDATION POINT, CATEGORIA 6A, 12 PONTOS PARA TETO - FORNECIMENTO E INSTALAÇÃO</t>
  </si>
  <si>
    <t>RACK ABERTO EM COLUNA 44U PARA SERVIDOR - FORNECIMENTO E INSTALAÇÃO. AF_11/2019</t>
  </si>
  <si>
    <t>PATCH PANEL 24 PORTAS, CATEGORIA 6A, - FORNECIMENTO E INSTALAÇÃO. AF_11/2019</t>
  </si>
  <si>
    <t>TOTAL INSTALAÇÕES</t>
  </si>
  <si>
    <t>TOTAL DA OBRA</t>
  </si>
  <si>
    <t>8.0</t>
  </si>
  <si>
    <t>CONSTRUTORA</t>
  </si>
  <si>
    <t>8.1.1</t>
  </si>
  <si>
    <t>ARQUITETO PLENO COM ENCARGOS COMPLEMENTARES</t>
  </si>
  <si>
    <t>MES</t>
  </si>
  <si>
    <t>8.1.2</t>
  </si>
  <si>
    <t>ENCARREGADO GERAL DE OBRAS COM ENCARGOS COMPLEMENTARES</t>
  </si>
  <si>
    <t>8.1.3</t>
  </si>
  <si>
    <t>ELETRICISTA COM ENCARGOS COMPLEMENTARES</t>
  </si>
  <si>
    <t>8.1.4</t>
  </si>
  <si>
    <t>AJUDANTE DE ELETRICISTA COM ENCARGOS COMPLEMENTARES</t>
  </si>
  <si>
    <t>8.1.5</t>
  </si>
  <si>
    <t>PLOTAGEM, IMPRESSÃO</t>
  </si>
  <si>
    <t>8.1.6</t>
  </si>
  <si>
    <t>AS BUILT</t>
  </si>
  <si>
    <t>8.1.7</t>
  </si>
  <si>
    <t>LIMPEZA FINAL DA OBRA</t>
  </si>
  <si>
    <t>9.0</t>
  </si>
  <si>
    <t>SEGURO DE RC = TOTAL DA OBRA + CONSTRUTORA</t>
  </si>
  <si>
    <t>vb</t>
  </si>
  <si>
    <t>10.0</t>
  </si>
  <si>
    <t>BDI</t>
  </si>
  <si>
    <t>OBRA + CONSTRUTORA + SEGURO + BDI</t>
  </si>
  <si>
    <t>OBSERVAÇÕES:</t>
  </si>
  <si>
    <t xml:space="preserve">1 - RELAÇÃO DE MATERIAIS ORIENTATIVA, CABENDO AO CONSTRUTOR CONFERIR E COMPLEMENTAR, NÃO EFETUAR COMPRA DE MATERIAIS BASEADO NESTA RELAÇÃO. </t>
  </si>
  <si>
    <t xml:space="preserve">2 - TODO MATERIAL OU SERVIÇO PREVISTO NESTE PROJETO QUE NÃO FOR EXECUTADO SERÁ GLOSADO NA MEDIÇÃO. </t>
  </si>
  <si>
    <t xml:space="preserve">3 - NO CAMPO TABELA UTILIZADA ONDE SE ENCONTRA COMPOSIÇÃO FOI FEITO PESQUISA MÉDIA DO VALOR DE MERCADO </t>
  </si>
  <si>
    <t>4 - NO CAMPO TABELA UTILIZADA ONDE SE ENCONTRA VERBA FOI DESTINADA UMA VERBA PARA EXECUÇÃO DO ITEM</t>
  </si>
  <si>
    <t xml:space="preserve">TABELA DE COMPOSIÇÃO DO  BDI </t>
  </si>
  <si>
    <t>DISCRIMINAÇÃO</t>
  </si>
  <si>
    <t>elemento da fórmula</t>
  </si>
  <si>
    <t>TAXA (%)</t>
  </si>
  <si>
    <t>Administração Central</t>
  </si>
  <si>
    <t>AC</t>
  </si>
  <si>
    <t>Despesas Financeiras</t>
  </si>
  <si>
    <t>DF</t>
  </si>
  <si>
    <t>Seguros, Riscos e Garantias</t>
  </si>
  <si>
    <t>Seguros e Garantias</t>
  </si>
  <si>
    <t>S</t>
  </si>
  <si>
    <t>3.2</t>
  </si>
  <si>
    <t>Riscos</t>
  </si>
  <si>
    <t>R</t>
  </si>
  <si>
    <t>Tributos</t>
  </si>
  <si>
    <t>I</t>
  </si>
  <si>
    <t>ISS</t>
  </si>
  <si>
    <t>4.2</t>
  </si>
  <si>
    <t>PIS</t>
  </si>
  <si>
    <t>4.3</t>
  </si>
  <si>
    <t>COFINS</t>
  </si>
  <si>
    <t>4.4</t>
  </si>
  <si>
    <t>CPRB</t>
  </si>
  <si>
    <t>LUCRO*</t>
  </si>
  <si>
    <t>L</t>
  </si>
  <si>
    <t>Fórmula do BDI :</t>
  </si>
  <si>
    <t>CUSTO EQUIPAMENTO</t>
  </si>
  <si>
    <t>CUSTO MÃO DE OBRA</t>
  </si>
  <si>
    <t>CUSTO MATERIAL</t>
  </si>
  <si>
    <t>TOTAL MÃO-DE-OBRA</t>
  </si>
  <si>
    <t>11.0</t>
  </si>
  <si>
    <t>VALOR TOTAL DA MÃO DE OBRA</t>
  </si>
  <si>
    <t>CONSTRUÇÃO</t>
  </si>
  <si>
    <t>DEMOLIÇÃO</t>
  </si>
  <si>
    <t>% Custo de mão de obra</t>
  </si>
  <si>
    <t>1.1.14</t>
  </si>
  <si>
    <t>1.1.15</t>
  </si>
  <si>
    <t>REMOÇÃO DE FORRO MODULAR MINERAL, DE FORMA MANUAL. (NAS 03 SALAS DE REUNIÃO)</t>
  </si>
  <si>
    <t>REMOÇÃO DE TABEIRA/FAIXA DE GESSO ACARTONADO, DE FORMA MANUAL. (NAS 03 SALAS DE REUNIÃO)</t>
  </si>
  <si>
    <t>1.2.10</t>
  </si>
  <si>
    <t xml:space="preserve">EPI'S </t>
  </si>
  <si>
    <t>TABEIRA/FAIXA DE GESSO ACARTONADO, ATÉ 1M</t>
  </si>
  <si>
    <t>FORRO MODULAR MINERAL, ACESSÓRIOS E PERFIS - FORNECIMENTO E INSTALAÇÃO</t>
  </si>
  <si>
    <t>7.1.7</t>
  </si>
  <si>
    <t>7.1.8</t>
  </si>
  <si>
    <t>8.1.8</t>
  </si>
  <si>
    <t>Preencher somente as células em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</si>
</sst>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%"/>
    <numFmt numFmtId="166" formatCode="0.0"/>
    <numFmt numFmtId="167" formatCode="_-[$R$-416]\ * #,##0.0_-;\-[$R$-416]\ * #,##0.0_-;_-[$R$-416]\ 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 New"/>
      <family val="3"/>
    </font>
    <font>
      <sz val="9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0"/>
      <name val="Arial"/>
      <family val="2"/>
    </font>
    <font>
      <sz val="10"/>
      <name val="Times New Roman"/>
      <family val="1"/>
    </font>
    <font>
      <sz val="1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rgb="FFFF0000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i/>
      <sz val="10"/>
      <color indexed="8"/>
      <name val="Calibri"/>
      <family val="2"/>
    </font>
    <font>
      <b/>
      <sz val="10"/>
      <name val="Arial"/>
      <family val="2"/>
    </font>
    <font>
      <b/>
      <sz val="12"/>
      <name val="Courier New"/>
      <family val="3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5" fontId="5" fillId="6" borderId="1" xfId="2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2" fillId="0" borderId="0" xfId="2" applyNumberFormat="1" applyFont="1" applyFill="1" applyAlignment="1">
      <alignment horizontal="center" vertical="center" wrapText="1"/>
    </xf>
    <xf numFmtId="0" fontId="2" fillId="0" borderId="0" xfId="2" applyNumberFormat="1" applyFont="1" applyFill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1" applyNumberFormat="1" applyFont="1" applyFill="1" applyBorder="1" applyAlignment="1" applyProtection="1">
      <alignment horizontal="center" vertical="center"/>
    </xf>
    <xf numFmtId="2" fontId="4" fillId="4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4" fontId="4" fillId="7" borderId="1" xfId="3" applyNumberFormat="1" applyFont="1" applyFill="1" applyBorder="1" applyAlignment="1">
      <alignment horizontal="center" vertical="center"/>
    </xf>
    <xf numFmtId="2" fontId="4" fillId="7" borderId="1" xfId="3" applyNumberFormat="1" applyFont="1" applyFill="1" applyBorder="1" applyAlignment="1">
      <alignment horizontal="center" vertical="center"/>
    </xf>
    <xf numFmtId="164" fontId="4" fillId="7" borderId="1" xfId="3" applyNumberFormat="1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2" fontId="4" fillId="4" borderId="1" xfId="3" applyNumberFormat="1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3" fillId="10" borderId="18" xfId="4" applyFont="1" applyFill="1" applyBorder="1" applyAlignment="1">
      <alignment horizontal="left" vertical="top" wrapText="1" indent="1"/>
    </xf>
    <xf numFmtId="0" fontId="13" fillId="10" borderId="1" xfId="4" applyFont="1" applyFill="1" applyBorder="1" applyAlignment="1">
      <alignment horizontal="left" vertical="top" wrapText="1"/>
    </xf>
    <xf numFmtId="0" fontId="13" fillId="10" borderId="1" xfId="4" applyFont="1" applyFill="1" applyBorder="1" applyAlignment="1">
      <alignment horizontal="center" vertical="top" wrapText="1"/>
    </xf>
    <xf numFmtId="10" fontId="12" fillId="10" borderId="1" xfId="5" applyNumberFormat="1" applyFont="1" applyFill="1" applyBorder="1" applyAlignment="1">
      <alignment horizontal="center" vertical="top" wrapText="1"/>
    </xf>
    <xf numFmtId="10" fontId="13" fillId="10" borderId="19" xfId="6" applyNumberFormat="1" applyFont="1" applyFill="1" applyBorder="1"/>
    <xf numFmtId="9" fontId="0" fillId="0" borderId="0" xfId="5" applyFont="1"/>
    <xf numFmtId="10" fontId="12" fillId="10" borderId="1" xfId="6" applyNumberFormat="1" applyFont="1" applyFill="1" applyBorder="1" applyAlignment="1">
      <alignment horizontal="center" vertical="top" wrapText="1"/>
    </xf>
    <xf numFmtId="0" fontId="13" fillId="10" borderId="1" xfId="4" applyFont="1" applyFill="1" applyBorder="1" applyAlignment="1">
      <alignment horizontal="right" vertical="top" wrapText="1"/>
    </xf>
    <xf numFmtId="0" fontId="13" fillId="10" borderId="1" xfId="4" applyFont="1" applyFill="1" applyBorder="1" applyAlignment="1">
      <alignment horizontal="justify" vertical="top" wrapText="1"/>
    </xf>
    <xf numFmtId="0" fontId="13" fillId="10" borderId="20" xfId="4" applyFont="1" applyFill="1" applyBorder="1" applyAlignment="1">
      <alignment horizontal="center" vertical="top" wrapText="1"/>
    </xf>
    <xf numFmtId="0" fontId="13" fillId="10" borderId="21" xfId="4" applyFont="1" applyFill="1" applyBorder="1" applyAlignment="1">
      <alignment horizontal="center" vertical="top" wrapText="1"/>
    </xf>
    <xf numFmtId="0" fontId="13" fillId="10" borderId="14" xfId="4" applyFont="1" applyFill="1" applyBorder="1" applyAlignment="1">
      <alignment horizontal="center" vertical="top" wrapText="1"/>
    </xf>
    <xf numFmtId="0" fontId="12" fillId="10" borderId="22" xfId="4" applyFont="1" applyFill="1" applyBorder="1" applyAlignment="1">
      <alignment horizontal="center" vertical="top" wrapText="1"/>
    </xf>
    <xf numFmtId="0" fontId="12" fillId="10" borderId="2" xfId="4" applyFont="1" applyFill="1" applyBorder="1" applyAlignment="1">
      <alignment horizontal="center" vertical="top" wrapText="1"/>
    </xf>
    <xf numFmtId="0" fontId="12" fillId="10" borderId="23" xfId="4" applyFont="1" applyFill="1" applyBorder="1" applyAlignment="1">
      <alignment horizontal="center" vertical="top" wrapText="1"/>
    </xf>
    <xf numFmtId="0" fontId="15" fillId="10" borderId="0" xfId="4" applyFont="1" applyFill="1"/>
    <xf numFmtId="2" fontId="16" fillId="10" borderId="0" xfId="4" applyNumberFormat="1" applyFont="1" applyFill="1" applyAlignment="1">
      <alignment horizontal="center"/>
    </xf>
    <xf numFmtId="0" fontId="15" fillId="10" borderId="7" xfId="4" applyFont="1" applyFill="1" applyBorder="1"/>
    <xf numFmtId="0" fontId="15" fillId="10" borderId="6" xfId="4" applyFont="1" applyFill="1" applyBorder="1"/>
    <xf numFmtId="0" fontId="17" fillId="10" borderId="0" xfId="4" applyFont="1" applyFill="1"/>
    <xf numFmtId="10" fontId="12" fillId="10" borderId="0" xfId="7" applyNumberFormat="1" applyFont="1" applyFill="1" applyBorder="1" applyAlignment="1">
      <alignment horizontal="center"/>
    </xf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9" fillId="11" borderId="1" xfId="0" applyFont="1" applyFill="1" applyBorder="1" applyAlignment="1">
      <alignment horizontal="center" vertical="center"/>
    </xf>
    <xf numFmtId="2" fontId="9" fillId="11" borderId="1" xfId="2" applyNumberFormat="1" applyFont="1" applyFill="1" applyBorder="1" applyAlignment="1">
      <alignment horizontal="center" vertical="center"/>
    </xf>
    <xf numFmtId="164" fontId="9" fillId="11" borderId="1" xfId="1" applyNumberFormat="1" applyFont="1" applyFill="1" applyBorder="1" applyAlignment="1">
      <alignment horizontal="center" vertical="center"/>
    </xf>
    <xf numFmtId="164" fontId="10" fillId="11" borderId="1" xfId="1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2" fontId="10" fillId="11" borderId="1" xfId="1" applyNumberFormat="1" applyFont="1" applyFill="1" applyBorder="1" applyAlignment="1">
      <alignment horizontal="center" vertical="center"/>
    </xf>
    <xf numFmtId="0" fontId="6" fillId="10" borderId="6" xfId="4" applyFill="1" applyBorder="1" applyAlignment="1">
      <alignment horizontal="left"/>
    </xf>
    <xf numFmtId="10" fontId="10" fillId="11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4" fillId="3" borderId="1" xfId="1" applyNumberFormat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4" fillId="8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2" fontId="4" fillId="7" borderId="1" xfId="1" applyNumberFormat="1" applyFont="1" applyFill="1" applyBorder="1" applyAlignment="1" applyProtection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44" fontId="8" fillId="0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2" fillId="0" borderId="1" xfId="8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19" fillId="10" borderId="0" xfId="0" applyFont="1" applyFill="1" applyAlignment="1">
      <alignment horizontal="center" vertical="center"/>
    </xf>
    <xf numFmtId="2" fontId="19" fillId="10" borderId="0" xfId="0" applyNumberFormat="1" applyFont="1" applyFill="1" applyAlignment="1">
      <alignment horizontal="center" vertical="center"/>
    </xf>
    <xf numFmtId="164" fontId="19" fillId="10" borderId="0" xfId="0" applyNumberFormat="1" applyFont="1" applyFill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64" fontId="10" fillId="13" borderId="1" xfId="1" applyNumberFormat="1" applyFon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44" fontId="4" fillId="5" borderId="1" xfId="8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center" vertical="center"/>
    </xf>
    <xf numFmtId="164" fontId="4" fillId="10" borderId="0" xfId="1" applyNumberFormat="1" applyFont="1" applyFill="1" applyBorder="1" applyAlignment="1">
      <alignment horizontal="center" vertical="center"/>
    </xf>
    <xf numFmtId="165" fontId="5" fillId="10" borderId="30" xfId="2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2" fontId="4" fillId="14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left" vertical="center" wrapText="1"/>
    </xf>
    <xf numFmtId="165" fontId="10" fillId="6" borderId="1" xfId="2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11" borderId="1" xfId="2" applyNumberFormat="1" applyFont="1" applyFill="1" applyBorder="1" applyAlignment="1">
      <alignment horizontal="center" vertical="center"/>
    </xf>
    <xf numFmtId="0" fontId="18" fillId="0" borderId="31" xfId="0" applyFont="1" applyBorder="1"/>
    <xf numFmtId="0" fontId="0" fillId="0" borderId="2" xfId="0" applyBorder="1"/>
    <xf numFmtId="10" fontId="21" fillId="0" borderId="29" xfId="2" applyNumberFormat="1" applyFont="1" applyBorder="1"/>
    <xf numFmtId="165" fontId="4" fillId="0" borderId="0" xfId="2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0" fillId="15" borderId="0" xfId="0" applyFill="1"/>
    <xf numFmtId="10" fontId="12" fillId="15" borderId="1" xfId="5" applyNumberFormat="1" applyFont="1" applyFill="1" applyBorder="1" applyAlignment="1">
      <alignment horizontal="center" vertical="top" wrapText="1"/>
    </xf>
    <xf numFmtId="10" fontId="12" fillId="15" borderId="1" xfId="6" applyNumberFormat="1" applyFont="1" applyFill="1" applyBorder="1" applyAlignment="1">
      <alignment horizontal="center" vertical="top" wrapText="1"/>
    </xf>
    <xf numFmtId="10" fontId="13" fillId="15" borderId="19" xfId="6" applyNumberFormat="1" applyFont="1" applyFill="1" applyBorder="1"/>
    <xf numFmtId="10" fontId="13" fillId="0" borderId="19" xfId="6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0" fontId="14" fillId="9" borderId="24" xfId="4" applyNumberFormat="1" applyFont="1" applyFill="1" applyBorder="1" applyAlignment="1">
      <alignment horizontal="center"/>
    </xf>
    <xf numFmtId="10" fontId="14" fillId="9" borderId="25" xfId="4" applyNumberFormat="1" applyFont="1" applyFill="1" applyBorder="1" applyAlignment="1">
      <alignment horizontal="center"/>
    </xf>
    <xf numFmtId="0" fontId="12" fillId="9" borderId="3" xfId="4" applyFont="1" applyFill="1" applyBorder="1" applyAlignment="1">
      <alignment horizontal="center" vertical="center"/>
    </xf>
    <xf numFmtId="0" fontId="12" fillId="9" borderId="4" xfId="4" applyFont="1" applyFill="1" applyBorder="1" applyAlignment="1">
      <alignment horizontal="center" vertical="center"/>
    </xf>
    <xf numFmtId="0" fontId="12" fillId="9" borderId="5" xfId="4" applyFont="1" applyFill="1" applyBorder="1" applyAlignment="1">
      <alignment horizontal="center" vertical="center"/>
    </xf>
    <xf numFmtId="0" fontId="12" fillId="9" borderId="8" xfId="4" applyFont="1" applyFill="1" applyBorder="1" applyAlignment="1">
      <alignment horizontal="center" vertical="center"/>
    </xf>
    <xf numFmtId="0" fontId="12" fillId="9" borderId="9" xfId="4" applyFont="1" applyFill="1" applyBorder="1" applyAlignment="1">
      <alignment horizontal="center" vertical="center"/>
    </xf>
    <xf numFmtId="0" fontId="12" fillId="9" borderId="10" xfId="4" applyFont="1" applyFill="1" applyBorder="1" applyAlignment="1">
      <alignment horizontal="center" vertical="center"/>
    </xf>
    <xf numFmtId="0" fontId="12" fillId="10" borderId="11" xfId="4" applyFont="1" applyFill="1" applyBorder="1" applyAlignment="1">
      <alignment horizontal="center" vertical="center" wrapText="1"/>
    </xf>
    <xf numFmtId="0" fontId="12" fillId="10" borderId="15" xfId="4" applyFont="1" applyFill="1" applyBorder="1" applyAlignment="1">
      <alignment horizontal="center" vertical="center" wrapText="1"/>
    </xf>
    <xf numFmtId="0" fontId="12" fillId="10" borderId="12" xfId="4" applyFont="1" applyFill="1" applyBorder="1" applyAlignment="1">
      <alignment horizontal="center" vertical="center" wrapText="1"/>
    </xf>
    <xf numFmtId="0" fontId="12" fillId="10" borderId="16" xfId="4" applyFont="1" applyFill="1" applyBorder="1" applyAlignment="1">
      <alignment horizontal="center" vertical="center" wrapText="1"/>
    </xf>
    <xf numFmtId="0" fontId="12" fillId="10" borderId="13" xfId="4" applyFont="1" applyFill="1" applyBorder="1" applyAlignment="1">
      <alignment horizontal="center" vertical="center" wrapText="1"/>
    </xf>
    <xf numFmtId="0" fontId="12" fillId="10" borderId="14" xfId="4" applyFont="1" applyFill="1" applyBorder="1" applyAlignment="1">
      <alignment horizontal="center" vertical="center" wrapText="1"/>
    </xf>
    <xf numFmtId="0" fontId="12" fillId="10" borderId="17" xfId="4" applyFont="1" applyFill="1" applyBorder="1" applyAlignment="1">
      <alignment horizontal="center" vertical="center" wrapText="1"/>
    </xf>
    <xf numFmtId="0" fontId="12" fillId="10" borderId="10" xfId="4" applyFont="1" applyFill="1" applyBorder="1" applyAlignment="1">
      <alignment horizontal="center" vertical="center" wrapText="1"/>
    </xf>
  </cellXfs>
  <cellStyles count="9">
    <cellStyle name="Moeda" xfId="8" builtinId="4"/>
    <cellStyle name="Normal" xfId="0" builtinId="0"/>
    <cellStyle name="Normal 2" xfId="6" xr:uid="{1CEB27EC-CC6B-49D0-8EE5-376E5E7C3C05}"/>
    <cellStyle name="Normal 6 2 4" xfId="4" xr:uid="{3E599B2E-63CF-4FA7-B777-D612C3595605}"/>
    <cellStyle name="Normal_administração (CI 001-2006) 2" xfId="3" xr:uid="{55F9C632-2D84-4509-8029-70918B206640}"/>
    <cellStyle name="Porcentagem" xfId="2" builtinId="5"/>
    <cellStyle name="Porcentagem 2" xfId="5" xr:uid="{E0AE0028-6B1D-4AB8-A991-6C4ACBEBF7A6}"/>
    <cellStyle name="Porcentagem 7 2 4" xfId="7" xr:uid="{8CF059AE-01B1-4E6C-8534-5634E64009E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22</xdr:row>
      <xdr:rowOff>114301</xdr:rowOff>
    </xdr:from>
    <xdr:to>
      <xdr:col>5</xdr:col>
      <xdr:colOff>361950</xdr:colOff>
      <xdr:row>32</xdr:row>
      <xdr:rowOff>77375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AD161-0C93-467F-9E4E-096E0B98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152901"/>
          <a:ext cx="3771900" cy="186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3B7B-FEAD-4E76-A7B9-00B8653E8700}">
  <dimension ref="A1:Q88"/>
  <sheetViews>
    <sheetView tabSelected="1" zoomScale="85" zoomScaleNormal="85" workbookViewId="0">
      <pane ySplit="4" topLeftCell="A6" activePane="bottomLeft" state="frozen"/>
      <selection activeCell="B4" sqref="B4"/>
      <selection pane="bottomLeft" activeCell="J6" sqref="J6:J83"/>
    </sheetView>
  </sheetViews>
  <sheetFormatPr defaultColWidth="11.42578125" defaultRowHeight="13.5" x14ac:dyDescent="0.25"/>
  <cols>
    <col min="1" max="1" width="7.28515625" style="3" customWidth="1"/>
    <col min="2" max="2" width="65" style="1" customWidth="1"/>
    <col min="3" max="3" width="5.28515625" style="3" customWidth="1"/>
    <col min="4" max="4" width="9.85546875" style="45" customWidth="1"/>
    <col min="5" max="5" width="22.5703125" style="46" bestFit="1" customWidth="1"/>
    <col min="6" max="6" width="21.42578125" style="46" bestFit="1" customWidth="1"/>
    <col min="7" max="8" width="19.85546875" style="46" customWidth="1"/>
    <col min="9" max="9" width="21.28515625" style="46" customWidth="1"/>
    <col min="10" max="10" width="15.140625" style="2" customWidth="1"/>
    <col min="11" max="11" width="18.5703125" style="3" bestFit="1" customWidth="1"/>
    <col min="12" max="12" width="14.7109375" style="3" bestFit="1" customWidth="1"/>
    <col min="13" max="16" width="11.5703125" style="3" bestFit="1" customWidth="1"/>
    <col min="17" max="17" width="11.42578125" style="3"/>
    <col min="18" max="18" width="14.42578125" style="3" customWidth="1"/>
    <col min="19" max="256" width="11.42578125" style="3"/>
    <col min="257" max="257" width="7.28515625" style="3" customWidth="1"/>
    <col min="258" max="258" width="65.42578125" style="3" customWidth="1"/>
    <col min="259" max="259" width="5.28515625" style="3" customWidth="1"/>
    <col min="260" max="260" width="10" style="3" bestFit="1" customWidth="1"/>
    <col min="261" max="261" width="22.28515625" style="3" bestFit="1" customWidth="1"/>
    <col min="262" max="262" width="19.85546875" style="3" bestFit="1" customWidth="1"/>
    <col min="263" max="263" width="19.85546875" style="3" customWidth="1"/>
    <col min="264" max="264" width="16" style="3" bestFit="1" customWidth="1"/>
    <col min="265" max="265" width="12" style="3" customWidth="1"/>
    <col min="266" max="266" width="15.140625" style="3" customWidth="1"/>
    <col min="267" max="267" width="18.5703125" style="3" bestFit="1" customWidth="1"/>
    <col min="268" max="268" width="14.7109375" style="3" bestFit="1" customWidth="1"/>
    <col min="269" max="272" width="11.5703125" style="3" bestFit="1" customWidth="1"/>
    <col min="273" max="273" width="11.42578125" style="3"/>
    <col min="274" max="274" width="14.42578125" style="3" customWidth="1"/>
    <col min="275" max="512" width="11.42578125" style="3"/>
    <col min="513" max="513" width="7.28515625" style="3" customWidth="1"/>
    <col min="514" max="514" width="65.42578125" style="3" customWidth="1"/>
    <col min="515" max="515" width="5.28515625" style="3" customWidth="1"/>
    <col min="516" max="516" width="10" style="3" bestFit="1" customWidth="1"/>
    <col min="517" max="517" width="22.28515625" style="3" bestFit="1" customWidth="1"/>
    <col min="518" max="518" width="19.85546875" style="3" bestFit="1" customWidth="1"/>
    <col min="519" max="519" width="19.85546875" style="3" customWidth="1"/>
    <col min="520" max="520" width="16" style="3" bestFit="1" customWidth="1"/>
    <col min="521" max="521" width="12" style="3" customWidth="1"/>
    <col min="522" max="522" width="15.140625" style="3" customWidth="1"/>
    <col min="523" max="523" width="18.5703125" style="3" bestFit="1" customWidth="1"/>
    <col min="524" max="524" width="14.7109375" style="3" bestFit="1" customWidth="1"/>
    <col min="525" max="528" width="11.5703125" style="3" bestFit="1" customWidth="1"/>
    <col min="529" max="529" width="11.42578125" style="3"/>
    <col min="530" max="530" width="14.42578125" style="3" customWidth="1"/>
    <col min="531" max="768" width="11.42578125" style="3"/>
    <col min="769" max="769" width="7.28515625" style="3" customWidth="1"/>
    <col min="770" max="770" width="65.42578125" style="3" customWidth="1"/>
    <col min="771" max="771" width="5.28515625" style="3" customWidth="1"/>
    <col min="772" max="772" width="10" style="3" bestFit="1" customWidth="1"/>
    <col min="773" max="773" width="22.28515625" style="3" bestFit="1" customWidth="1"/>
    <col min="774" max="774" width="19.85546875" style="3" bestFit="1" customWidth="1"/>
    <col min="775" max="775" width="19.85546875" style="3" customWidth="1"/>
    <col min="776" max="776" width="16" style="3" bestFit="1" customWidth="1"/>
    <col min="777" max="777" width="12" style="3" customWidth="1"/>
    <col min="778" max="778" width="15.140625" style="3" customWidth="1"/>
    <col min="779" max="779" width="18.5703125" style="3" bestFit="1" customWidth="1"/>
    <col min="780" max="780" width="14.7109375" style="3" bestFit="1" customWidth="1"/>
    <col min="781" max="784" width="11.5703125" style="3" bestFit="1" customWidth="1"/>
    <col min="785" max="785" width="11.42578125" style="3"/>
    <col min="786" max="786" width="14.42578125" style="3" customWidth="1"/>
    <col min="787" max="1024" width="11.42578125" style="3"/>
    <col min="1025" max="1025" width="7.28515625" style="3" customWidth="1"/>
    <col min="1026" max="1026" width="65.42578125" style="3" customWidth="1"/>
    <col min="1027" max="1027" width="5.28515625" style="3" customWidth="1"/>
    <col min="1028" max="1028" width="10" style="3" bestFit="1" customWidth="1"/>
    <col min="1029" max="1029" width="22.28515625" style="3" bestFit="1" customWidth="1"/>
    <col min="1030" max="1030" width="19.85546875" style="3" bestFit="1" customWidth="1"/>
    <col min="1031" max="1031" width="19.85546875" style="3" customWidth="1"/>
    <col min="1032" max="1032" width="16" style="3" bestFit="1" customWidth="1"/>
    <col min="1033" max="1033" width="12" style="3" customWidth="1"/>
    <col min="1034" max="1034" width="15.140625" style="3" customWidth="1"/>
    <col min="1035" max="1035" width="18.5703125" style="3" bestFit="1" customWidth="1"/>
    <col min="1036" max="1036" width="14.7109375" style="3" bestFit="1" customWidth="1"/>
    <col min="1037" max="1040" width="11.5703125" style="3" bestFit="1" customWidth="1"/>
    <col min="1041" max="1041" width="11.42578125" style="3"/>
    <col min="1042" max="1042" width="14.42578125" style="3" customWidth="1"/>
    <col min="1043" max="1280" width="11.42578125" style="3"/>
    <col min="1281" max="1281" width="7.28515625" style="3" customWidth="1"/>
    <col min="1282" max="1282" width="65.42578125" style="3" customWidth="1"/>
    <col min="1283" max="1283" width="5.28515625" style="3" customWidth="1"/>
    <col min="1284" max="1284" width="10" style="3" bestFit="1" customWidth="1"/>
    <col min="1285" max="1285" width="22.28515625" style="3" bestFit="1" customWidth="1"/>
    <col min="1286" max="1286" width="19.85546875" style="3" bestFit="1" customWidth="1"/>
    <col min="1287" max="1287" width="19.85546875" style="3" customWidth="1"/>
    <col min="1288" max="1288" width="16" style="3" bestFit="1" customWidth="1"/>
    <col min="1289" max="1289" width="12" style="3" customWidth="1"/>
    <col min="1290" max="1290" width="15.140625" style="3" customWidth="1"/>
    <col min="1291" max="1291" width="18.5703125" style="3" bestFit="1" customWidth="1"/>
    <col min="1292" max="1292" width="14.7109375" style="3" bestFit="1" customWidth="1"/>
    <col min="1293" max="1296" width="11.5703125" style="3" bestFit="1" customWidth="1"/>
    <col min="1297" max="1297" width="11.42578125" style="3"/>
    <col min="1298" max="1298" width="14.42578125" style="3" customWidth="1"/>
    <col min="1299" max="1536" width="11.42578125" style="3"/>
    <col min="1537" max="1537" width="7.28515625" style="3" customWidth="1"/>
    <col min="1538" max="1538" width="65.42578125" style="3" customWidth="1"/>
    <col min="1539" max="1539" width="5.28515625" style="3" customWidth="1"/>
    <col min="1540" max="1540" width="10" style="3" bestFit="1" customWidth="1"/>
    <col min="1541" max="1541" width="22.28515625" style="3" bestFit="1" customWidth="1"/>
    <col min="1542" max="1542" width="19.85546875" style="3" bestFit="1" customWidth="1"/>
    <col min="1543" max="1543" width="19.85546875" style="3" customWidth="1"/>
    <col min="1544" max="1544" width="16" style="3" bestFit="1" customWidth="1"/>
    <col min="1545" max="1545" width="12" style="3" customWidth="1"/>
    <col min="1546" max="1546" width="15.140625" style="3" customWidth="1"/>
    <col min="1547" max="1547" width="18.5703125" style="3" bestFit="1" customWidth="1"/>
    <col min="1548" max="1548" width="14.7109375" style="3" bestFit="1" customWidth="1"/>
    <col min="1549" max="1552" width="11.5703125" style="3" bestFit="1" customWidth="1"/>
    <col min="1553" max="1553" width="11.42578125" style="3"/>
    <col min="1554" max="1554" width="14.42578125" style="3" customWidth="1"/>
    <col min="1555" max="1792" width="11.42578125" style="3"/>
    <col min="1793" max="1793" width="7.28515625" style="3" customWidth="1"/>
    <col min="1794" max="1794" width="65.42578125" style="3" customWidth="1"/>
    <col min="1795" max="1795" width="5.28515625" style="3" customWidth="1"/>
    <col min="1796" max="1796" width="10" style="3" bestFit="1" customWidth="1"/>
    <col min="1797" max="1797" width="22.28515625" style="3" bestFit="1" customWidth="1"/>
    <col min="1798" max="1798" width="19.85546875" style="3" bestFit="1" customWidth="1"/>
    <col min="1799" max="1799" width="19.85546875" style="3" customWidth="1"/>
    <col min="1800" max="1800" width="16" style="3" bestFit="1" customWidth="1"/>
    <col min="1801" max="1801" width="12" style="3" customWidth="1"/>
    <col min="1802" max="1802" width="15.140625" style="3" customWidth="1"/>
    <col min="1803" max="1803" width="18.5703125" style="3" bestFit="1" customWidth="1"/>
    <col min="1804" max="1804" width="14.7109375" style="3" bestFit="1" customWidth="1"/>
    <col min="1805" max="1808" width="11.5703125" style="3" bestFit="1" customWidth="1"/>
    <col min="1809" max="1809" width="11.42578125" style="3"/>
    <col min="1810" max="1810" width="14.42578125" style="3" customWidth="1"/>
    <col min="1811" max="2048" width="11.42578125" style="3"/>
    <col min="2049" max="2049" width="7.28515625" style="3" customWidth="1"/>
    <col min="2050" max="2050" width="65.42578125" style="3" customWidth="1"/>
    <col min="2051" max="2051" width="5.28515625" style="3" customWidth="1"/>
    <col min="2052" max="2052" width="10" style="3" bestFit="1" customWidth="1"/>
    <col min="2053" max="2053" width="22.28515625" style="3" bestFit="1" customWidth="1"/>
    <col min="2054" max="2054" width="19.85546875" style="3" bestFit="1" customWidth="1"/>
    <col min="2055" max="2055" width="19.85546875" style="3" customWidth="1"/>
    <col min="2056" max="2056" width="16" style="3" bestFit="1" customWidth="1"/>
    <col min="2057" max="2057" width="12" style="3" customWidth="1"/>
    <col min="2058" max="2058" width="15.140625" style="3" customWidth="1"/>
    <col min="2059" max="2059" width="18.5703125" style="3" bestFit="1" customWidth="1"/>
    <col min="2060" max="2060" width="14.7109375" style="3" bestFit="1" customWidth="1"/>
    <col min="2061" max="2064" width="11.5703125" style="3" bestFit="1" customWidth="1"/>
    <col min="2065" max="2065" width="11.42578125" style="3"/>
    <col min="2066" max="2066" width="14.42578125" style="3" customWidth="1"/>
    <col min="2067" max="2304" width="11.42578125" style="3"/>
    <col min="2305" max="2305" width="7.28515625" style="3" customWidth="1"/>
    <col min="2306" max="2306" width="65.42578125" style="3" customWidth="1"/>
    <col min="2307" max="2307" width="5.28515625" style="3" customWidth="1"/>
    <col min="2308" max="2308" width="10" style="3" bestFit="1" customWidth="1"/>
    <col min="2309" max="2309" width="22.28515625" style="3" bestFit="1" customWidth="1"/>
    <col min="2310" max="2310" width="19.85546875" style="3" bestFit="1" customWidth="1"/>
    <col min="2311" max="2311" width="19.85546875" style="3" customWidth="1"/>
    <col min="2312" max="2312" width="16" style="3" bestFit="1" customWidth="1"/>
    <col min="2313" max="2313" width="12" style="3" customWidth="1"/>
    <col min="2314" max="2314" width="15.140625" style="3" customWidth="1"/>
    <col min="2315" max="2315" width="18.5703125" style="3" bestFit="1" customWidth="1"/>
    <col min="2316" max="2316" width="14.7109375" style="3" bestFit="1" customWidth="1"/>
    <col min="2317" max="2320" width="11.5703125" style="3" bestFit="1" customWidth="1"/>
    <col min="2321" max="2321" width="11.42578125" style="3"/>
    <col min="2322" max="2322" width="14.42578125" style="3" customWidth="1"/>
    <col min="2323" max="2560" width="11.42578125" style="3"/>
    <col min="2561" max="2561" width="7.28515625" style="3" customWidth="1"/>
    <col min="2562" max="2562" width="65.42578125" style="3" customWidth="1"/>
    <col min="2563" max="2563" width="5.28515625" style="3" customWidth="1"/>
    <col min="2564" max="2564" width="10" style="3" bestFit="1" customWidth="1"/>
    <col min="2565" max="2565" width="22.28515625" style="3" bestFit="1" customWidth="1"/>
    <col min="2566" max="2566" width="19.85546875" style="3" bestFit="1" customWidth="1"/>
    <col min="2567" max="2567" width="19.85546875" style="3" customWidth="1"/>
    <col min="2568" max="2568" width="16" style="3" bestFit="1" customWidth="1"/>
    <col min="2569" max="2569" width="12" style="3" customWidth="1"/>
    <col min="2570" max="2570" width="15.140625" style="3" customWidth="1"/>
    <col min="2571" max="2571" width="18.5703125" style="3" bestFit="1" customWidth="1"/>
    <col min="2572" max="2572" width="14.7109375" style="3" bestFit="1" customWidth="1"/>
    <col min="2573" max="2576" width="11.5703125" style="3" bestFit="1" customWidth="1"/>
    <col min="2577" max="2577" width="11.42578125" style="3"/>
    <col min="2578" max="2578" width="14.42578125" style="3" customWidth="1"/>
    <col min="2579" max="2816" width="11.42578125" style="3"/>
    <col min="2817" max="2817" width="7.28515625" style="3" customWidth="1"/>
    <col min="2818" max="2818" width="65.42578125" style="3" customWidth="1"/>
    <col min="2819" max="2819" width="5.28515625" style="3" customWidth="1"/>
    <col min="2820" max="2820" width="10" style="3" bestFit="1" customWidth="1"/>
    <col min="2821" max="2821" width="22.28515625" style="3" bestFit="1" customWidth="1"/>
    <col min="2822" max="2822" width="19.85546875" style="3" bestFit="1" customWidth="1"/>
    <col min="2823" max="2823" width="19.85546875" style="3" customWidth="1"/>
    <col min="2824" max="2824" width="16" style="3" bestFit="1" customWidth="1"/>
    <col min="2825" max="2825" width="12" style="3" customWidth="1"/>
    <col min="2826" max="2826" width="15.140625" style="3" customWidth="1"/>
    <col min="2827" max="2827" width="18.5703125" style="3" bestFit="1" customWidth="1"/>
    <col min="2828" max="2828" width="14.7109375" style="3" bestFit="1" customWidth="1"/>
    <col min="2829" max="2832" width="11.5703125" style="3" bestFit="1" customWidth="1"/>
    <col min="2833" max="2833" width="11.42578125" style="3"/>
    <col min="2834" max="2834" width="14.42578125" style="3" customWidth="1"/>
    <col min="2835" max="3072" width="11.42578125" style="3"/>
    <col min="3073" max="3073" width="7.28515625" style="3" customWidth="1"/>
    <col min="3074" max="3074" width="65.42578125" style="3" customWidth="1"/>
    <col min="3075" max="3075" width="5.28515625" style="3" customWidth="1"/>
    <col min="3076" max="3076" width="10" style="3" bestFit="1" customWidth="1"/>
    <col min="3077" max="3077" width="22.28515625" style="3" bestFit="1" customWidth="1"/>
    <col min="3078" max="3078" width="19.85546875" style="3" bestFit="1" customWidth="1"/>
    <col min="3079" max="3079" width="19.85546875" style="3" customWidth="1"/>
    <col min="3080" max="3080" width="16" style="3" bestFit="1" customWidth="1"/>
    <col min="3081" max="3081" width="12" style="3" customWidth="1"/>
    <col min="3082" max="3082" width="15.140625" style="3" customWidth="1"/>
    <col min="3083" max="3083" width="18.5703125" style="3" bestFit="1" customWidth="1"/>
    <col min="3084" max="3084" width="14.7109375" style="3" bestFit="1" customWidth="1"/>
    <col min="3085" max="3088" width="11.5703125" style="3" bestFit="1" customWidth="1"/>
    <col min="3089" max="3089" width="11.42578125" style="3"/>
    <col min="3090" max="3090" width="14.42578125" style="3" customWidth="1"/>
    <col min="3091" max="3328" width="11.42578125" style="3"/>
    <col min="3329" max="3329" width="7.28515625" style="3" customWidth="1"/>
    <col min="3330" max="3330" width="65.42578125" style="3" customWidth="1"/>
    <col min="3331" max="3331" width="5.28515625" style="3" customWidth="1"/>
    <col min="3332" max="3332" width="10" style="3" bestFit="1" customWidth="1"/>
    <col min="3333" max="3333" width="22.28515625" style="3" bestFit="1" customWidth="1"/>
    <col min="3334" max="3334" width="19.85546875" style="3" bestFit="1" customWidth="1"/>
    <col min="3335" max="3335" width="19.85546875" style="3" customWidth="1"/>
    <col min="3336" max="3336" width="16" style="3" bestFit="1" customWidth="1"/>
    <col min="3337" max="3337" width="12" style="3" customWidth="1"/>
    <col min="3338" max="3338" width="15.140625" style="3" customWidth="1"/>
    <col min="3339" max="3339" width="18.5703125" style="3" bestFit="1" customWidth="1"/>
    <col min="3340" max="3340" width="14.7109375" style="3" bestFit="1" customWidth="1"/>
    <col min="3341" max="3344" width="11.5703125" style="3" bestFit="1" customWidth="1"/>
    <col min="3345" max="3345" width="11.42578125" style="3"/>
    <col min="3346" max="3346" width="14.42578125" style="3" customWidth="1"/>
    <col min="3347" max="3584" width="11.42578125" style="3"/>
    <col min="3585" max="3585" width="7.28515625" style="3" customWidth="1"/>
    <col min="3586" max="3586" width="65.42578125" style="3" customWidth="1"/>
    <col min="3587" max="3587" width="5.28515625" style="3" customWidth="1"/>
    <col min="3588" max="3588" width="10" style="3" bestFit="1" customWidth="1"/>
    <col min="3589" max="3589" width="22.28515625" style="3" bestFit="1" customWidth="1"/>
    <col min="3590" max="3590" width="19.85546875" style="3" bestFit="1" customWidth="1"/>
    <col min="3591" max="3591" width="19.85546875" style="3" customWidth="1"/>
    <col min="3592" max="3592" width="16" style="3" bestFit="1" customWidth="1"/>
    <col min="3593" max="3593" width="12" style="3" customWidth="1"/>
    <col min="3594" max="3594" width="15.140625" style="3" customWidth="1"/>
    <col min="3595" max="3595" width="18.5703125" style="3" bestFit="1" customWidth="1"/>
    <col min="3596" max="3596" width="14.7109375" style="3" bestFit="1" customWidth="1"/>
    <col min="3597" max="3600" width="11.5703125" style="3" bestFit="1" customWidth="1"/>
    <col min="3601" max="3601" width="11.42578125" style="3"/>
    <col min="3602" max="3602" width="14.42578125" style="3" customWidth="1"/>
    <col min="3603" max="3840" width="11.42578125" style="3"/>
    <col min="3841" max="3841" width="7.28515625" style="3" customWidth="1"/>
    <col min="3842" max="3842" width="65.42578125" style="3" customWidth="1"/>
    <col min="3843" max="3843" width="5.28515625" style="3" customWidth="1"/>
    <col min="3844" max="3844" width="10" style="3" bestFit="1" customWidth="1"/>
    <col min="3845" max="3845" width="22.28515625" style="3" bestFit="1" customWidth="1"/>
    <col min="3846" max="3846" width="19.85546875" style="3" bestFit="1" customWidth="1"/>
    <col min="3847" max="3847" width="19.85546875" style="3" customWidth="1"/>
    <col min="3848" max="3848" width="16" style="3" bestFit="1" customWidth="1"/>
    <col min="3849" max="3849" width="12" style="3" customWidth="1"/>
    <col min="3850" max="3850" width="15.140625" style="3" customWidth="1"/>
    <col min="3851" max="3851" width="18.5703125" style="3" bestFit="1" customWidth="1"/>
    <col min="3852" max="3852" width="14.7109375" style="3" bestFit="1" customWidth="1"/>
    <col min="3853" max="3856" width="11.5703125" style="3" bestFit="1" customWidth="1"/>
    <col min="3857" max="3857" width="11.42578125" style="3"/>
    <col min="3858" max="3858" width="14.42578125" style="3" customWidth="1"/>
    <col min="3859" max="4096" width="11.42578125" style="3"/>
    <col min="4097" max="4097" width="7.28515625" style="3" customWidth="1"/>
    <col min="4098" max="4098" width="65.42578125" style="3" customWidth="1"/>
    <col min="4099" max="4099" width="5.28515625" style="3" customWidth="1"/>
    <col min="4100" max="4100" width="10" style="3" bestFit="1" customWidth="1"/>
    <col min="4101" max="4101" width="22.28515625" style="3" bestFit="1" customWidth="1"/>
    <col min="4102" max="4102" width="19.85546875" style="3" bestFit="1" customWidth="1"/>
    <col min="4103" max="4103" width="19.85546875" style="3" customWidth="1"/>
    <col min="4104" max="4104" width="16" style="3" bestFit="1" customWidth="1"/>
    <col min="4105" max="4105" width="12" style="3" customWidth="1"/>
    <col min="4106" max="4106" width="15.140625" style="3" customWidth="1"/>
    <col min="4107" max="4107" width="18.5703125" style="3" bestFit="1" customWidth="1"/>
    <col min="4108" max="4108" width="14.7109375" style="3" bestFit="1" customWidth="1"/>
    <col min="4109" max="4112" width="11.5703125" style="3" bestFit="1" customWidth="1"/>
    <col min="4113" max="4113" width="11.42578125" style="3"/>
    <col min="4114" max="4114" width="14.42578125" style="3" customWidth="1"/>
    <col min="4115" max="4352" width="11.42578125" style="3"/>
    <col min="4353" max="4353" width="7.28515625" style="3" customWidth="1"/>
    <col min="4354" max="4354" width="65.42578125" style="3" customWidth="1"/>
    <col min="4355" max="4355" width="5.28515625" style="3" customWidth="1"/>
    <col min="4356" max="4356" width="10" style="3" bestFit="1" customWidth="1"/>
    <col min="4357" max="4357" width="22.28515625" style="3" bestFit="1" customWidth="1"/>
    <col min="4358" max="4358" width="19.85546875" style="3" bestFit="1" customWidth="1"/>
    <col min="4359" max="4359" width="19.85546875" style="3" customWidth="1"/>
    <col min="4360" max="4360" width="16" style="3" bestFit="1" customWidth="1"/>
    <col min="4361" max="4361" width="12" style="3" customWidth="1"/>
    <col min="4362" max="4362" width="15.140625" style="3" customWidth="1"/>
    <col min="4363" max="4363" width="18.5703125" style="3" bestFit="1" customWidth="1"/>
    <col min="4364" max="4364" width="14.7109375" style="3" bestFit="1" customWidth="1"/>
    <col min="4365" max="4368" width="11.5703125" style="3" bestFit="1" customWidth="1"/>
    <col min="4369" max="4369" width="11.42578125" style="3"/>
    <col min="4370" max="4370" width="14.42578125" style="3" customWidth="1"/>
    <col min="4371" max="4608" width="11.42578125" style="3"/>
    <col min="4609" max="4609" width="7.28515625" style="3" customWidth="1"/>
    <col min="4610" max="4610" width="65.42578125" style="3" customWidth="1"/>
    <col min="4611" max="4611" width="5.28515625" style="3" customWidth="1"/>
    <col min="4612" max="4612" width="10" style="3" bestFit="1" customWidth="1"/>
    <col min="4613" max="4613" width="22.28515625" style="3" bestFit="1" customWidth="1"/>
    <col min="4614" max="4614" width="19.85546875" style="3" bestFit="1" customWidth="1"/>
    <col min="4615" max="4615" width="19.85546875" style="3" customWidth="1"/>
    <col min="4616" max="4616" width="16" style="3" bestFit="1" customWidth="1"/>
    <col min="4617" max="4617" width="12" style="3" customWidth="1"/>
    <col min="4618" max="4618" width="15.140625" style="3" customWidth="1"/>
    <col min="4619" max="4619" width="18.5703125" style="3" bestFit="1" customWidth="1"/>
    <col min="4620" max="4620" width="14.7109375" style="3" bestFit="1" customWidth="1"/>
    <col min="4621" max="4624" width="11.5703125" style="3" bestFit="1" customWidth="1"/>
    <col min="4625" max="4625" width="11.42578125" style="3"/>
    <col min="4626" max="4626" width="14.42578125" style="3" customWidth="1"/>
    <col min="4627" max="4864" width="11.42578125" style="3"/>
    <col min="4865" max="4865" width="7.28515625" style="3" customWidth="1"/>
    <col min="4866" max="4866" width="65.42578125" style="3" customWidth="1"/>
    <col min="4867" max="4867" width="5.28515625" style="3" customWidth="1"/>
    <col min="4868" max="4868" width="10" style="3" bestFit="1" customWidth="1"/>
    <col min="4869" max="4869" width="22.28515625" style="3" bestFit="1" customWidth="1"/>
    <col min="4870" max="4870" width="19.85546875" style="3" bestFit="1" customWidth="1"/>
    <col min="4871" max="4871" width="19.85546875" style="3" customWidth="1"/>
    <col min="4872" max="4872" width="16" style="3" bestFit="1" customWidth="1"/>
    <col min="4873" max="4873" width="12" style="3" customWidth="1"/>
    <col min="4874" max="4874" width="15.140625" style="3" customWidth="1"/>
    <col min="4875" max="4875" width="18.5703125" style="3" bestFit="1" customWidth="1"/>
    <col min="4876" max="4876" width="14.7109375" style="3" bestFit="1" customWidth="1"/>
    <col min="4877" max="4880" width="11.5703125" style="3" bestFit="1" customWidth="1"/>
    <col min="4881" max="4881" width="11.42578125" style="3"/>
    <col min="4882" max="4882" width="14.42578125" style="3" customWidth="1"/>
    <col min="4883" max="5120" width="11.42578125" style="3"/>
    <col min="5121" max="5121" width="7.28515625" style="3" customWidth="1"/>
    <col min="5122" max="5122" width="65.42578125" style="3" customWidth="1"/>
    <col min="5123" max="5123" width="5.28515625" style="3" customWidth="1"/>
    <col min="5124" max="5124" width="10" style="3" bestFit="1" customWidth="1"/>
    <col min="5125" max="5125" width="22.28515625" style="3" bestFit="1" customWidth="1"/>
    <col min="5126" max="5126" width="19.85546875" style="3" bestFit="1" customWidth="1"/>
    <col min="5127" max="5127" width="19.85546875" style="3" customWidth="1"/>
    <col min="5128" max="5128" width="16" style="3" bestFit="1" customWidth="1"/>
    <col min="5129" max="5129" width="12" style="3" customWidth="1"/>
    <col min="5130" max="5130" width="15.140625" style="3" customWidth="1"/>
    <col min="5131" max="5131" width="18.5703125" style="3" bestFit="1" customWidth="1"/>
    <col min="5132" max="5132" width="14.7109375" style="3" bestFit="1" customWidth="1"/>
    <col min="5133" max="5136" width="11.5703125" style="3" bestFit="1" customWidth="1"/>
    <col min="5137" max="5137" width="11.42578125" style="3"/>
    <col min="5138" max="5138" width="14.42578125" style="3" customWidth="1"/>
    <col min="5139" max="5376" width="11.42578125" style="3"/>
    <col min="5377" max="5377" width="7.28515625" style="3" customWidth="1"/>
    <col min="5378" max="5378" width="65.42578125" style="3" customWidth="1"/>
    <col min="5379" max="5379" width="5.28515625" style="3" customWidth="1"/>
    <col min="5380" max="5380" width="10" style="3" bestFit="1" customWidth="1"/>
    <col min="5381" max="5381" width="22.28515625" style="3" bestFit="1" customWidth="1"/>
    <col min="5382" max="5382" width="19.85546875" style="3" bestFit="1" customWidth="1"/>
    <col min="5383" max="5383" width="19.85546875" style="3" customWidth="1"/>
    <col min="5384" max="5384" width="16" style="3" bestFit="1" customWidth="1"/>
    <col min="5385" max="5385" width="12" style="3" customWidth="1"/>
    <col min="5386" max="5386" width="15.140625" style="3" customWidth="1"/>
    <col min="5387" max="5387" width="18.5703125" style="3" bestFit="1" customWidth="1"/>
    <col min="5388" max="5388" width="14.7109375" style="3" bestFit="1" customWidth="1"/>
    <col min="5389" max="5392" width="11.5703125" style="3" bestFit="1" customWidth="1"/>
    <col min="5393" max="5393" width="11.42578125" style="3"/>
    <col min="5394" max="5394" width="14.42578125" style="3" customWidth="1"/>
    <col min="5395" max="5632" width="11.42578125" style="3"/>
    <col min="5633" max="5633" width="7.28515625" style="3" customWidth="1"/>
    <col min="5634" max="5634" width="65.42578125" style="3" customWidth="1"/>
    <col min="5635" max="5635" width="5.28515625" style="3" customWidth="1"/>
    <col min="5636" max="5636" width="10" style="3" bestFit="1" customWidth="1"/>
    <col min="5637" max="5637" width="22.28515625" style="3" bestFit="1" customWidth="1"/>
    <col min="5638" max="5638" width="19.85546875" style="3" bestFit="1" customWidth="1"/>
    <col min="5639" max="5639" width="19.85546875" style="3" customWidth="1"/>
    <col min="5640" max="5640" width="16" style="3" bestFit="1" customWidth="1"/>
    <col min="5641" max="5641" width="12" style="3" customWidth="1"/>
    <col min="5642" max="5642" width="15.140625" style="3" customWidth="1"/>
    <col min="5643" max="5643" width="18.5703125" style="3" bestFit="1" customWidth="1"/>
    <col min="5644" max="5644" width="14.7109375" style="3" bestFit="1" customWidth="1"/>
    <col min="5645" max="5648" width="11.5703125" style="3" bestFit="1" customWidth="1"/>
    <col min="5649" max="5649" width="11.42578125" style="3"/>
    <col min="5650" max="5650" width="14.42578125" style="3" customWidth="1"/>
    <col min="5651" max="5888" width="11.42578125" style="3"/>
    <col min="5889" max="5889" width="7.28515625" style="3" customWidth="1"/>
    <col min="5890" max="5890" width="65.42578125" style="3" customWidth="1"/>
    <col min="5891" max="5891" width="5.28515625" style="3" customWidth="1"/>
    <col min="5892" max="5892" width="10" style="3" bestFit="1" customWidth="1"/>
    <col min="5893" max="5893" width="22.28515625" style="3" bestFit="1" customWidth="1"/>
    <col min="5894" max="5894" width="19.85546875" style="3" bestFit="1" customWidth="1"/>
    <col min="5895" max="5895" width="19.85546875" style="3" customWidth="1"/>
    <col min="5896" max="5896" width="16" style="3" bestFit="1" customWidth="1"/>
    <col min="5897" max="5897" width="12" style="3" customWidth="1"/>
    <col min="5898" max="5898" width="15.140625" style="3" customWidth="1"/>
    <col min="5899" max="5899" width="18.5703125" style="3" bestFit="1" customWidth="1"/>
    <col min="5900" max="5900" width="14.7109375" style="3" bestFit="1" customWidth="1"/>
    <col min="5901" max="5904" width="11.5703125" style="3" bestFit="1" customWidth="1"/>
    <col min="5905" max="5905" width="11.42578125" style="3"/>
    <col min="5906" max="5906" width="14.42578125" style="3" customWidth="1"/>
    <col min="5907" max="6144" width="11.42578125" style="3"/>
    <col min="6145" max="6145" width="7.28515625" style="3" customWidth="1"/>
    <col min="6146" max="6146" width="65.42578125" style="3" customWidth="1"/>
    <col min="6147" max="6147" width="5.28515625" style="3" customWidth="1"/>
    <col min="6148" max="6148" width="10" style="3" bestFit="1" customWidth="1"/>
    <col min="6149" max="6149" width="22.28515625" style="3" bestFit="1" customWidth="1"/>
    <col min="6150" max="6150" width="19.85546875" style="3" bestFit="1" customWidth="1"/>
    <col min="6151" max="6151" width="19.85546875" style="3" customWidth="1"/>
    <col min="6152" max="6152" width="16" style="3" bestFit="1" customWidth="1"/>
    <col min="6153" max="6153" width="12" style="3" customWidth="1"/>
    <col min="6154" max="6154" width="15.140625" style="3" customWidth="1"/>
    <col min="6155" max="6155" width="18.5703125" style="3" bestFit="1" customWidth="1"/>
    <col min="6156" max="6156" width="14.7109375" style="3" bestFit="1" customWidth="1"/>
    <col min="6157" max="6160" width="11.5703125" style="3" bestFit="1" customWidth="1"/>
    <col min="6161" max="6161" width="11.42578125" style="3"/>
    <col min="6162" max="6162" width="14.42578125" style="3" customWidth="1"/>
    <col min="6163" max="6400" width="11.42578125" style="3"/>
    <col min="6401" max="6401" width="7.28515625" style="3" customWidth="1"/>
    <col min="6402" max="6402" width="65.42578125" style="3" customWidth="1"/>
    <col min="6403" max="6403" width="5.28515625" style="3" customWidth="1"/>
    <col min="6404" max="6404" width="10" style="3" bestFit="1" customWidth="1"/>
    <col min="6405" max="6405" width="22.28515625" style="3" bestFit="1" customWidth="1"/>
    <col min="6406" max="6406" width="19.85546875" style="3" bestFit="1" customWidth="1"/>
    <col min="6407" max="6407" width="19.85546875" style="3" customWidth="1"/>
    <col min="6408" max="6408" width="16" style="3" bestFit="1" customWidth="1"/>
    <col min="6409" max="6409" width="12" style="3" customWidth="1"/>
    <col min="6410" max="6410" width="15.140625" style="3" customWidth="1"/>
    <col min="6411" max="6411" width="18.5703125" style="3" bestFit="1" customWidth="1"/>
    <col min="6412" max="6412" width="14.7109375" style="3" bestFit="1" customWidth="1"/>
    <col min="6413" max="6416" width="11.5703125" style="3" bestFit="1" customWidth="1"/>
    <col min="6417" max="6417" width="11.42578125" style="3"/>
    <col min="6418" max="6418" width="14.42578125" style="3" customWidth="1"/>
    <col min="6419" max="6656" width="11.42578125" style="3"/>
    <col min="6657" max="6657" width="7.28515625" style="3" customWidth="1"/>
    <col min="6658" max="6658" width="65.42578125" style="3" customWidth="1"/>
    <col min="6659" max="6659" width="5.28515625" style="3" customWidth="1"/>
    <col min="6660" max="6660" width="10" style="3" bestFit="1" customWidth="1"/>
    <col min="6661" max="6661" width="22.28515625" style="3" bestFit="1" customWidth="1"/>
    <col min="6662" max="6662" width="19.85546875" style="3" bestFit="1" customWidth="1"/>
    <col min="6663" max="6663" width="19.85546875" style="3" customWidth="1"/>
    <col min="6664" max="6664" width="16" style="3" bestFit="1" customWidth="1"/>
    <col min="6665" max="6665" width="12" style="3" customWidth="1"/>
    <col min="6666" max="6666" width="15.140625" style="3" customWidth="1"/>
    <col min="6667" max="6667" width="18.5703125" style="3" bestFit="1" customWidth="1"/>
    <col min="6668" max="6668" width="14.7109375" style="3" bestFit="1" customWidth="1"/>
    <col min="6669" max="6672" width="11.5703125" style="3" bestFit="1" customWidth="1"/>
    <col min="6673" max="6673" width="11.42578125" style="3"/>
    <col min="6674" max="6674" width="14.42578125" style="3" customWidth="1"/>
    <col min="6675" max="6912" width="11.42578125" style="3"/>
    <col min="6913" max="6913" width="7.28515625" style="3" customWidth="1"/>
    <col min="6914" max="6914" width="65.42578125" style="3" customWidth="1"/>
    <col min="6915" max="6915" width="5.28515625" style="3" customWidth="1"/>
    <col min="6916" max="6916" width="10" style="3" bestFit="1" customWidth="1"/>
    <col min="6917" max="6917" width="22.28515625" style="3" bestFit="1" customWidth="1"/>
    <col min="6918" max="6918" width="19.85546875" style="3" bestFit="1" customWidth="1"/>
    <col min="6919" max="6919" width="19.85546875" style="3" customWidth="1"/>
    <col min="6920" max="6920" width="16" style="3" bestFit="1" customWidth="1"/>
    <col min="6921" max="6921" width="12" style="3" customWidth="1"/>
    <col min="6922" max="6922" width="15.140625" style="3" customWidth="1"/>
    <col min="6923" max="6923" width="18.5703125" style="3" bestFit="1" customWidth="1"/>
    <col min="6924" max="6924" width="14.7109375" style="3" bestFit="1" customWidth="1"/>
    <col min="6925" max="6928" width="11.5703125" style="3" bestFit="1" customWidth="1"/>
    <col min="6929" max="6929" width="11.42578125" style="3"/>
    <col min="6930" max="6930" width="14.42578125" style="3" customWidth="1"/>
    <col min="6931" max="7168" width="11.42578125" style="3"/>
    <col min="7169" max="7169" width="7.28515625" style="3" customWidth="1"/>
    <col min="7170" max="7170" width="65.42578125" style="3" customWidth="1"/>
    <col min="7171" max="7171" width="5.28515625" style="3" customWidth="1"/>
    <col min="7172" max="7172" width="10" style="3" bestFit="1" customWidth="1"/>
    <col min="7173" max="7173" width="22.28515625" style="3" bestFit="1" customWidth="1"/>
    <col min="7174" max="7174" width="19.85546875" style="3" bestFit="1" customWidth="1"/>
    <col min="7175" max="7175" width="19.85546875" style="3" customWidth="1"/>
    <col min="7176" max="7176" width="16" style="3" bestFit="1" customWidth="1"/>
    <col min="7177" max="7177" width="12" style="3" customWidth="1"/>
    <col min="7178" max="7178" width="15.140625" style="3" customWidth="1"/>
    <col min="7179" max="7179" width="18.5703125" style="3" bestFit="1" customWidth="1"/>
    <col min="7180" max="7180" width="14.7109375" style="3" bestFit="1" customWidth="1"/>
    <col min="7181" max="7184" width="11.5703125" style="3" bestFit="1" customWidth="1"/>
    <col min="7185" max="7185" width="11.42578125" style="3"/>
    <col min="7186" max="7186" width="14.42578125" style="3" customWidth="1"/>
    <col min="7187" max="7424" width="11.42578125" style="3"/>
    <col min="7425" max="7425" width="7.28515625" style="3" customWidth="1"/>
    <col min="7426" max="7426" width="65.42578125" style="3" customWidth="1"/>
    <col min="7427" max="7427" width="5.28515625" style="3" customWidth="1"/>
    <col min="7428" max="7428" width="10" style="3" bestFit="1" customWidth="1"/>
    <col min="7429" max="7429" width="22.28515625" style="3" bestFit="1" customWidth="1"/>
    <col min="7430" max="7430" width="19.85546875" style="3" bestFit="1" customWidth="1"/>
    <col min="7431" max="7431" width="19.85546875" style="3" customWidth="1"/>
    <col min="7432" max="7432" width="16" style="3" bestFit="1" customWidth="1"/>
    <col min="7433" max="7433" width="12" style="3" customWidth="1"/>
    <col min="7434" max="7434" width="15.140625" style="3" customWidth="1"/>
    <col min="7435" max="7435" width="18.5703125" style="3" bestFit="1" customWidth="1"/>
    <col min="7436" max="7436" width="14.7109375" style="3" bestFit="1" customWidth="1"/>
    <col min="7437" max="7440" width="11.5703125" style="3" bestFit="1" customWidth="1"/>
    <col min="7441" max="7441" width="11.42578125" style="3"/>
    <col min="7442" max="7442" width="14.42578125" style="3" customWidth="1"/>
    <col min="7443" max="7680" width="11.42578125" style="3"/>
    <col min="7681" max="7681" width="7.28515625" style="3" customWidth="1"/>
    <col min="7682" max="7682" width="65.42578125" style="3" customWidth="1"/>
    <col min="7683" max="7683" width="5.28515625" style="3" customWidth="1"/>
    <col min="7684" max="7684" width="10" style="3" bestFit="1" customWidth="1"/>
    <col min="7685" max="7685" width="22.28515625" style="3" bestFit="1" customWidth="1"/>
    <col min="7686" max="7686" width="19.85546875" style="3" bestFit="1" customWidth="1"/>
    <col min="7687" max="7687" width="19.85546875" style="3" customWidth="1"/>
    <col min="7688" max="7688" width="16" style="3" bestFit="1" customWidth="1"/>
    <col min="7689" max="7689" width="12" style="3" customWidth="1"/>
    <col min="7690" max="7690" width="15.140625" style="3" customWidth="1"/>
    <col min="7691" max="7691" width="18.5703125" style="3" bestFit="1" customWidth="1"/>
    <col min="7692" max="7692" width="14.7109375" style="3" bestFit="1" customWidth="1"/>
    <col min="7693" max="7696" width="11.5703125" style="3" bestFit="1" customWidth="1"/>
    <col min="7697" max="7697" width="11.42578125" style="3"/>
    <col min="7698" max="7698" width="14.42578125" style="3" customWidth="1"/>
    <col min="7699" max="7936" width="11.42578125" style="3"/>
    <col min="7937" max="7937" width="7.28515625" style="3" customWidth="1"/>
    <col min="7938" max="7938" width="65.42578125" style="3" customWidth="1"/>
    <col min="7939" max="7939" width="5.28515625" style="3" customWidth="1"/>
    <col min="7940" max="7940" width="10" style="3" bestFit="1" customWidth="1"/>
    <col min="7941" max="7941" width="22.28515625" style="3" bestFit="1" customWidth="1"/>
    <col min="7942" max="7942" width="19.85546875" style="3" bestFit="1" customWidth="1"/>
    <col min="7943" max="7943" width="19.85546875" style="3" customWidth="1"/>
    <col min="7944" max="7944" width="16" style="3" bestFit="1" customWidth="1"/>
    <col min="7945" max="7945" width="12" style="3" customWidth="1"/>
    <col min="7946" max="7946" width="15.140625" style="3" customWidth="1"/>
    <col min="7947" max="7947" width="18.5703125" style="3" bestFit="1" customWidth="1"/>
    <col min="7948" max="7948" width="14.7109375" style="3" bestFit="1" customWidth="1"/>
    <col min="7949" max="7952" width="11.5703125" style="3" bestFit="1" customWidth="1"/>
    <col min="7953" max="7953" width="11.42578125" style="3"/>
    <col min="7954" max="7954" width="14.42578125" style="3" customWidth="1"/>
    <col min="7955" max="8192" width="11.42578125" style="3"/>
    <col min="8193" max="8193" width="7.28515625" style="3" customWidth="1"/>
    <col min="8194" max="8194" width="65.42578125" style="3" customWidth="1"/>
    <col min="8195" max="8195" width="5.28515625" style="3" customWidth="1"/>
    <col min="8196" max="8196" width="10" style="3" bestFit="1" customWidth="1"/>
    <col min="8197" max="8197" width="22.28515625" style="3" bestFit="1" customWidth="1"/>
    <col min="8198" max="8198" width="19.85546875" style="3" bestFit="1" customWidth="1"/>
    <col min="8199" max="8199" width="19.85546875" style="3" customWidth="1"/>
    <col min="8200" max="8200" width="16" style="3" bestFit="1" customWidth="1"/>
    <col min="8201" max="8201" width="12" style="3" customWidth="1"/>
    <col min="8202" max="8202" width="15.140625" style="3" customWidth="1"/>
    <col min="8203" max="8203" width="18.5703125" style="3" bestFit="1" customWidth="1"/>
    <col min="8204" max="8204" width="14.7109375" style="3" bestFit="1" customWidth="1"/>
    <col min="8205" max="8208" width="11.5703125" style="3" bestFit="1" customWidth="1"/>
    <col min="8209" max="8209" width="11.42578125" style="3"/>
    <col min="8210" max="8210" width="14.42578125" style="3" customWidth="1"/>
    <col min="8211" max="8448" width="11.42578125" style="3"/>
    <col min="8449" max="8449" width="7.28515625" style="3" customWidth="1"/>
    <col min="8450" max="8450" width="65.42578125" style="3" customWidth="1"/>
    <col min="8451" max="8451" width="5.28515625" style="3" customWidth="1"/>
    <col min="8452" max="8452" width="10" style="3" bestFit="1" customWidth="1"/>
    <col min="8453" max="8453" width="22.28515625" style="3" bestFit="1" customWidth="1"/>
    <col min="8454" max="8454" width="19.85546875" style="3" bestFit="1" customWidth="1"/>
    <col min="8455" max="8455" width="19.85546875" style="3" customWidth="1"/>
    <col min="8456" max="8456" width="16" style="3" bestFit="1" customWidth="1"/>
    <col min="8457" max="8457" width="12" style="3" customWidth="1"/>
    <col min="8458" max="8458" width="15.140625" style="3" customWidth="1"/>
    <col min="8459" max="8459" width="18.5703125" style="3" bestFit="1" customWidth="1"/>
    <col min="8460" max="8460" width="14.7109375" style="3" bestFit="1" customWidth="1"/>
    <col min="8461" max="8464" width="11.5703125" style="3" bestFit="1" customWidth="1"/>
    <col min="8465" max="8465" width="11.42578125" style="3"/>
    <col min="8466" max="8466" width="14.42578125" style="3" customWidth="1"/>
    <col min="8467" max="8704" width="11.42578125" style="3"/>
    <col min="8705" max="8705" width="7.28515625" style="3" customWidth="1"/>
    <col min="8706" max="8706" width="65.42578125" style="3" customWidth="1"/>
    <col min="8707" max="8707" width="5.28515625" style="3" customWidth="1"/>
    <col min="8708" max="8708" width="10" style="3" bestFit="1" customWidth="1"/>
    <col min="8709" max="8709" width="22.28515625" style="3" bestFit="1" customWidth="1"/>
    <col min="8710" max="8710" width="19.85546875" style="3" bestFit="1" customWidth="1"/>
    <col min="8711" max="8711" width="19.85546875" style="3" customWidth="1"/>
    <col min="8712" max="8712" width="16" style="3" bestFit="1" customWidth="1"/>
    <col min="8713" max="8713" width="12" style="3" customWidth="1"/>
    <col min="8714" max="8714" width="15.140625" style="3" customWidth="1"/>
    <col min="8715" max="8715" width="18.5703125" style="3" bestFit="1" customWidth="1"/>
    <col min="8716" max="8716" width="14.7109375" style="3" bestFit="1" customWidth="1"/>
    <col min="8717" max="8720" width="11.5703125" style="3" bestFit="1" customWidth="1"/>
    <col min="8721" max="8721" width="11.42578125" style="3"/>
    <col min="8722" max="8722" width="14.42578125" style="3" customWidth="1"/>
    <col min="8723" max="8960" width="11.42578125" style="3"/>
    <col min="8961" max="8961" width="7.28515625" style="3" customWidth="1"/>
    <col min="8962" max="8962" width="65.42578125" style="3" customWidth="1"/>
    <col min="8963" max="8963" width="5.28515625" style="3" customWidth="1"/>
    <col min="8964" max="8964" width="10" style="3" bestFit="1" customWidth="1"/>
    <col min="8965" max="8965" width="22.28515625" style="3" bestFit="1" customWidth="1"/>
    <col min="8966" max="8966" width="19.85546875" style="3" bestFit="1" customWidth="1"/>
    <col min="8967" max="8967" width="19.85546875" style="3" customWidth="1"/>
    <col min="8968" max="8968" width="16" style="3" bestFit="1" customWidth="1"/>
    <col min="8969" max="8969" width="12" style="3" customWidth="1"/>
    <col min="8970" max="8970" width="15.140625" style="3" customWidth="1"/>
    <col min="8971" max="8971" width="18.5703125" style="3" bestFit="1" customWidth="1"/>
    <col min="8972" max="8972" width="14.7109375" style="3" bestFit="1" customWidth="1"/>
    <col min="8973" max="8976" width="11.5703125" style="3" bestFit="1" customWidth="1"/>
    <col min="8977" max="8977" width="11.42578125" style="3"/>
    <col min="8978" max="8978" width="14.42578125" style="3" customWidth="1"/>
    <col min="8979" max="9216" width="11.42578125" style="3"/>
    <col min="9217" max="9217" width="7.28515625" style="3" customWidth="1"/>
    <col min="9218" max="9218" width="65.42578125" style="3" customWidth="1"/>
    <col min="9219" max="9219" width="5.28515625" style="3" customWidth="1"/>
    <col min="9220" max="9220" width="10" style="3" bestFit="1" customWidth="1"/>
    <col min="9221" max="9221" width="22.28515625" style="3" bestFit="1" customWidth="1"/>
    <col min="9222" max="9222" width="19.85546875" style="3" bestFit="1" customWidth="1"/>
    <col min="9223" max="9223" width="19.85546875" style="3" customWidth="1"/>
    <col min="9224" max="9224" width="16" style="3" bestFit="1" customWidth="1"/>
    <col min="9225" max="9225" width="12" style="3" customWidth="1"/>
    <col min="9226" max="9226" width="15.140625" style="3" customWidth="1"/>
    <col min="9227" max="9227" width="18.5703125" style="3" bestFit="1" customWidth="1"/>
    <col min="9228" max="9228" width="14.7109375" style="3" bestFit="1" customWidth="1"/>
    <col min="9229" max="9232" width="11.5703125" style="3" bestFit="1" customWidth="1"/>
    <col min="9233" max="9233" width="11.42578125" style="3"/>
    <col min="9234" max="9234" width="14.42578125" style="3" customWidth="1"/>
    <col min="9235" max="9472" width="11.42578125" style="3"/>
    <col min="9473" max="9473" width="7.28515625" style="3" customWidth="1"/>
    <col min="9474" max="9474" width="65.42578125" style="3" customWidth="1"/>
    <col min="9475" max="9475" width="5.28515625" style="3" customWidth="1"/>
    <col min="9476" max="9476" width="10" style="3" bestFit="1" customWidth="1"/>
    <col min="9477" max="9477" width="22.28515625" style="3" bestFit="1" customWidth="1"/>
    <col min="9478" max="9478" width="19.85546875" style="3" bestFit="1" customWidth="1"/>
    <col min="9479" max="9479" width="19.85546875" style="3" customWidth="1"/>
    <col min="9480" max="9480" width="16" style="3" bestFit="1" customWidth="1"/>
    <col min="9481" max="9481" width="12" style="3" customWidth="1"/>
    <col min="9482" max="9482" width="15.140625" style="3" customWidth="1"/>
    <col min="9483" max="9483" width="18.5703125" style="3" bestFit="1" customWidth="1"/>
    <col min="9484" max="9484" width="14.7109375" style="3" bestFit="1" customWidth="1"/>
    <col min="9485" max="9488" width="11.5703125" style="3" bestFit="1" customWidth="1"/>
    <col min="9489" max="9489" width="11.42578125" style="3"/>
    <col min="9490" max="9490" width="14.42578125" style="3" customWidth="1"/>
    <col min="9491" max="9728" width="11.42578125" style="3"/>
    <col min="9729" max="9729" width="7.28515625" style="3" customWidth="1"/>
    <col min="9730" max="9730" width="65.42578125" style="3" customWidth="1"/>
    <col min="9731" max="9731" width="5.28515625" style="3" customWidth="1"/>
    <col min="9732" max="9732" width="10" style="3" bestFit="1" customWidth="1"/>
    <col min="9733" max="9733" width="22.28515625" style="3" bestFit="1" customWidth="1"/>
    <col min="9734" max="9734" width="19.85546875" style="3" bestFit="1" customWidth="1"/>
    <col min="9735" max="9735" width="19.85546875" style="3" customWidth="1"/>
    <col min="9736" max="9736" width="16" style="3" bestFit="1" customWidth="1"/>
    <col min="9737" max="9737" width="12" style="3" customWidth="1"/>
    <col min="9738" max="9738" width="15.140625" style="3" customWidth="1"/>
    <col min="9739" max="9739" width="18.5703125" style="3" bestFit="1" customWidth="1"/>
    <col min="9740" max="9740" width="14.7109375" style="3" bestFit="1" customWidth="1"/>
    <col min="9741" max="9744" width="11.5703125" style="3" bestFit="1" customWidth="1"/>
    <col min="9745" max="9745" width="11.42578125" style="3"/>
    <col min="9746" max="9746" width="14.42578125" style="3" customWidth="1"/>
    <col min="9747" max="9984" width="11.42578125" style="3"/>
    <col min="9985" max="9985" width="7.28515625" style="3" customWidth="1"/>
    <col min="9986" max="9986" width="65.42578125" style="3" customWidth="1"/>
    <col min="9987" max="9987" width="5.28515625" style="3" customWidth="1"/>
    <col min="9988" max="9988" width="10" style="3" bestFit="1" customWidth="1"/>
    <col min="9989" max="9989" width="22.28515625" style="3" bestFit="1" customWidth="1"/>
    <col min="9990" max="9990" width="19.85546875" style="3" bestFit="1" customWidth="1"/>
    <col min="9991" max="9991" width="19.85546875" style="3" customWidth="1"/>
    <col min="9992" max="9992" width="16" style="3" bestFit="1" customWidth="1"/>
    <col min="9993" max="9993" width="12" style="3" customWidth="1"/>
    <col min="9994" max="9994" width="15.140625" style="3" customWidth="1"/>
    <col min="9995" max="9995" width="18.5703125" style="3" bestFit="1" customWidth="1"/>
    <col min="9996" max="9996" width="14.7109375" style="3" bestFit="1" customWidth="1"/>
    <col min="9997" max="10000" width="11.5703125" style="3" bestFit="1" customWidth="1"/>
    <col min="10001" max="10001" width="11.42578125" style="3"/>
    <col min="10002" max="10002" width="14.42578125" style="3" customWidth="1"/>
    <col min="10003" max="10240" width="11.42578125" style="3"/>
    <col min="10241" max="10241" width="7.28515625" style="3" customWidth="1"/>
    <col min="10242" max="10242" width="65.42578125" style="3" customWidth="1"/>
    <col min="10243" max="10243" width="5.28515625" style="3" customWidth="1"/>
    <col min="10244" max="10244" width="10" style="3" bestFit="1" customWidth="1"/>
    <col min="10245" max="10245" width="22.28515625" style="3" bestFit="1" customWidth="1"/>
    <col min="10246" max="10246" width="19.85546875" style="3" bestFit="1" customWidth="1"/>
    <col min="10247" max="10247" width="19.85546875" style="3" customWidth="1"/>
    <col min="10248" max="10248" width="16" style="3" bestFit="1" customWidth="1"/>
    <col min="10249" max="10249" width="12" style="3" customWidth="1"/>
    <col min="10250" max="10250" width="15.140625" style="3" customWidth="1"/>
    <col min="10251" max="10251" width="18.5703125" style="3" bestFit="1" customWidth="1"/>
    <col min="10252" max="10252" width="14.7109375" style="3" bestFit="1" customWidth="1"/>
    <col min="10253" max="10256" width="11.5703125" style="3" bestFit="1" customWidth="1"/>
    <col min="10257" max="10257" width="11.42578125" style="3"/>
    <col min="10258" max="10258" width="14.42578125" style="3" customWidth="1"/>
    <col min="10259" max="10496" width="11.42578125" style="3"/>
    <col min="10497" max="10497" width="7.28515625" style="3" customWidth="1"/>
    <col min="10498" max="10498" width="65.42578125" style="3" customWidth="1"/>
    <col min="10499" max="10499" width="5.28515625" style="3" customWidth="1"/>
    <col min="10500" max="10500" width="10" style="3" bestFit="1" customWidth="1"/>
    <col min="10501" max="10501" width="22.28515625" style="3" bestFit="1" customWidth="1"/>
    <col min="10502" max="10502" width="19.85546875" style="3" bestFit="1" customWidth="1"/>
    <col min="10503" max="10503" width="19.85546875" style="3" customWidth="1"/>
    <col min="10504" max="10504" width="16" style="3" bestFit="1" customWidth="1"/>
    <col min="10505" max="10505" width="12" style="3" customWidth="1"/>
    <col min="10506" max="10506" width="15.140625" style="3" customWidth="1"/>
    <col min="10507" max="10507" width="18.5703125" style="3" bestFit="1" customWidth="1"/>
    <col min="10508" max="10508" width="14.7109375" style="3" bestFit="1" customWidth="1"/>
    <col min="10509" max="10512" width="11.5703125" style="3" bestFit="1" customWidth="1"/>
    <col min="10513" max="10513" width="11.42578125" style="3"/>
    <col min="10514" max="10514" width="14.42578125" style="3" customWidth="1"/>
    <col min="10515" max="10752" width="11.42578125" style="3"/>
    <col min="10753" max="10753" width="7.28515625" style="3" customWidth="1"/>
    <col min="10754" max="10754" width="65.42578125" style="3" customWidth="1"/>
    <col min="10755" max="10755" width="5.28515625" style="3" customWidth="1"/>
    <col min="10756" max="10756" width="10" style="3" bestFit="1" customWidth="1"/>
    <col min="10757" max="10757" width="22.28515625" style="3" bestFit="1" customWidth="1"/>
    <col min="10758" max="10758" width="19.85546875" style="3" bestFit="1" customWidth="1"/>
    <col min="10759" max="10759" width="19.85546875" style="3" customWidth="1"/>
    <col min="10760" max="10760" width="16" style="3" bestFit="1" customWidth="1"/>
    <col min="10761" max="10761" width="12" style="3" customWidth="1"/>
    <col min="10762" max="10762" width="15.140625" style="3" customWidth="1"/>
    <col min="10763" max="10763" width="18.5703125" style="3" bestFit="1" customWidth="1"/>
    <col min="10764" max="10764" width="14.7109375" style="3" bestFit="1" customWidth="1"/>
    <col min="10765" max="10768" width="11.5703125" style="3" bestFit="1" customWidth="1"/>
    <col min="10769" max="10769" width="11.42578125" style="3"/>
    <col min="10770" max="10770" width="14.42578125" style="3" customWidth="1"/>
    <col min="10771" max="11008" width="11.42578125" style="3"/>
    <col min="11009" max="11009" width="7.28515625" style="3" customWidth="1"/>
    <col min="11010" max="11010" width="65.42578125" style="3" customWidth="1"/>
    <col min="11011" max="11011" width="5.28515625" style="3" customWidth="1"/>
    <col min="11012" max="11012" width="10" style="3" bestFit="1" customWidth="1"/>
    <col min="11013" max="11013" width="22.28515625" style="3" bestFit="1" customWidth="1"/>
    <col min="11014" max="11014" width="19.85546875" style="3" bestFit="1" customWidth="1"/>
    <col min="11015" max="11015" width="19.85546875" style="3" customWidth="1"/>
    <col min="11016" max="11016" width="16" style="3" bestFit="1" customWidth="1"/>
    <col min="11017" max="11017" width="12" style="3" customWidth="1"/>
    <col min="11018" max="11018" width="15.140625" style="3" customWidth="1"/>
    <col min="11019" max="11019" width="18.5703125" style="3" bestFit="1" customWidth="1"/>
    <col min="11020" max="11020" width="14.7109375" style="3" bestFit="1" customWidth="1"/>
    <col min="11021" max="11024" width="11.5703125" style="3" bestFit="1" customWidth="1"/>
    <col min="11025" max="11025" width="11.42578125" style="3"/>
    <col min="11026" max="11026" width="14.42578125" style="3" customWidth="1"/>
    <col min="11027" max="11264" width="11.42578125" style="3"/>
    <col min="11265" max="11265" width="7.28515625" style="3" customWidth="1"/>
    <col min="11266" max="11266" width="65.42578125" style="3" customWidth="1"/>
    <col min="11267" max="11267" width="5.28515625" style="3" customWidth="1"/>
    <col min="11268" max="11268" width="10" style="3" bestFit="1" customWidth="1"/>
    <col min="11269" max="11269" width="22.28515625" style="3" bestFit="1" customWidth="1"/>
    <col min="11270" max="11270" width="19.85546875" style="3" bestFit="1" customWidth="1"/>
    <col min="11271" max="11271" width="19.85546875" style="3" customWidth="1"/>
    <col min="11272" max="11272" width="16" style="3" bestFit="1" customWidth="1"/>
    <col min="11273" max="11273" width="12" style="3" customWidth="1"/>
    <col min="11274" max="11274" width="15.140625" style="3" customWidth="1"/>
    <col min="11275" max="11275" width="18.5703125" style="3" bestFit="1" customWidth="1"/>
    <col min="11276" max="11276" width="14.7109375" style="3" bestFit="1" customWidth="1"/>
    <col min="11277" max="11280" width="11.5703125" style="3" bestFit="1" customWidth="1"/>
    <col min="11281" max="11281" width="11.42578125" style="3"/>
    <col min="11282" max="11282" width="14.42578125" style="3" customWidth="1"/>
    <col min="11283" max="11520" width="11.42578125" style="3"/>
    <col min="11521" max="11521" width="7.28515625" style="3" customWidth="1"/>
    <col min="11522" max="11522" width="65.42578125" style="3" customWidth="1"/>
    <col min="11523" max="11523" width="5.28515625" style="3" customWidth="1"/>
    <col min="11524" max="11524" width="10" style="3" bestFit="1" customWidth="1"/>
    <col min="11525" max="11525" width="22.28515625" style="3" bestFit="1" customWidth="1"/>
    <col min="11526" max="11526" width="19.85546875" style="3" bestFit="1" customWidth="1"/>
    <col min="11527" max="11527" width="19.85546875" style="3" customWidth="1"/>
    <col min="11528" max="11528" width="16" style="3" bestFit="1" customWidth="1"/>
    <col min="11529" max="11529" width="12" style="3" customWidth="1"/>
    <col min="11530" max="11530" width="15.140625" style="3" customWidth="1"/>
    <col min="11531" max="11531" width="18.5703125" style="3" bestFit="1" customWidth="1"/>
    <col min="11532" max="11532" width="14.7109375" style="3" bestFit="1" customWidth="1"/>
    <col min="11533" max="11536" width="11.5703125" style="3" bestFit="1" customWidth="1"/>
    <col min="11537" max="11537" width="11.42578125" style="3"/>
    <col min="11538" max="11538" width="14.42578125" style="3" customWidth="1"/>
    <col min="11539" max="11776" width="11.42578125" style="3"/>
    <col min="11777" max="11777" width="7.28515625" style="3" customWidth="1"/>
    <col min="11778" max="11778" width="65.42578125" style="3" customWidth="1"/>
    <col min="11779" max="11779" width="5.28515625" style="3" customWidth="1"/>
    <col min="11780" max="11780" width="10" style="3" bestFit="1" customWidth="1"/>
    <col min="11781" max="11781" width="22.28515625" style="3" bestFit="1" customWidth="1"/>
    <col min="11782" max="11782" width="19.85546875" style="3" bestFit="1" customWidth="1"/>
    <col min="11783" max="11783" width="19.85546875" style="3" customWidth="1"/>
    <col min="11784" max="11784" width="16" style="3" bestFit="1" customWidth="1"/>
    <col min="11785" max="11785" width="12" style="3" customWidth="1"/>
    <col min="11786" max="11786" width="15.140625" style="3" customWidth="1"/>
    <col min="11787" max="11787" width="18.5703125" style="3" bestFit="1" customWidth="1"/>
    <col min="11788" max="11788" width="14.7109375" style="3" bestFit="1" customWidth="1"/>
    <col min="11789" max="11792" width="11.5703125" style="3" bestFit="1" customWidth="1"/>
    <col min="11793" max="11793" width="11.42578125" style="3"/>
    <col min="11794" max="11794" width="14.42578125" style="3" customWidth="1"/>
    <col min="11795" max="12032" width="11.42578125" style="3"/>
    <col min="12033" max="12033" width="7.28515625" style="3" customWidth="1"/>
    <col min="12034" max="12034" width="65.42578125" style="3" customWidth="1"/>
    <col min="12035" max="12035" width="5.28515625" style="3" customWidth="1"/>
    <col min="12036" max="12036" width="10" style="3" bestFit="1" customWidth="1"/>
    <col min="12037" max="12037" width="22.28515625" style="3" bestFit="1" customWidth="1"/>
    <col min="12038" max="12038" width="19.85546875" style="3" bestFit="1" customWidth="1"/>
    <col min="12039" max="12039" width="19.85546875" style="3" customWidth="1"/>
    <col min="12040" max="12040" width="16" style="3" bestFit="1" customWidth="1"/>
    <col min="12041" max="12041" width="12" style="3" customWidth="1"/>
    <col min="12042" max="12042" width="15.140625" style="3" customWidth="1"/>
    <col min="12043" max="12043" width="18.5703125" style="3" bestFit="1" customWidth="1"/>
    <col min="12044" max="12044" width="14.7109375" style="3" bestFit="1" customWidth="1"/>
    <col min="12045" max="12048" width="11.5703125" style="3" bestFit="1" customWidth="1"/>
    <col min="12049" max="12049" width="11.42578125" style="3"/>
    <col min="12050" max="12050" width="14.42578125" style="3" customWidth="1"/>
    <col min="12051" max="12288" width="11.42578125" style="3"/>
    <col min="12289" max="12289" width="7.28515625" style="3" customWidth="1"/>
    <col min="12290" max="12290" width="65.42578125" style="3" customWidth="1"/>
    <col min="12291" max="12291" width="5.28515625" style="3" customWidth="1"/>
    <col min="12292" max="12292" width="10" style="3" bestFit="1" customWidth="1"/>
    <col min="12293" max="12293" width="22.28515625" style="3" bestFit="1" customWidth="1"/>
    <col min="12294" max="12294" width="19.85546875" style="3" bestFit="1" customWidth="1"/>
    <col min="12295" max="12295" width="19.85546875" style="3" customWidth="1"/>
    <col min="12296" max="12296" width="16" style="3" bestFit="1" customWidth="1"/>
    <col min="12297" max="12297" width="12" style="3" customWidth="1"/>
    <col min="12298" max="12298" width="15.140625" style="3" customWidth="1"/>
    <col min="12299" max="12299" width="18.5703125" style="3" bestFit="1" customWidth="1"/>
    <col min="12300" max="12300" width="14.7109375" style="3" bestFit="1" customWidth="1"/>
    <col min="12301" max="12304" width="11.5703125" style="3" bestFit="1" customWidth="1"/>
    <col min="12305" max="12305" width="11.42578125" style="3"/>
    <col min="12306" max="12306" width="14.42578125" style="3" customWidth="1"/>
    <col min="12307" max="12544" width="11.42578125" style="3"/>
    <col min="12545" max="12545" width="7.28515625" style="3" customWidth="1"/>
    <col min="12546" max="12546" width="65.42578125" style="3" customWidth="1"/>
    <col min="12547" max="12547" width="5.28515625" style="3" customWidth="1"/>
    <col min="12548" max="12548" width="10" style="3" bestFit="1" customWidth="1"/>
    <col min="12549" max="12549" width="22.28515625" style="3" bestFit="1" customWidth="1"/>
    <col min="12550" max="12550" width="19.85546875" style="3" bestFit="1" customWidth="1"/>
    <col min="12551" max="12551" width="19.85546875" style="3" customWidth="1"/>
    <col min="12552" max="12552" width="16" style="3" bestFit="1" customWidth="1"/>
    <col min="12553" max="12553" width="12" style="3" customWidth="1"/>
    <col min="12554" max="12554" width="15.140625" style="3" customWidth="1"/>
    <col min="12555" max="12555" width="18.5703125" style="3" bestFit="1" customWidth="1"/>
    <col min="12556" max="12556" width="14.7109375" style="3" bestFit="1" customWidth="1"/>
    <col min="12557" max="12560" width="11.5703125" style="3" bestFit="1" customWidth="1"/>
    <col min="12561" max="12561" width="11.42578125" style="3"/>
    <col min="12562" max="12562" width="14.42578125" style="3" customWidth="1"/>
    <col min="12563" max="12800" width="11.42578125" style="3"/>
    <col min="12801" max="12801" width="7.28515625" style="3" customWidth="1"/>
    <col min="12802" max="12802" width="65.42578125" style="3" customWidth="1"/>
    <col min="12803" max="12803" width="5.28515625" style="3" customWidth="1"/>
    <col min="12804" max="12804" width="10" style="3" bestFit="1" customWidth="1"/>
    <col min="12805" max="12805" width="22.28515625" style="3" bestFit="1" customWidth="1"/>
    <col min="12806" max="12806" width="19.85546875" style="3" bestFit="1" customWidth="1"/>
    <col min="12807" max="12807" width="19.85546875" style="3" customWidth="1"/>
    <col min="12808" max="12808" width="16" style="3" bestFit="1" customWidth="1"/>
    <col min="12809" max="12809" width="12" style="3" customWidth="1"/>
    <col min="12810" max="12810" width="15.140625" style="3" customWidth="1"/>
    <col min="12811" max="12811" width="18.5703125" style="3" bestFit="1" customWidth="1"/>
    <col min="12812" max="12812" width="14.7109375" style="3" bestFit="1" customWidth="1"/>
    <col min="12813" max="12816" width="11.5703125" style="3" bestFit="1" customWidth="1"/>
    <col min="12817" max="12817" width="11.42578125" style="3"/>
    <col min="12818" max="12818" width="14.42578125" style="3" customWidth="1"/>
    <col min="12819" max="13056" width="11.42578125" style="3"/>
    <col min="13057" max="13057" width="7.28515625" style="3" customWidth="1"/>
    <col min="13058" max="13058" width="65.42578125" style="3" customWidth="1"/>
    <col min="13059" max="13059" width="5.28515625" style="3" customWidth="1"/>
    <col min="13060" max="13060" width="10" style="3" bestFit="1" customWidth="1"/>
    <col min="13061" max="13061" width="22.28515625" style="3" bestFit="1" customWidth="1"/>
    <col min="13062" max="13062" width="19.85546875" style="3" bestFit="1" customWidth="1"/>
    <col min="13063" max="13063" width="19.85546875" style="3" customWidth="1"/>
    <col min="13064" max="13064" width="16" style="3" bestFit="1" customWidth="1"/>
    <col min="13065" max="13065" width="12" style="3" customWidth="1"/>
    <col min="13066" max="13066" width="15.140625" style="3" customWidth="1"/>
    <col min="13067" max="13067" width="18.5703125" style="3" bestFit="1" customWidth="1"/>
    <col min="13068" max="13068" width="14.7109375" style="3" bestFit="1" customWidth="1"/>
    <col min="13069" max="13072" width="11.5703125" style="3" bestFit="1" customWidth="1"/>
    <col min="13073" max="13073" width="11.42578125" style="3"/>
    <col min="13074" max="13074" width="14.42578125" style="3" customWidth="1"/>
    <col min="13075" max="13312" width="11.42578125" style="3"/>
    <col min="13313" max="13313" width="7.28515625" style="3" customWidth="1"/>
    <col min="13314" max="13314" width="65.42578125" style="3" customWidth="1"/>
    <col min="13315" max="13315" width="5.28515625" style="3" customWidth="1"/>
    <col min="13316" max="13316" width="10" style="3" bestFit="1" customWidth="1"/>
    <col min="13317" max="13317" width="22.28515625" style="3" bestFit="1" customWidth="1"/>
    <col min="13318" max="13318" width="19.85546875" style="3" bestFit="1" customWidth="1"/>
    <col min="13319" max="13319" width="19.85546875" style="3" customWidth="1"/>
    <col min="13320" max="13320" width="16" style="3" bestFit="1" customWidth="1"/>
    <col min="13321" max="13321" width="12" style="3" customWidth="1"/>
    <col min="13322" max="13322" width="15.140625" style="3" customWidth="1"/>
    <col min="13323" max="13323" width="18.5703125" style="3" bestFit="1" customWidth="1"/>
    <col min="13324" max="13324" width="14.7109375" style="3" bestFit="1" customWidth="1"/>
    <col min="13325" max="13328" width="11.5703125" style="3" bestFit="1" customWidth="1"/>
    <col min="13329" max="13329" width="11.42578125" style="3"/>
    <col min="13330" max="13330" width="14.42578125" style="3" customWidth="1"/>
    <col min="13331" max="13568" width="11.42578125" style="3"/>
    <col min="13569" max="13569" width="7.28515625" style="3" customWidth="1"/>
    <col min="13570" max="13570" width="65.42578125" style="3" customWidth="1"/>
    <col min="13571" max="13571" width="5.28515625" style="3" customWidth="1"/>
    <col min="13572" max="13572" width="10" style="3" bestFit="1" customWidth="1"/>
    <col min="13573" max="13573" width="22.28515625" style="3" bestFit="1" customWidth="1"/>
    <col min="13574" max="13574" width="19.85546875" style="3" bestFit="1" customWidth="1"/>
    <col min="13575" max="13575" width="19.85546875" style="3" customWidth="1"/>
    <col min="13576" max="13576" width="16" style="3" bestFit="1" customWidth="1"/>
    <col min="13577" max="13577" width="12" style="3" customWidth="1"/>
    <col min="13578" max="13578" width="15.140625" style="3" customWidth="1"/>
    <col min="13579" max="13579" width="18.5703125" style="3" bestFit="1" customWidth="1"/>
    <col min="13580" max="13580" width="14.7109375" style="3" bestFit="1" customWidth="1"/>
    <col min="13581" max="13584" width="11.5703125" style="3" bestFit="1" customWidth="1"/>
    <col min="13585" max="13585" width="11.42578125" style="3"/>
    <col min="13586" max="13586" width="14.42578125" style="3" customWidth="1"/>
    <col min="13587" max="13824" width="11.42578125" style="3"/>
    <col min="13825" max="13825" width="7.28515625" style="3" customWidth="1"/>
    <col min="13826" max="13826" width="65.42578125" style="3" customWidth="1"/>
    <col min="13827" max="13827" width="5.28515625" style="3" customWidth="1"/>
    <col min="13828" max="13828" width="10" style="3" bestFit="1" customWidth="1"/>
    <col min="13829" max="13829" width="22.28515625" style="3" bestFit="1" customWidth="1"/>
    <col min="13830" max="13830" width="19.85546875" style="3" bestFit="1" customWidth="1"/>
    <col min="13831" max="13831" width="19.85546875" style="3" customWidth="1"/>
    <col min="13832" max="13832" width="16" style="3" bestFit="1" customWidth="1"/>
    <col min="13833" max="13833" width="12" style="3" customWidth="1"/>
    <col min="13834" max="13834" width="15.140625" style="3" customWidth="1"/>
    <col min="13835" max="13835" width="18.5703125" style="3" bestFit="1" customWidth="1"/>
    <col min="13836" max="13836" width="14.7109375" style="3" bestFit="1" customWidth="1"/>
    <col min="13837" max="13840" width="11.5703125" style="3" bestFit="1" customWidth="1"/>
    <col min="13841" max="13841" width="11.42578125" style="3"/>
    <col min="13842" max="13842" width="14.42578125" style="3" customWidth="1"/>
    <col min="13843" max="14080" width="11.42578125" style="3"/>
    <col min="14081" max="14081" width="7.28515625" style="3" customWidth="1"/>
    <col min="14082" max="14082" width="65.42578125" style="3" customWidth="1"/>
    <col min="14083" max="14083" width="5.28515625" style="3" customWidth="1"/>
    <col min="14084" max="14084" width="10" style="3" bestFit="1" customWidth="1"/>
    <col min="14085" max="14085" width="22.28515625" style="3" bestFit="1" customWidth="1"/>
    <col min="14086" max="14086" width="19.85546875" style="3" bestFit="1" customWidth="1"/>
    <col min="14087" max="14087" width="19.85546875" style="3" customWidth="1"/>
    <col min="14088" max="14088" width="16" style="3" bestFit="1" customWidth="1"/>
    <col min="14089" max="14089" width="12" style="3" customWidth="1"/>
    <col min="14090" max="14090" width="15.140625" style="3" customWidth="1"/>
    <col min="14091" max="14091" width="18.5703125" style="3" bestFit="1" customWidth="1"/>
    <col min="14092" max="14092" width="14.7109375" style="3" bestFit="1" customWidth="1"/>
    <col min="14093" max="14096" width="11.5703125" style="3" bestFit="1" customWidth="1"/>
    <col min="14097" max="14097" width="11.42578125" style="3"/>
    <col min="14098" max="14098" width="14.42578125" style="3" customWidth="1"/>
    <col min="14099" max="14336" width="11.42578125" style="3"/>
    <col min="14337" max="14337" width="7.28515625" style="3" customWidth="1"/>
    <col min="14338" max="14338" width="65.42578125" style="3" customWidth="1"/>
    <col min="14339" max="14339" width="5.28515625" style="3" customWidth="1"/>
    <col min="14340" max="14340" width="10" style="3" bestFit="1" customWidth="1"/>
    <col min="14341" max="14341" width="22.28515625" style="3" bestFit="1" customWidth="1"/>
    <col min="14342" max="14342" width="19.85546875" style="3" bestFit="1" customWidth="1"/>
    <col min="14343" max="14343" width="19.85546875" style="3" customWidth="1"/>
    <col min="14344" max="14344" width="16" style="3" bestFit="1" customWidth="1"/>
    <col min="14345" max="14345" width="12" style="3" customWidth="1"/>
    <col min="14346" max="14346" width="15.140625" style="3" customWidth="1"/>
    <col min="14347" max="14347" width="18.5703125" style="3" bestFit="1" customWidth="1"/>
    <col min="14348" max="14348" width="14.7109375" style="3" bestFit="1" customWidth="1"/>
    <col min="14349" max="14352" width="11.5703125" style="3" bestFit="1" customWidth="1"/>
    <col min="14353" max="14353" width="11.42578125" style="3"/>
    <col min="14354" max="14354" width="14.42578125" style="3" customWidth="1"/>
    <col min="14355" max="14592" width="11.42578125" style="3"/>
    <col min="14593" max="14593" width="7.28515625" style="3" customWidth="1"/>
    <col min="14594" max="14594" width="65.42578125" style="3" customWidth="1"/>
    <col min="14595" max="14595" width="5.28515625" style="3" customWidth="1"/>
    <col min="14596" max="14596" width="10" style="3" bestFit="1" customWidth="1"/>
    <col min="14597" max="14597" width="22.28515625" style="3" bestFit="1" customWidth="1"/>
    <col min="14598" max="14598" width="19.85546875" style="3" bestFit="1" customWidth="1"/>
    <col min="14599" max="14599" width="19.85546875" style="3" customWidth="1"/>
    <col min="14600" max="14600" width="16" style="3" bestFit="1" customWidth="1"/>
    <col min="14601" max="14601" width="12" style="3" customWidth="1"/>
    <col min="14602" max="14602" width="15.140625" style="3" customWidth="1"/>
    <col min="14603" max="14603" width="18.5703125" style="3" bestFit="1" customWidth="1"/>
    <col min="14604" max="14604" width="14.7109375" style="3" bestFit="1" customWidth="1"/>
    <col min="14605" max="14608" width="11.5703125" style="3" bestFit="1" customWidth="1"/>
    <col min="14609" max="14609" width="11.42578125" style="3"/>
    <col min="14610" max="14610" width="14.42578125" style="3" customWidth="1"/>
    <col min="14611" max="14848" width="11.42578125" style="3"/>
    <col min="14849" max="14849" width="7.28515625" style="3" customWidth="1"/>
    <col min="14850" max="14850" width="65.42578125" style="3" customWidth="1"/>
    <col min="14851" max="14851" width="5.28515625" style="3" customWidth="1"/>
    <col min="14852" max="14852" width="10" style="3" bestFit="1" customWidth="1"/>
    <col min="14853" max="14853" width="22.28515625" style="3" bestFit="1" customWidth="1"/>
    <col min="14854" max="14854" width="19.85546875" style="3" bestFit="1" customWidth="1"/>
    <col min="14855" max="14855" width="19.85546875" style="3" customWidth="1"/>
    <col min="14856" max="14856" width="16" style="3" bestFit="1" customWidth="1"/>
    <col min="14857" max="14857" width="12" style="3" customWidth="1"/>
    <col min="14858" max="14858" width="15.140625" style="3" customWidth="1"/>
    <col min="14859" max="14859" width="18.5703125" style="3" bestFit="1" customWidth="1"/>
    <col min="14860" max="14860" width="14.7109375" style="3" bestFit="1" customWidth="1"/>
    <col min="14861" max="14864" width="11.5703125" style="3" bestFit="1" customWidth="1"/>
    <col min="14865" max="14865" width="11.42578125" style="3"/>
    <col min="14866" max="14866" width="14.42578125" style="3" customWidth="1"/>
    <col min="14867" max="15104" width="11.42578125" style="3"/>
    <col min="15105" max="15105" width="7.28515625" style="3" customWidth="1"/>
    <col min="15106" max="15106" width="65.42578125" style="3" customWidth="1"/>
    <col min="15107" max="15107" width="5.28515625" style="3" customWidth="1"/>
    <col min="15108" max="15108" width="10" style="3" bestFit="1" customWidth="1"/>
    <col min="15109" max="15109" width="22.28515625" style="3" bestFit="1" customWidth="1"/>
    <col min="15110" max="15110" width="19.85546875" style="3" bestFit="1" customWidth="1"/>
    <col min="15111" max="15111" width="19.85546875" style="3" customWidth="1"/>
    <col min="15112" max="15112" width="16" style="3" bestFit="1" customWidth="1"/>
    <col min="15113" max="15113" width="12" style="3" customWidth="1"/>
    <col min="15114" max="15114" width="15.140625" style="3" customWidth="1"/>
    <col min="15115" max="15115" width="18.5703125" style="3" bestFit="1" customWidth="1"/>
    <col min="15116" max="15116" width="14.7109375" style="3" bestFit="1" customWidth="1"/>
    <col min="15117" max="15120" width="11.5703125" style="3" bestFit="1" customWidth="1"/>
    <col min="15121" max="15121" width="11.42578125" style="3"/>
    <col min="15122" max="15122" width="14.42578125" style="3" customWidth="1"/>
    <col min="15123" max="15360" width="11.42578125" style="3"/>
    <col min="15361" max="15361" width="7.28515625" style="3" customWidth="1"/>
    <col min="15362" max="15362" width="65.42578125" style="3" customWidth="1"/>
    <col min="15363" max="15363" width="5.28515625" style="3" customWidth="1"/>
    <col min="15364" max="15364" width="10" style="3" bestFit="1" customWidth="1"/>
    <col min="15365" max="15365" width="22.28515625" style="3" bestFit="1" customWidth="1"/>
    <col min="15366" max="15366" width="19.85546875" style="3" bestFit="1" customWidth="1"/>
    <col min="15367" max="15367" width="19.85546875" style="3" customWidth="1"/>
    <col min="15368" max="15368" width="16" style="3" bestFit="1" customWidth="1"/>
    <col min="15369" max="15369" width="12" style="3" customWidth="1"/>
    <col min="15370" max="15370" width="15.140625" style="3" customWidth="1"/>
    <col min="15371" max="15371" width="18.5703125" style="3" bestFit="1" customWidth="1"/>
    <col min="15372" max="15372" width="14.7109375" style="3" bestFit="1" customWidth="1"/>
    <col min="15373" max="15376" width="11.5703125" style="3" bestFit="1" customWidth="1"/>
    <col min="15377" max="15377" width="11.42578125" style="3"/>
    <col min="15378" max="15378" width="14.42578125" style="3" customWidth="1"/>
    <col min="15379" max="15616" width="11.42578125" style="3"/>
    <col min="15617" max="15617" width="7.28515625" style="3" customWidth="1"/>
    <col min="15618" max="15618" width="65.42578125" style="3" customWidth="1"/>
    <col min="15619" max="15619" width="5.28515625" style="3" customWidth="1"/>
    <col min="15620" max="15620" width="10" style="3" bestFit="1" customWidth="1"/>
    <col min="15621" max="15621" width="22.28515625" style="3" bestFit="1" customWidth="1"/>
    <col min="15622" max="15622" width="19.85546875" style="3" bestFit="1" customWidth="1"/>
    <col min="15623" max="15623" width="19.85546875" style="3" customWidth="1"/>
    <col min="15624" max="15624" width="16" style="3" bestFit="1" customWidth="1"/>
    <col min="15625" max="15625" width="12" style="3" customWidth="1"/>
    <col min="15626" max="15626" width="15.140625" style="3" customWidth="1"/>
    <col min="15627" max="15627" width="18.5703125" style="3" bestFit="1" customWidth="1"/>
    <col min="15628" max="15628" width="14.7109375" style="3" bestFit="1" customWidth="1"/>
    <col min="15629" max="15632" width="11.5703125" style="3" bestFit="1" customWidth="1"/>
    <col min="15633" max="15633" width="11.42578125" style="3"/>
    <col min="15634" max="15634" width="14.42578125" style="3" customWidth="1"/>
    <col min="15635" max="15872" width="11.42578125" style="3"/>
    <col min="15873" max="15873" width="7.28515625" style="3" customWidth="1"/>
    <col min="15874" max="15874" width="65.42578125" style="3" customWidth="1"/>
    <col min="15875" max="15875" width="5.28515625" style="3" customWidth="1"/>
    <col min="15876" max="15876" width="10" style="3" bestFit="1" customWidth="1"/>
    <col min="15877" max="15877" width="22.28515625" style="3" bestFit="1" customWidth="1"/>
    <col min="15878" max="15878" width="19.85546875" style="3" bestFit="1" customWidth="1"/>
    <col min="15879" max="15879" width="19.85546875" style="3" customWidth="1"/>
    <col min="15880" max="15880" width="16" style="3" bestFit="1" customWidth="1"/>
    <col min="15881" max="15881" width="12" style="3" customWidth="1"/>
    <col min="15882" max="15882" width="15.140625" style="3" customWidth="1"/>
    <col min="15883" max="15883" width="18.5703125" style="3" bestFit="1" customWidth="1"/>
    <col min="15884" max="15884" width="14.7109375" style="3" bestFit="1" customWidth="1"/>
    <col min="15885" max="15888" width="11.5703125" style="3" bestFit="1" customWidth="1"/>
    <col min="15889" max="15889" width="11.42578125" style="3"/>
    <col min="15890" max="15890" width="14.42578125" style="3" customWidth="1"/>
    <col min="15891" max="16128" width="11.42578125" style="3"/>
    <col min="16129" max="16129" width="7.28515625" style="3" customWidth="1"/>
    <col min="16130" max="16130" width="65.42578125" style="3" customWidth="1"/>
    <col min="16131" max="16131" width="5.28515625" style="3" customWidth="1"/>
    <col min="16132" max="16132" width="10" style="3" bestFit="1" customWidth="1"/>
    <col min="16133" max="16133" width="22.28515625" style="3" bestFit="1" customWidth="1"/>
    <col min="16134" max="16134" width="19.85546875" style="3" bestFit="1" customWidth="1"/>
    <col min="16135" max="16135" width="19.85546875" style="3" customWidth="1"/>
    <col min="16136" max="16136" width="16" style="3" bestFit="1" customWidth="1"/>
    <col min="16137" max="16137" width="12" style="3" customWidth="1"/>
    <col min="16138" max="16138" width="15.140625" style="3" customWidth="1"/>
    <col min="16139" max="16139" width="18.5703125" style="3" bestFit="1" customWidth="1"/>
    <col min="16140" max="16140" width="14.7109375" style="3" bestFit="1" customWidth="1"/>
    <col min="16141" max="16144" width="11.5703125" style="3" bestFit="1" customWidth="1"/>
    <col min="16145" max="16145" width="11.42578125" style="3"/>
    <col min="16146" max="16146" width="14.42578125" style="3" customWidth="1"/>
    <col min="16147" max="16384" width="11.42578125" style="3"/>
  </cols>
  <sheetData>
    <row r="1" spans="1:11" s="94" customFormat="1" ht="16.5" x14ac:dyDescent="0.25">
      <c r="A1" s="95" t="s">
        <v>0</v>
      </c>
      <c r="B1" s="96"/>
      <c r="C1" s="97"/>
      <c r="D1" s="98"/>
      <c r="E1" s="99"/>
      <c r="F1" s="99"/>
      <c r="G1" s="99"/>
      <c r="H1" s="93"/>
      <c r="I1" s="93"/>
    </row>
    <row r="2" spans="1:11" s="94" customFormat="1" ht="16.5" x14ac:dyDescent="0.25">
      <c r="A2" s="95" t="s">
        <v>1</v>
      </c>
      <c r="B2" s="96"/>
      <c r="C2" s="97"/>
      <c r="D2" s="98"/>
      <c r="E2" s="99"/>
      <c r="F2" s="99"/>
      <c r="G2" s="99"/>
      <c r="H2" s="93"/>
      <c r="I2" s="93"/>
    </row>
    <row r="3" spans="1:11" s="94" customFormat="1" ht="16.5" x14ac:dyDescent="0.25">
      <c r="A3" s="95" t="s">
        <v>2</v>
      </c>
      <c r="B3" s="96"/>
      <c r="C3" s="97"/>
      <c r="D3" s="98"/>
      <c r="E3" s="99"/>
      <c r="F3" s="99"/>
      <c r="G3" s="99"/>
      <c r="H3" s="93"/>
      <c r="I3" s="93"/>
    </row>
    <row r="4" spans="1:11" ht="28.5" customHeight="1" x14ac:dyDescent="0.25">
      <c r="A4" s="4" t="s">
        <v>3</v>
      </c>
      <c r="B4" s="5" t="s">
        <v>4</v>
      </c>
      <c r="C4" s="4" t="s">
        <v>5</v>
      </c>
      <c r="D4" s="6" t="s">
        <v>6</v>
      </c>
      <c r="E4" s="7" t="s">
        <v>175</v>
      </c>
      <c r="F4" s="7" t="s">
        <v>177</v>
      </c>
      <c r="G4" s="7" t="s">
        <v>176</v>
      </c>
      <c r="H4" s="7" t="s">
        <v>174</v>
      </c>
      <c r="I4" s="7" t="s">
        <v>7</v>
      </c>
      <c r="J4" s="8" t="s">
        <v>8</v>
      </c>
    </row>
    <row r="5" spans="1:11" s="11" customFormat="1" x14ac:dyDescent="0.25">
      <c r="A5" s="79" t="s">
        <v>9</v>
      </c>
      <c r="B5" s="80" t="s">
        <v>10</v>
      </c>
      <c r="C5" s="79"/>
      <c r="D5" s="81"/>
      <c r="E5" s="81"/>
      <c r="F5" s="81"/>
      <c r="G5" s="81"/>
      <c r="H5" s="81"/>
      <c r="I5" s="9"/>
      <c r="J5" s="10"/>
    </row>
    <row r="6" spans="1:11" s="11" customFormat="1" x14ac:dyDescent="0.25">
      <c r="A6" s="41" t="s">
        <v>11</v>
      </c>
      <c r="B6" s="12" t="s">
        <v>181</v>
      </c>
      <c r="C6" s="13"/>
      <c r="D6" s="14"/>
      <c r="E6" s="104">
        <f>SUM(E7:E21)</f>
        <v>0</v>
      </c>
      <c r="F6" s="104">
        <f>SUM(F7:F21)</f>
        <v>0</v>
      </c>
      <c r="G6" s="104">
        <f>SUM(G7:G21)</f>
        <v>0</v>
      </c>
      <c r="H6" s="104">
        <f>SUM(H7:H21)</f>
        <v>0</v>
      </c>
      <c r="I6" s="15">
        <f>SUM(I7:I21)</f>
        <v>0</v>
      </c>
      <c r="J6" s="16" t="e">
        <f t="shared" ref="J6:J41" si="0">I6/$I$83</f>
        <v>#DIV/0!</v>
      </c>
      <c r="K6" s="17"/>
    </row>
    <row r="7" spans="1:11" ht="25.5" customHeight="1" x14ac:dyDescent="0.25">
      <c r="A7" s="18" t="s">
        <v>12</v>
      </c>
      <c r="B7" s="19" t="s">
        <v>13</v>
      </c>
      <c r="C7" s="20" t="s">
        <v>14</v>
      </c>
      <c r="D7" s="21">
        <f>(1.43+3.24+3.24)*2.7</f>
        <v>21.357000000000003</v>
      </c>
      <c r="E7" s="90"/>
      <c r="F7" s="90">
        <f t="shared" ref="F7:F21" si="1">(E7*D7)</f>
        <v>0</v>
      </c>
      <c r="G7" s="91"/>
      <c r="H7" s="22"/>
      <c r="I7" s="22">
        <f>D7*(E7+G7+H7)</f>
        <v>0</v>
      </c>
      <c r="J7" s="16" t="e">
        <f t="shared" si="0"/>
        <v>#DIV/0!</v>
      </c>
      <c r="K7" s="123"/>
    </row>
    <row r="8" spans="1:11" ht="27" x14ac:dyDescent="0.25">
      <c r="A8" s="18" t="s">
        <v>15</v>
      </c>
      <c r="B8" s="19" t="s">
        <v>16</v>
      </c>
      <c r="C8" s="20" t="s">
        <v>14</v>
      </c>
      <c r="D8" s="21">
        <f>9.63*2.7</f>
        <v>26.001000000000005</v>
      </c>
      <c r="E8" s="90"/>
      <c r="F8" s="90">
        <f t="shared" si="1"/>
        <v>0</v>
      </c>
      <c r="G8" s="91"/>
      <c r="H8" s="22"/>
      <c r="I8" s="22">
        <f>D8*(E8+G8+H8)</f>
        <v>0</v>
      </c>
      <c r="J8" s="16" t="e">
        <f t="shared" si="0"/>
        <v>#DIV/0!</v>
      </c>
      <c r="K8" s="124"/>
    </row>
    <row r="9" spans="1:11" ht="40.5" x14ac:dyDescent="0.25">
      <c r="A9" s="18" t="s">
        <v>17</v>
      </c>
      <c r="B9" s="19" t="s">
        <v>18</v>
      </c>
      <c r="C9" s="20" t="s">
        <v>19</v>
      </c>
      <c r="D9" s="21">
        <f>(0.2*0.08*2.8)*19</f>
        <v>0.85119999999999996</v>
      </c>
      <c r="E9" s="90"/>
      <c r="F9" s="90">
        <f t="shared" si="1"/>
        <v>0</v>
      </c>
      <c r="G9" s="91"/>
      <c r="H9" s="22"/>
      <c r="I9" s="22">
        <f>D9*(E9+G9+H9)</f>
        <v>0</v>
      </c>
      <c r="J9" s="16" t="e">
        <f t="shared" si="0"/>
        <v>#DIV/0!</v>
      </c>
      <c r="K9" s="17"/>
    </row>
    <row r="10" spans="1:11" ht="25.5" customHeight="1" x14ac:dyDescent="0.25">
      <c r="A10" s="18" t="s">
        <v>20</v>
      </c>
      <c r="B10" s="19" t="s">
        <v>21</v>
      </c>
      <c r="C10" s="20" t="s">
        <v>22</v>
      </c>
      <c r="D10" s="21">
        <v>19</v>
      </c>
      <c r="E10" s="90"/>
      <c r="F10" s="90">
        <f t="shared" si="1"/>
        <v>0</v>
      </c>
      <c r="G10" s="91"/>
      <c r="H10" s="22"/>
      <c r="I10" s="22">
        <f>D10*(E10+G10+H10)</f>
        <v>0</v>
      </c>
      <c r="J10" s="16" t="e">
        <f t="shared" si="0"/>
        <v>#DIV/0!</v>
      </c>
      <c r="K10" s="17"/>
    </row>
    <row r="11" spans="1:11" ht="25.5" customHeight="1" x14ac:dyDescent="0.25">
      <c r="A11" s="18" t="s">
        <v>23</v>
      </c>
      <c r="B11" s="19" t="s">
        <v>24</v>
      </c>
      <c r="C11" s="20" t="s">
        <v>22</v>
      </c>
      <c r="D11" s="23">
        <f>(511/0.36)</f>
        <v>1419.4444444444446</v>
      </c>
      <c r="E11" s="90"/>
      <c r="F11" s="90">
        <f t="shared" si="1"/>
        <v>0</v>
      </c>
      <c r="G11" s="91"/>
      <c r="H11" s="22"/>
      <c r="I11" s="22">
        <f t="shared" ref="I11:I21" si="2">D11*(E11+G11+H11)</f>
        <v>0</v>
      </c>
      <c r="J11" s="16" t="e">
        <f t="shared" si="0"/>
        <v>#DIV/0!</v>
      </c>
      <c r="K11" s="17"/>
    </row>
    <row r="12" spans="1:11" ht="27" x14ac:dyDescent="0.25">
      <c r="A12" s="18" t="s">
        <v>25</v>
      </c>
      <c r="B12" s="19" t="s">
        <v>26</v>
      </c>
      <c r="C12" s="24" t="s">
        <v>22</v>
      </c>
      <c r="D12" s="25">
        <v>4</v>
      </c>
      <c r="E12" s="90"/>
      <c r="F12" s="90">
        <f t="shared" si="1"/>
        <v>0</v>
      </c>
      <c r="G12" s="91"/>
      <c r="H12" s="22"/>
      <c r="I12" s="22">
        <f t="shared" si="2"/>
        <v>0</v>
      </c>
      <c r="J12" s="16" t="e">
        <f t="shared" si="0"/>
        <v>#DIV/0!</v>
      </c>
    </row>
    <row r="13" spans="1:11" ht="27" x14ac:dyDescent="0.25">
      <c r="A13" s="18" t="s">
        <v>27</v>
      </c>
      <c r="B13" s="19" t="s">
        <v>28</v>
      </c>
      <c r="C13" s="24" t="s">
        <v>22</v>
      </c>
      <c r="D13" s="21">
        <v>1</v>
      </c>
      <c r="E13" s="90"/>
      <c r="F13" s="90">
        <f t="shared" si="1"/>
        <v>0</v>
      </c>
      <c r="G13" s="91"/>
      <c r="H13" s="22"/>
      <c r="I13" s="22">
        <f>D13*(E13+G13+H13)</f>
        <v>0</v>
      </c>
      <c r="J13" s="16" t="e">
        <f t="shared" si="0"/>
        <v>#DIV/0!</v>
      </c>
      <c r="K13" s="17"/>
    </row>
    <row r="14" spans="1:11" ht="40.5" x14ac:dyDescent="0.25">
      <c r="A14" s="18" t="s">
        <v>29</v>
      </c>
      <c r="B14" s="19" t="s">
        <v>30</v>
      </c>
      <c r="C14" s="24" t="s">
        <v>22</v>
      </c>
      <c r="D14" s="21">
        <v>20</v>
      </c>
      <c r="E14" s="90"/>
      <c r="F14" s="90">
        <f t="shared" si="1"/>
        <v>0</v>
      </c>
      <c r="G14" s="91"/>
      <c r="H14" s="22"/>
      <c r="I14" s="22">
        <f t="shared" si="2"/>
        <v>0</v>
      </c>
      <c r="J14" s="16" t="e">
        <f t="shared" si="0"/>
        <v>#DIV/0!</v>
      </c>
      <c r="K14" s="17"/>
    </row>
    <row r="15" spans="1:11" ht="27" x14ac:dyDescent="0.25">
      <c r="A15" s="18" t="s">
        <v>31</v>
      </c>
      <c r="B15" s="19" t="s">
        <v>32</v>
      </c>
      <c r="C15" s="24" t="s">
        <v>22</v>
      </c>
      <c r="D15" s="21">
        <v>10</v>
      </c>
      <c r="E15" s="90"/>
      <c r="F15" s="90">
        <f t="shared" si="1"/>
        <v>0</v>
      </c>
      <c r="G15" s="91"/>
      <c r="H15" s="22"/>
      <c r="I15" s="22">
        <f t="shared" si="2"/>
        <v>0</v>
      </c>
      <c r="J15" s="16" t="e">
        <f t="shared" si="0"/>
        <v>#DIV/0!</v>
      </c>
      <c r="K15" s="17"/>
    </row>
    <row r="16" spans="1:11" ht="27" x14ac:dyDescent="0.25">
      <c r="A16" s="18" t="s">
        <v>33</v>
      </c>
      <c r="B16" s="19" t="s">
        <v>34</v>
      </c>
      <c r="C16" s="20" t="s">
        <v>22</v>
      </c>
      <c r="D16" s="21">
        <v>1</v>
      </c>
      <c r="E16" s="90"/>
      <c r="F16" s="90">
        <f t="shared" si="1"/>
        <v>0</v>
      </c>
      <c r="G16" s="91"/>
      <c r="H16" s="22"/>
      <c r="I16" s="22">
        <f t="shared" si="2"/>
        <v>0</v>
      </c>
      <c r="J16" s="16" t="e">
        <f t="shared" si="0"/>
        <v>#DIV/0!</v>
      </c>
      <c r="K16" s="17"/>
    </row>
    <row r="17" spans="1:17" ht="54" x14ac:dyDescent="0.25">
      <c r="A17" s="18" t="s">
        <v>35</v>
      </c>
      <c r="B17" s="19" t="s">
        <v>36</v>
      </c>
      <c r="C17" s="20" t="s">
        <v>37</v>
      </c>
      <c r="D17" s="21">
        <v>2600</v>
      </c>
      <c r="E17" s="90"/>
      <c r="F17" s="90">
        <f t="shared" si="1"/>
        <v>0</v>
      </c>
      <c r="G17" s="91"/>
      <c r="H17" s="22"/>
      <c r="I17" s="22">
        <f t="shared" si="2"/>
        <v>0</v>
      </c>
      <c r="J17" s="16" t="e">
        <f t="shared" si="0"/>
        <v>#DIV/0!</v>
      </c>
      <c r="K17" s="17"/>
      <c r="L17" s="26"/>
      <c r="M17" s="26"/>
      <c r="N17" s="27"/>
      <c r="O17" s="26"/>
      <c r="P17" s="26"/>
      <c r="Q17" s="26"/>
    </row>
    <row r="18" spans="1:17" ht="27" x14ac:dyDescent="0.25">
      <c r="A18" s="18" t="s">
        <v>41</v>
      </c>
      <c r="B18" s="19" t="s">
        <v>39</v>
      </c>
      <c r="C18" s="20" t="s">
        <v>40</v>
      </c>
      <c r="D18" s="21">
        <v>8</v>
      </c>
      <c r="E18" s="90"/>
      <c r="F18" s="90">
        <f t="shared" si="1"/>
        <v>0</v>
      </c>
      <c r="G18" s="91"/>
      <c r="H18" s="22"/>
      <c r="I18" s="22">
        <f t="shared" si="2"/>
        <v>0</v>
      </c>
      <c r="J18" s="16" t="e">
        <f t="shared" si="0"/>
        <v>#DIV/0!</v>
      </c>
      <c r="K18" s="17"/>
    </row>
    <row r="19" spans="1:17" ht="54" x14ac:dyDescent="0.25">
      <c r="A19" s="18" t="s">
        <v>38</v>
      </c>
      <c r="B19" s="19" t="s">
        <v>42</v>
      </c>
      <c r="C19" s="20" t="s">
        <v>19</v>
      </c>
      <c r="D19" s="21">
        <v>30</v>
      </c>
      <c r="E19" s="90"/>
      <c r="F19" s="90">
        <f t="shared" si="1"/>
        <v>0</v>
      </c>
      <c r="G19" s="92"/>
      <c r="H19" s="92"/>
      <c r="I19" s="22">
        <f t="shared" si="2"/>
        <v>0</v>
      </c>
      <c r="J19" s="16" t="e">
        <f t="shared" si="0"/>
        <v>#DIV/0!</v>
      </c>
      <c r="K19" s="17"/>
      <c r="L19" s="26"/>
      <c r="M19" s="26"/>
      <c r="N19" s="26"/>
      <c r="O19" s="26"/>
      <c r="P19" s="26"/>
      <c r="Q19" s="26"/>
    </row>
    <row r="20" spans="1:17" ht="27" x14ac:dyDescent="0.25">
      <c r="A20" s="18" t="s">
        <v>183</v>
      </c>
      <c r="B20" s="19" t="s">
        <v>185</v>
      </c>
      <c r="C20" s="20" t="s">
        <v>14</v>
      </c>
      <c r="D20" s="21">
        <v>31</v>
      </c>
      <c r="E20" s="90"/>
      <c r="F20" s="90">
        <f t="shared" si="1"/>
        <v>0</v>
      </c>
      <c r="G20" s="92"/>
      <c r="H20" s="92"/>
      <c r="I20" s="22">
        <f t="shared" si="2"/>
        <v>0</v>
      </c>
      <c r="J20" s="16" t="e">
        <f t="shared" si="0"/>
        <v>#DIV/0!</v>
      </c>
      <c r="K20" s="17"/>
      <c r="L20" s="26"/>
      <c r="M20" s="26"/>
      <c r="N20" s="26"/>
      <c r="O20" s="26"/>
      <c r="P20" s="26"/>
      <c r="Q20" s="26"/>
    </row>
    <row r="21" spans="1:17" ht="27" x14ac:dyDescent="0.25">
      <c r="A21" s="18" t="s">
        <v>184</v>
      </c>
      <c r="B21" s="19" t="s">
        <v>186</v>
      </c>
      <c r="C21" s="20" t="s">
        <v>37</v>
      </c>
      <c r="D21" s="21">
        <v>29.07</v>
      </c>
      <c r="E21" s="90"/>
      <c r="F21" s="90">
        <f t="shared" si="1"/>
        <v>0</v>
      </c>
      <c r="G21" s="92"/>
      <c r="H21" s="92"/>
      <c r="I21" s="22">
        <f t="shared" si="2"/>
        <v>0</v>
      </c>
      <c r="J21" s="16" t="e">
        <f t="shared" si="0"/>
        <v>#DIV/0!</v>
      </c>
      <c r="K21" s="17"/>
      <c r="L21" s="26"/>
      <c r="M21" s="26"/>
      <c r="N21" s="26"/>
      <c r="O21" s="26"/>
      <c r="P21" s="26"/>
      <c r="Q21" s="26"/>
    </row>
    <row r="22" spans="1:17" s="11" customFormat="1" x14ac:dyDescent="0.25">
      <c r="A22" s="41" t="s">
        <v>43</v>
      </c>
      <c r="B22" s="28" t="s">
        <v>180</v>
      </c>
      <c r="C22" s="29"/>
      <c r="D22" s="30"/>
      <c r="E22" s="31">
        <f>SUM(E23:E32)</f>
        <v>0</v>
      </c>
      <c r="F22" s="104">
        <f>SUM(F23:F32)</f>
        <v>0</v>
      </c>
      <c r="G22" s="31">
        <f>SUM(G23:G32)</f>
        <v>0</v>
      </c>
      <c r="H22" s="31">
        <f>SUM(H23:H32)</f>
        <v>0</v>
      </c>
      <c r="I22" s="31">
        <f>SUM(I23:I32)</f>
        <v>0</v>
      </c>
      <c r="J22" s="16" t="e">
        <f t="shared" si="0"/>
        <v>#DIV/0!</v>
      </c>
      <c r="K22" s="17"/>
    </row>
    <row r="23" spans="1:17" ht="40.5" x14ac:dyDescent="0.25">
      <c r="A23" s="18" t="s">
        <v>44</v>
      </c>
      <c r="B23" s="19" t="s">
        <v>45</v>
      </c>
      <c r="C23" s="20" t="s">
        <v>14</v>
      </c>
      <c r="D23" s="21">
        <f>(3.06*2.7)+(9.63*0.5)</f>
        <v>13.077000000000002</v>
      </c>
      <c r="E23" s="91"/>
      <c r="F23" s="90">
        <f t="shared" ref="F23:F32" si="3">(E23*D23)</f>
        <v>0</v>
      </c>
      <c r="G23" s="91"/>
      <c r="H23" s="92"/>
      <c r="I23" s="92">
        <f t="shared" ref="I23:I32" si="4">D23*(E23+G23+H23)</f>
        <v>0</v>
      </c>
      <c r="J23" s="16" t="e">
        <f t="shared" si="0"/>
        <v>#DIV/0!</v>
      </c>
      <c r="K23" s="17"/>
    </row>
    <row r="24" spans="1:17" ht="27" x14ac:dyDescent="0.25">
      <c r="A24" s="18" t="s">
        <v>46</v>
      </c>
      <c r="B24" s="19" t="s">
        <v>47</v>
      </c>
      <c r="C24" s="20" t="s">
        <v>14</v>
      </c>
      <c r="D24" s="21">
        <f>(D23*2)+(0.15*2.7)</f>
        <v>26.559000000000005</v>
      </c>
      <c r="E24" s="91"/>
      <c r="F24" s="90">
        <f t="shared" si="3"/>
        <v>0</v>
      </c>
      <c r="G24" s="91"/>
      <c r="H24" s="92"/>
      <c r="I24" s="92">
        <f t="shared" si="4"/>
        <v>0</v>
      </c>
      <c r="J24" s="16" t="e">
        <f t="shared" si="0"/>
        <v>#DIV/0!</v>
      </c>
      <c r="K24" s="17"/>
    </row>
    <row r="25" spans="1:17" ht="27" x14ac:dyDescent="0.25">
      <c r="A25" s="18" t="s">
        <v>48</v>
      </c>
      <c r="B25" s="19" t="s">
        <v>49</v>
      </c>
      <c r="C25" s="20" t="s">
        <v>14</v>
      </c>
      <c r="D25" s="21">
        <f>(D23*2)+(0.15*2.7)</f>
        <v>26.559000000000005</v>
      </c>
      <c r="E25" s="91"/>
      <c r="F25" s="90">
        <f t="shared" si="3"/>
        <v>0</v>
      </c>
      <c r="G25" s="91"/>
      <c r="H25" s="92"/>
      <c r="I25" s="92">
        <f t="shared" si="4"/>
        <v>0</v>
      </c>
      <c r="J25" s="16" t="e">
        <f t="shared" si="0"/>
        <v>#DIV/0!</v>
      </c>
      <c r="K25" s="17"/>
    </row>
    <row r="26" spans="1:17" ht="54" x14ac:dyDescent="0.25">
      <c r="A26" s="18" t="s">
        <v>50</v>
      </c>
      <c r="B26" s="19" t="s">
        <v>51</v>
      </c>
      <c r="C26" s="20" t="s">
        <v>14</v>
      </c>
      <c r="D26" s="21">
        <v>450</v>
      </c>
      <c r="E26" s="91"/>
      <c r="F26" s="90">
        <f t="shared" si="3"/>
        <v>0</v>
      </c>
      <c r="G26" s="91"/>
      <c r="H26" s="92"/>
      <c r="I26" s="92">
        <f t="shared" si="4"/>
        <v>0</v>
      </c>
      <c r="J26" s="16" t="e">
        <f t="shared" si="0"/>
        <v>#DIV/0!</v>
      </c>
      <c r="K26" s="17"/>
    </row>
    <row r="27" spans="1:17" ht="40.5" x14ac:dyDescent="0.25">
      <c r="A27" s="18" t="s">
        <v>52</v>
      </c>
      <c r="B27" s="19" t="s">
        <v>53</v>
      </c>
      <c r="C27" s="20" t="s">
        <v>14</v>
      </c>
      <c r="D27" s="21">
        <v>30</v>
      </c>
      <c r="E27" s="91"/>
      <c r="F27" s="90">
        <f t="shared" si="3"/>
        <v>0</v>
      </c>
      <c r="G27" s="91"/>
      <c r="H27" s="92"/>
      <c r="I27" s="92">
        <f t="shared" si="4"/>
        <v>0</v>
      </c>
      <c r="J27" s="16" t="e">
        <f t="shared" si="0"/>
        <v>#DIV/0!</v>
      </c>
      <c r="K27" s="17"/>
    </row>
    <row r="28" spans="1:17" ht="40.5" x14ac:dyDescent="0.25">
      <c r="A28" s="18" t="s">
        <v>54</v>
      </c>
      <c r="B28" s="19" t="s">
        <v>55</v>
      </c>
      <c r="C28" s="20" t="s">
        <v>14</v>
      </c>
      <c r="D28" s="21">
        <v>2</v>
      </c>
      <c r="E28" s="91"/>
      <c r="F28" s="90">
        <f t="shared" si="3"/>
        <v>0</v>
      </c>
      <c r="G28" s="91"/>
      <c r="H28" s="92"/>
      <c r="I28" s="92">
        <f t="shared" si="4"/>
        <v>0</v>
      </c>
      <c r="J28" s="16" t="e">
        <f t="shared" si="0"/>
        <v>#DIV/0!</v>
      </c>
      <c r="K28" s="17"/>
    </row>
    <row r="29" spans="1:17" ht="40.5" x14ac:dyDescent="0.25">
      <c r="A29" s="18" t="s">
        <v>56</v>
      </c>
      <c r="B29" s="19" t="s">
        <v>57</v>
      </c>
      <c r="C29" s="20" t="s">
        <v>14</v>
      </c>
      <c r="D29" s="21">
        <v>20</v>
      </c>
      <c r="E29" s="91"/>
      <c r="F29" s="90">
        <f t="shared" si="3"/>
        <v>0</v>
      </c>
      <c r="G29" s="91"/>
      <c r="H29" s="92"/>
      <c r="I29" s="92">
        <f t="shared" si="4"/>
        <v>0</v>
      </c>
      <c r="J29" s="16" t="e">
        <f t="shared" si="0"/>
        <v>#DIV/0!</v>
      </c>
      <c r="K29" s="17"/>
    </row>
    <row r="30" spans="1:17" ht="27" x14ac:dyDescent="0.25">
      <c r="A30" s="18" t="s">
        <v>58</v>
      </c>
      <c r="B30" s="19" t="s">
        <v>59</v>
      </c>
      <c r="C30" s="20" t="s">
        <v>40</v>
      </c>
      <c r="D30" s="21">
        <f>8*4</f>
        <v>32</v>
      </c>
      <c r="E30" s="92"/>
      <c r="F30" s="90">
        <f t="shared" si="3"/>
        <v>0</v>
      </c>
      <c r="G30" s="92"/>
      <c r="H30" s="92"/>
      <c r="I30" s="92">
        <f t="shared" si="4"/>
        <v>0</v>
      </c>
      <c r="J30" s="16" t="e">
        <f t="shared" si="0"/>
        <v>#DIV/0!</v>
      </c>
      <c r="K30" s="17"/>
    </row>
    <row r="31" spans="1:17" ht="27" x14ac:dyDescent="0.25">
      <c r="A31" s="18" t="s">
        <v>60</v>
      </c>
      <c r="B31" s="19" t="s">
        <v>61</v>
      </c>
      <c r="C31" s="20" t="s">
        <v>40</v>
      </c>
      <c r="D31" s="21">
        <v>32</v>
      </c>
      <c r="E31" s="91"/>
      <c r="F31" s="90">
        <f t="shared" si="3"/>
        <v>0</v>
      </c>
      <c r="G31" s="91"/>
      <c r="H31" s="92"/>
      <c r="I31" s="92">
        <f t="shared" si="4"/>
        <v>0</v>
      </c>
      <c r="J31" s="16" t="e">
        <f t="shared" si="0"/>
        <v>#DIV/0!</v>
      </c>
      <c r="K31" s="17"/>
    </row>
    <row r="32" spans="1:17" x14ac:dyDescent="0.25">
      <c r="A32" s="18" t="s">
        <v>187</v>
      </c>
      <c r="B32" s="19" t="s">
        <v>188</v>
      </c>
      <c r="C32" s="20" t="s">
        <v>90</v>
      </c>
      <c r="D32" s="21">
        <v>1</v>
      </c>
      <c r="E32" s="92"/>
      <c r="F32" s="90">
        <f t="shared" si="3"/>
        <v>0</v>
      </c>
      <c r="G32" s="92"/>
      <c r="H32" s="92"/>
      <c r="I32" s="92">
        <f t="shared" si="4"/>
        <v>0</v>
      </c>
      <c r="J32" s="16" t="e">
        <f t="shared" si="0"/>
        <v>#DIV/0!</v>
      </c>
      <c r="K32" s="17"/>
    </row>
    <row r="33" spans="1:11" s="11" customFormat="1" x14ac:dyDescent="0.25">
      <c r="A33" s="79" t="s">
        <v>62</v>
      </c>
      <c r="B33" s="80" t="s">
        <v>63</v>
      </c>
      <c r="C33" s="32"/>
      <c r="D33" s="33"/>
      <c r="E33" s="34"/>
      <c r="F33" s="34"/>
      <c r="G33" s="34"/>
      <c r="H33" s="34"/>
      <c r="I33" s="34"/>
      <c r="J33" s="16" t="e">
        <f t="shared" si="0"/>
        <v>#DIV/0!</v>
      </c>
      <c r="K33" s="17"/>
    </row>
    <row r="34" spans="1:11" s="11" customFormat="1" x14ac:dyDescent="0.25">
      <c r="A34" s="41" t="s">
        <v>64</v>
      </c>
      <c r="B34" s="28" t="s">
        <v>180</v>
      </c>
      <c r="C34" s="35"/>
      <c r="D34" s="36"/>
      <c r="E34" s="31">
        <f>SUM(E35:E37)</f>
        <v>0</v>
      </c>
      <c r="F34" s="31">
        <f>SUM(F35:F37)</f>
        <v>0</v>
      </c>
      <c r="G34" s="31">
        <f>SUM(G35:G37)</f>
        <v>0</v>
      </c>
      <c r="H34" s="31">
        <f>SUM(H35:H37)</f>
        <v>0</v>
      </c>
      <c r="I34" s="31">
        <f>SUM(I35:I37)</f>
        <v>0</v>
      </c>
      <c r="J34" s="16" t="e">
        <f t="shared" si="0"/>
        <v>#DIV/0!</v>
      </c>
      <c r="K34" s="17"/>
    </row>
    <row r="35" spans="1:11" ht="27" x14ac:dyDescent="0.25">
      <c r="A35" s="18" t="s">
        <v>65</v>
      </c>
      <c r="B35" s="19" t="s">
        <v>66</v>
      </c>
      <c r="C35" s="20" t="s">
        <v>14</v>
      </c>
      <c r="D35" s="21">
        <f>((4.37+3.79+1.08+0.65+4+2.48+2.05+0.9+0.9+0.9+0.9+0.9+0.9+3.5+3.5+3.5+3.5+3.5+3.3+4.8)*2.7)+(7.75*0.5)</f>
        <v>137.30899999999997</v>
      </c>
      <c r="E35" s="92"/>
      <c r="F35" s="90">
        <f>(E35*D35)</f>
        <v>0</v>
      </c>
      <c r="G35" s="92"/>
      <c r="H35" s="92"/>
      <c r="I35" s="92">
        <f>D35*(E35+G35+H35)</f>
        <v>0</v>
      </c>
      <c r="J35" s="16" t="e">
        <f t="shared" si="0"/>
        <v>#DIV/0!</v>
      </c>
      <c r="K35" s="17"/>
    </row>
    <row r="36" spans="1:11" x14ac:dyDescent="0.25">
      <c r="A36" s="18" t="s">
        <v>67</v>
      </c>
      <c r="B36" s="19" t="s">
        <v>68</v>
      </c>
      <c r="C36" s="20" t="s">
        <v>14</v>
      </c>
      <c r="D36" s="21">
        <f>(6.73+2.99+6.3+2.35+2.26+2.25+2.25+2.35+3.07+1.01+1+1)*2.7</f>
        <v>90.612000000000009</v>
      </c>
      <c r="E36" s="92"/>
      <c r="F36" s="90">
        <f>(E36*D36)</f>
        <v>0</v>
      </c>
      <c r="G36" s="92"/>
      <c r="H36" s="92"/>
      <c r="I36" s="92">
        <f>D36*(E36+G36+H36)</f>
        <v>0</v>
      </c>
      <c r="J36" s="16" t="e">
        <f t="shared" si="0"/>
        <v>#DIV/0!</v>
      </c>
      <c r="K36" s="17"/>
    </row>
    <row r="37" spans="1:11" ht="27" x14ac:dyDescent="0.25">
      <c r="A37" s="18" t="s">
        <v>69</v>
      </c>
      <c r="B37" s="19" t="s">
        <v>70</v>
      </c>
      <c r="C37" s="20" t="s">
        <v>22</v>
      </c>
      <c r="D37" s="21">
        <v>18</v>
      </c>
      <c r="E37" s="92"/>
      <c r="F37" s="90">
        <f>(E37*D37)</f>
        <v>0</v>
      </c>
      <c r="G37" s="92"/>
      <c r="H37" s="92"/>
      <c r="I37" s="92">
        <f>D37*(E37+G37+H37)</f>
        <v>0</v>
      </c>
      <c r="J37" s="16" t="e">
        <f t="shared" si="0"/>
        <v>#DIV/0!</v>
      </c>
    </row>
    <row r="38" spans="1:11" s="11" customFormat="1" x14ac:dyDescent="0.25">
      <c r="A38" s="79" t="s">
        <v>71</v>
      </c>
      <c r="B38" s="80" t="s">
        <v>72</v>
      </c>
      <c r="C38" s="39"/>
      <c r="D38" s="81"/>
      <c r="E38" s="38"/>
      <c r="F38" s="38"/>
      <c r="G38" s="38"/>
      <c r="H38" s="38"/>
      <c r="I38" s="38"/>
      <c r="J38" s="16" t="e">
        <f t="shared" si="0"/>
        <v>#DIV/0!</v>
      </c>
      <c r="K38" s="17"/>
    </row>
    <row r="39" spans="1:11" s="11" customFormat="1" x14ac:dyDescent="0.25">
      <c r="A39" s="41" t="s">
        <v>73</v>
      </c>
      <c r="B39" s="28" t="s">
        <v>180</v>
      </c>
      <c r="C39" s="40"/>
      <c r="D39" s="36"/>
      <c r="E39" s="31">
        <f>SUM(E40:E44)</f>
        <v>0</v>
      </c>
      <c r="F39" s="31">
        <f>SUM(F40:F44)</f>
        <v>0</v>
      </c>
      <c r="G39" s="15">
        <f>SUM(G40:G44)</f>
        <v>0</v>
      </c>
      <c r="H39" s="15">
        <f>SUM(H40:H44)</f>
        <v>0</v>
      </c>
      <c r="I39" s="15">
        <f>SUM(I40:I44)</f>
        <v>0</v>
      </c>
      <c r="J39" s="16" t="e">
        <f t="shared" si="0"/>
        <v>#DIV/0!</v>
      </c>
      <c r="K39" s="17"/>
    </row>
    <row r="40" spans="1:11" s="11" customFormat="1" x14ac:dyDescent="0.25">
      <c r="A40" s="18" t="s">
        <v>74</v>
      </c>
      <c r="B40" s="19" t="s">
        <v>189</v>
      </c>
      <c r="C40" s="20" t="s">
        <v>37</v>
      </c>
      <c r="D40" s="21">
        <v>16.5</v>
      </c>
      <c r="E40" s="92"/>
      <c r="F40" s="90">
        <f>(E40*D40)</f>
        <v>0</v>
      </c>
      <c r="G40" s="92"/>
      <c r="H40" s="92"/>
      <c r="I40" s="92">
        <f>D40*(E40+G40+H40)</f>
        <v>0</v>
      </c>
      <c r="J40" s="16" t="e">
        <f t="shared" si="0"/>
        <v>#DIV/0!</v>
      </c>
      <c r="K40" s="17"/>
    </row>
    <row r="41" spans="1:11" s="11" customFormat="1" ht="27" x14ac:dyDescent="0.25">
      <c r="A41" s="18" t="s">
        <v>76</v>
      </c>
      <c r="B41" s="19" t="s">
        <v>190</v>
      </c>
      <c r="C41" s="20" t="s">
        <v>14</v>
      </c>
      <c r="D41" s="21">
        <v>31</v>
      </c>
      <c r="E41" s="92"/>
      <c r="F41" s="90">
        <f>(E41*D41)</f>
        <v>0</v>
      </c>
      <c r="G41" s="92"/>
      <c r="H41" s="92"/>
      <c r="I41" s="92">
        <f>D41*(E41+G41+H41)</f>
        <v>0</v>
      </c>
      <c r="J41" s="16" t="e">
        <f t="shared" si="0"/>
        <v>#DIV/0!</v>
      </c>
      <c r="K41" s="17"/>
    </row>
    <row r="42" spans="1:11" ht="40.5" x14ac:dyDescent="0.25">
      <c r="A42" s="18" t="s">
        <v>74</v>
      </c>
      <c r="B42" s="19" t="s">
        <v>75</v>
      </c>
      <c r="C42" s="20" t="s">
        <v>14</v>
      </c>
      <c r="D42" s="21">
        <v>4.9800000000000004</v>
      </c>
      <c r="E42" s="91"/>
      <c r="F42" s="90">
        <f>(E42*D42)</f>
        <v>0</v>
      </c>
      <c r="G42" s="91"/>
      <c r="H42" s="92"/>
      <c r="I42" s="92">
        <f>D42*(E42+G42+H42)</f>
        <v>0</v>
      </c>
      <c r="J42" s="16" t="e">
        <f t="shared" ref="J42:J51" si="5">I42/$I$83</f>
        <v>#DIV/0!</v>
      </c>
      <c r="K42" s="17"/>
    </row>
    <row r="43" spans="1:11" ht="27" x14ac:dyDescent="0.25">
      <c r="A43" s="18" t="s">
        <v>76</v>
      </c>
      <c r="B43" s="19" t="s">
        <v>77</v>
      </c>
      <c r="C43" s="20" t="s">
        <v>14</v>
      </c>
      <c r="D43" s="21">
        <v>4.9800000000000004</v>
      </c>
      <c r="E43" s="91"/>
      <c r="F43" s="90">
        <f>(E43*D43)</f>
        <v>0</v>
      </c>
      <c r="G43" s="91"/>
      <c r="H43" s="92"/>
      <c r="I43" s="92">
        <f>D43*(E43+G43+H43)</f>
        <v>0</v>
      </c>
      <c r="J43" s="16" t="e">
        <f t="shared" si="5"/>
        <v>#DIV/0!</v>
      </c>
      <c r="K43" s="17"/>
    </row>
    <row r="44" spans="1:11" ht="25.5" customHeight="1" x14ac:dyDescent="0.25">
      <c r="A44" s="18" t="s">
        <v>78</v>
      </c>
      <c r="B44" s="19" t="s">
        <v>79</v>
      </c>
      <c r="C44" s="20" t="s">
        <v>22</v>
      </c>
      <c r="D44" s="21">
        <v>2</v>
      </c>
      <c r="E44" s="92"/>
      <c r="F44" s="90">
        <f>(E44*D44)</f>
        <v>0</v>
      </c>
      <c r="G44" s="92"/>
      <c r="H44" s="92"/>
      <c r="I44" s="92">
        <f>D44*(E44+G44+H44)</f>
        <v>0</v>
      </c>
      <c r="J44" s="16" t="e">
        <f t="shared" si="5"/>
        <v>#DIV/0!</v>
      </c>
      <c r="K44" s="17"/>
    </row>
    <row r="45" spans="1:11" s="11" customFormat="1" x14ac:dyDescent="0.25">
      <c r="A45" s="79" t="s">
        <v>80</v>
      </c>
      <c r="B45" s="80" t="s">
        <v>81</v>
      </c>
      <c r="C45" s="39"/>
      <c r="D45" s="81"/>
      <c r="E45" s="38"/>
      <c r="F45" s="38"/>
      <c r="G45" s="38"/>
      <c r="H45" s="38"/>
      <c r="I45" s="38"/>
      <c r="J45" s="16" t="e">
        <f t="shared" si="5"/>
        <v>#DIV/0!</v>
      </c>
      <c r="K45" s="17"/>
    </row>
    <row r="46" spans="1:11" s="11" customFormat="1" x14ac:dyDescent="0.25">
      <c r="A46" s="41" t="s">
        <v>82</v>
      </c>
      <c r="B46" s="28" t="s">
        <v>180</v>
      </c>
      <c r="C46" s="40"/>
      <c r="D46" s="36"/>
      <c r="E46" s="37">
        <f>SUM(E47)</f>
        <v>0</v>
      </c>
      <c r="F46" s="37">
        <f>SUM(F47)</f>
        <v>0</v>
      </c>
      <c r="G46" s="37">
        <f>SUM(G47)</f>
        <v>0</v>
      </c>
      <c r="H46" s="37">
        <f>SUM(H47)</f>
        <v>0</v>
      </c>
      <c r="I46" s="37">
        <f>SUM(I47)</f>
        <v>0</v>
      </c>
      <c r="J46" s="16" t="e">
        <f t="shared" si="5"/>
        <v>#DIV/0!</v>
      </c>
      <c r="K46" s="17"/>
    </row>
    <row r="47" spans="1:11" ht="27" x14ac:dyDescent="0.25">
      <c r="A47" s="18" t="s">
        <v>83</v>
      </c>
      <c r="B47" s="19" t="s">
        <v>84</v>
      </c>
      <c r="C47" s="20" t="s">
        <v>14</v>
      </c>
      <c r="D47" s="21">
        <v>511</v>
      </c>
      <c r="E47" s="92"/>
      <c r="F47" s="90">
        <f>(E47*D47)</f>
        <v>0</v>
      </c>
      <c r="G47" s="92"/>
      <c r="H47" s="92"/>
      <c r="I47" s="92">
        <f>D47*(E47+G47+H47)</f>
        <v>0</v>
      </c>
      <c r="J47" s="16" t="e">
        <f t="shared" si="5"/>
        <v>#DIV/0!</v>
      </c>
      <c r="K47" s="17"/>
    </row>
    <row r="48" spans="1:11" s="11" customFormat="1" x14ac:dyDescent="0.25">
      <c r="A48" s="79" t="s">
        <v>85</v>
      </c>
      <c r="B48" s="80" t="s">
        <v>86</v>
      </c>
      <c r="C48" s="39"/>
      <c r="D48" s="81"/>
      <c r="E48" s="38"/>
      <c r="F48" s="38"/>
      <c r="G48" s="38"/>
      <c r="H48" s="38"/>
      <c r="I48" s="38"/>
      <c r="J48" s="16" t="e">
        <f t="shared" si="5"/>
        <v>#DIV/0!</v>
      </c>
      <c r="K48" s="17"/>
    </row>
    <row r="49" spans="1:11" s="11" customFormat="1" x14ac:dyDescent="0.25">
      <c r="A49" s="41" t="s">
        <v>87</v>
      </c>
      <c r="B49" s="28" t="s">
        <v>180</v>
      </c>
      <c r="C49" s="41"/>
      <c r="D49" s="42"/>
      <c r="E49" s="105">
        <f t="shared" ref="E49" si="6">SUM(E50:E50)</f>
        <v>0</v>
      </c>
      <c r="F49" s="105">
        <f t="shared" ref="F49" si="7">SUM(F50:F50)</f>
        <v>0</v>
      </c>
      <c r="G49" s="105">
        <f t="shared" ref="G49:H49" si="8">SUM(G50:G50)</f>
        <v>0</v>
      </c>
      <c r="H49" s="105">
        <f t="shared" si="8"/>
        <v>0</v>
      </c>
      <c r="I49" s="43">
        <f>SUM(I50:I50)</f>
        <v>0</v>
      </c>
      <c r="J49" s="16" t="e">
        <f t="shared" si="5"/>
        <v>#DIV/0!</v>
      </c>
      <c r="K49" s="17"/>
    </row>
    <row r="50" spans="1:11" ht="40.5" x14ac:dyDescent="0.25">
      <c r="A50" s="18" t="s">
        <v>88</v>
      </c>
      <c r="B50" s="19" t="s">
        <v>89</v>
      </c>
      <c r="C50" s="20" t="s">
        <v>90</v>
      </c>
      <c r="D50" s="21">
        <v>1</v>
      </c>
      <c r="E50" s="92"/>
      <c r="F50" s="90">
        <f>(E50*D50)</f>
        <v>0</v>
      </c>
      <c r="G50" s="92"/>
      <c r="H50" s="92"/>
      <c r="I50" s="92">
        <f>D50*(E50+G50+H50)</f>
        <v>0</v>
      </c>
      <c r="J50" s="16" t="e">
        <f t="shared" si="5"/>
        <v>#DIV/0!</v>
      </c>
      <c r="K50" s="17"/>
    </row>
    <row r="51" spans="1:11" s="11" customFormat="1" x14ac:dyDescent="0.25">
      <c r="A51" s="133" t="s">
        <v>91</v>
      </c>
      <c r="B51" s="134"/>
      <c r="C51" s="134"/>
      <c r="D51" s="134"/>
      <c r="E51" s="134"/>
      <c r="F51" s="134"/>
      <c r="G51" s="134"/>
      <c r="H51" s="135"/>
      <c r="I51" s="9">
        <f>I49+I46+I39+I34+I22+I6</f>
        <v>0</v>
      </c>
      <c r="J51" s="16" t="e">
        <f t="shared" si="5"/>
        <v>#DIV/0!</v>
      </c>
      <c r="K51" s="17"/>
    </row>
    <row r="52" spans="1:11" s="103" customFormat="1" x14ac:dyDescent="0.25">
      <c r="A52" s="106"/>
      <c r="B52" s="106"/>
      <c r="C52" s="106"/>
      <c r="D52" s="106"/>
      <c r="E52" s="106"/>
      <c r="F52" s="106"/>
      <c r="G52" s="107"/>
      <c r="H52" s="107"/>
      <c r="I52" s="107"/>
      <c r="J52" s="108"/>
      <c r="K52" s="102"/>
    </row>
    <row r="53" spans="1:11" s="11" customFormat="1" x14ac:dyDescent="0.25">
      <c r="A53" s="79" t="s">
        <v>92</v>
      </c>
      <c r="B53" s="82" t="s">
        <v>93</v>
      </c>
      <c r="C53" s="83"/>
      <c r="D53" s="84"/>
      <c r="E53" s="44">
        <f>SUM(E54:E57)</f>
        <v>0</v>
      </c>
      <c r="F53" s="44">
        <f>SUM(F54:F57)</f>
        <v>0</v>
      </c>
      <c r="G53" s="44">
        <f>SUM(G54:G57)</f>
        <v>0</v>
      </c>
      <c r="H53" s="44">
        <f>SUM(H54:H57)</f>
        <v>0</v>
      </c>
      <c r="I53" s="44">
        <f>SUM(I54:I57)</f>
        <v>0</v>
      </c>
      <c r="J53" s="16" t="e">
        <f t="shared" ref="J53:J67" si="9">I53/$I$83</f>
        <v>#DIV/0!</v>
      </c>
      <c r="K53" s="17"/>
    </row>
    <row r="54" spans="1:11" x14ac:dyDescent="0.25">
      <c r="A54" s="18" t="s">
        <v>94</v>
      </c>
      <c r="B54" s="19" t="s">
        <v>95</v>
      </c>
      <c r="C54" s="20" t="s">
        <v>90</v>
      </c>
      <c r="D54" s="21">
        <v>1</v>
      </c>
      <c r="E54" s="92"/>
      <c r="F54" s="90">
        <f>(E54*D54)</f>
        <v>0</v>
      </c>
      <c r="G54" s="92"/>
      <c r="H54" s="92"/>
      <c r="I54" s="92">
        <f>D54*(E54+G54+H54)</f>
        <v>0</v>
      </c>
      <c r="J54" s="16" t="e">
        <f t="shared" si="9"/>
        <v>#DIV/0!</v>
      </c>
      <c r="K54" s="17"/>
    </row>
    <row r="55" spans="1:11" x14ac:dyDescent="0.25">
      <c r="A55" s="18" t="s">
        <v>96</v>
      </c>
      <c r="B55" s="19" t="s">
        <v>97</v>
      </c>
      <c r="C55" s="20" t="s">
        <v>90</v>
      </c>
      <c r="D55" s="21">
        <v>1</v>
      </c>
      <c r="E55" s="92"/>
      <c r="F55" s="90">
        <f>(E55*D55)</f>
        <v>0</v>
      </c>
      <c r="G55" s="92"/>
      <c r="H55" s="92"/>
      <c r="I55" s="92">
        <f>D55*(E55+G55+H55)</f>
        <v>0</v>
      </c>
      <c r="J55" s="16" t="e">
        <f t="shared" si="9"/>
        <v>#DIV/0!</v>
      </c>
      <c r="K55" s="17"/>
    </row>
    <row r="56" spans="1:11" ht="27" x14ac:dyDescent="0.25">
      <c r="A56" s="18" t="s">
        <v>98</v>
      </c>
      <c r="B56" s="19" t="s">
        <v>99</v>
      </c>
      <c r="C56" s="20" t="s">
        <v>14</v>
      </c>
      <c r="D56" s="21">
        <v>252.4</v>
      </c>
      <c r="E56" s="92"/>
      <c r="F56" s="90">
        <f>(E56*D56)</f>
        <v>0</v>
      </c>
      <c r="G56" s="92"/>
      <c r="H56" s="92"/>
      <c r="I56" s="92">
        <f>D56*(E56+G56+H56)</f>
        <v>0</v>
      </c>
      <c r="J56" s="16" t="e">
        <f t="shared" si="9"/>
        <v>#DIV/0!</v>
      </c>
      <c r="K56" s="17"/>
    </row>
    <row r="57" spans="1:11" ht="40.5" x14ac:dyDescent="0.25">
      <c r="A57" s="18" t="s">
        <v>100</v>
      </c>
      <c r="B57" s="19" t="s">
        <v>101</v>
      </c>
      <c r="C57" s="20" t="s">
        <v>22</v>
      </c>
      <c r="D57" s="21">
        <v>1</v>
      </c>
      <c r="E57" s="92"/>
      <c r="F57" s="90">
        <f>(E57*D57)</f>
        <v>0</v>
      </c>
      <c r="G57" s="92"/>
      <c r="H57" s="92"/>
      <c r="I57" s="92">
        <f>D57*(E57+G57+H57)</f>
        <v>0</v>
      </c>
      <c r="J57" s="16" t="e">
        <f t="shared" si="9"/>
        <v>#DIV/0!</v>
      </c>
      <c r="K57" s="17"/>
    </row>
    <row r="58" spans="1:11" s="11" customFormat="1" x14ac:dyDescent="0.25">
      <c r="A58" s="85" t="s">
        <v>102</v>
      </c>
      <c r="B58" s="86" t="s">
        <v>103</v>
      </c>
      <c r="C58" s="85"/>
      <c r="D58" s="87"/>
      <c r="E58" s="44">
        <f>SUM(E59:E66)</f>
        <v>0</v>
      </c>
      <c r="F58" s="44">
        <f>SUM(F59:F66)</f>
        <v>0</v>
      </c>
      <c r="G58" s="44">
        <f t="shared" ref="G58:H58" si="10">SUM(G59:G66)</f>
        <v>0</v>
      </c>
      <c r="H58" s="44">
        <f t="shared" si="10"/>
        <v>0</v>
      </c>
      <c r="I58" s="44">
        <f>SUM(I59:I66)</f>
        <v>0</v>
      </c>
      <c r="J58" s="16" t="e">
        <f t="shared" si="9"/>
        <v>#DIV/0!</v>
      </c>
      <c r="K58" s="17"/>
    </row>
    <row r="59" spans="1:11" x14ac:dyDescent="0.25">
      <c r="A59" s="18" t="s">
        <v>104</v>
      </c>
      <c r="B59" s="19" t="s">
        <v>105</v>
      </c>
      <c r="C59" s="20" t="s">
        <v>90</v>
      </c>
      <c r="D59" s="21">
        <v>1</v>
      </c>
      <c r="E59" s="92"/>
      <c r="F59" s="90">
        <f t="shared" ref="F59:F66" si="11">(E59*D59)</f>
        <v>0</v>
      </c>
      <c r="G59" s="92"/>
      <c r="H59" s="92"/>
      <c r="I59" s="92">
        <f t="shared" ref="I59:I66" si="12">D59*(E59+G59+H59)</f>
        <v>0</v>
      </c>
      <c r="J59" s="16" t="e">
        <f t="shared" si="9"/>
        <v>#DIV/0!</v>
      </c>
      <c r="K59" s="17"/>
    </row>
    <row r="60" spans="1:11" x14ac:dyDescent="0.25">
      <c r="A60" s="18" t="s">
        <v>106</v>
      </c>
      <c r="B60" s="19" t="s">
        <v>107</v>
      </c>
      <c r="C60" s="20" t="s">
        <v>90</v>
      </c>
      <c r="D60" s="21">
        <v>1</v>
      </c>
      <c r="E60" s="92"/>
      <c r="F60" s="90">
        <f t="shared" si="11"/>
        <v>0</v>
      </c>
      <c r="G60" s="92"/>
      <c r="H60" s="92"/>
      <c r="I60" s="92">
        <f t="shared" si="12"/>
        <v>0</v>
      </c>
      <c r="J60" s="16" t="e">
        <f t="shared" si="9"/>
        <v>#DIV/0!</v>
      </c>
      <c r="K60" s="17"/>
    </row>
    <row r="61" spans="1:11" x14ac:dyDescent="0.25">
      <c r="A61" s="18" t="s">
        <v>108</v>
      </c>
      <c r="B61" s="19" t="s">
        <v>109</v>
      </c>
      <c r="C61" s="20" t="s">
        <v>22</v>
      </c>
      <c r="D61" s="21">
        <v>16</v>
      </c>
      <c r="E61" s="92"/>
      <c r="F61" s="90">
        <f t="shared" si="11"/>
        <v>0</v>
      </c>
      <c r="G61" s="92"/>
      <c r="H61" s="92"/>
      <c r="I61" s="92">
        <f t="shared" si="12"/>
        <v>0</v>
      </c>
      <c r="J61" s="16" t="e">
        <f t="shared" si="9"/>
        <v>#DIV/0!</v>
      </c>
      <c r="K61" s="17"/>
    </row>
    <row r="62" spans="1:11" ht="54" x14ac:dyDescent="0.25">
      <c r="A62" s="18" t="s">
        <v>110</v>
      </c>
      <c r="B62" s="19" t="s">
        <v>111</v>
      </c>
      <c r="C62" s="20" t="s">
        <v>37</v>
      </c>
      <c r="D62" s="21">
        <v>2600</v>
      </c>
      <c r="E62" s="92"/>
      <c r="F62" s="90">
        <f t="shared" si="11"/>
        <v>0</v>
      </c>
      <c r="G62" s="92"/>
      <c r="H62" s="92"/>
      <c r="I62" s="92">
        <f t="shared" si="12"/>
        <v>0</v>
      </c>
      <c r="J62" s="16" t="e">
        <f t="shared" si="9"/>
        <v>#DIV/0!</v>
      </c>
      <c r="K62" s="17"/>
    </row>
    <row r="63" spans="1:11" ht="27" x14ac:dyDescent="0.25">
      <c r="A63" s="18" t="s">
        <v>112</v>
      </c>
      <c r="B63" s="19" t="s">
        <v>113</v>
      </c>
      <c r="C63" s="20" t="s">
        <v>22</v>
      </c>
      <c r="D63" s="21">
        <v>8</v>
      </c>
      <c r="E63" s="92"/>
      <c r="F63" s="90">
        <f t="shared" si="11"/>
        <v>0</v>
      </c>
      <c r="G63" s="92"/>
      <c r="H63" s="92"/>
      <c r="I63" s="92">
        <f t="shared" si="12"/>
        <v>0</v>
      </c>
      <c r="J63" s="16" t="e">
        <f t="shared" si="9"/>
        <v>#DIV/0!</v>
      </c>
      <c r="K63" s="17"/>
    </row>
    <row r="64" spans="1:11" ht="27" x14ac:dyDescent="0.25">
      <c r="A64" s="18" t="s">
        <v>114</v>
      </c>
      <c r="B64" s="19" t="s">
        <v>115</v>
      </c>
      <c r="C64" s="20" t="s">
        <v>22</v>
      </c>
      <c r="D64" s="21">
        <v>8</v>
      </c>
      <c r="E64" s="92"/>
      <c r="F64" s="90">
        <f t="shared" si="11"/>
        <v>0</v>
      </c>
      <c r="G64" s="92"/>
      <c r="H64" s="92"/>
      <c r="I64" s="92">
        <f t="shared" si="12"/>
        <v>0</v>
      </c>
      <c r="J64" s="16" t="e">
        <f t="shared" si="9"/>
        <v>#DIV/0!</v>
      </c>
      <c r="K64" s="17"/>
    </row>
    <row r="65" spans="1:15" ht="27" x14ac:dyDescent="0.25">
      <c r="A65" s="18" t="s">
        <v>191</v>
      </c>
      <c r="B65" s="19" t="s">
        <v>116</v>
      </c>
      <c r="C65" s="20" t="s">
        <v>22</v>
      </c>
      <c r="D65" s="21">
        <v>2</v>
      </c>
      <c r="E65" s="91"/>
      <c r="F65" s="90">
        <f t="shared" si="11"/>
        <v>0</v>
      </c>
      <c r="G65" s="91"/>
      <c r="H65" s="92"/>
      <c r="I65" s="92">
        <f t="shared" si="12"/>
        <v>0</v>
      </c>
      <c r="J65" s="16" t="e">
        <f t="shared" si="9"/>
        <v>#DIV/0!</v>
      </c>
      <c r="K65" s="17"/>
    </row>
    <row r="66" spans="1:15" ht="27" x14ac:dyDescent="0.25">
      <c r="A66" s="18" t="s">
        <v>192</v>
      </c>
      <c r="B66" s="19" t="s">
        <v>117</v>
      </c>
      <c r="C66" s="20" t="s">
        <v>22</v>
      </c>
      <c r="D66" s="21">
        <v>8</v>
      </c>
      <c r="E66" s="91"/>
      <c r="F66" s="90">
        <f t="shared" si="11"/>
        <v>0</v>
      </c>
      <c r="G66" s="91"/>
      <c r="H66" s="92"/>
      <c r="I66" s="92">
        <f t="shared" si="12"/>
        <v>0</v>
      </c>
      <c r="J66" s="16" t="e">
        <f t="shared" si="9"/>
        <v>#DIV/0!</v>
      </c>
      <c r="K66" s="17"/>
    </row>
    <row r="67" spans="1:15" s="11" customFormat="1" ht="12.75" customHeight="1" x14ac:dyDescent="0.25">
      <c r="A67" s="133" t="s">
        <v>118</v>
      </c>
      <c r="B67" s="134"/>
      <c r="C67" s="134"/>
      <c r="D67" s="134"/>
      <c r="E67" s="134"/>
      <c r="F67" s="134"/>
      <c r="G67" s="134"/>
      <c r="H67" s="135"/>
      <c r="I67" s="9">
        <f>I58+I53</f>
        <v>0</v>
      </c>
      <c r="J67" s="16" t="e">
        <f t="shared" si="9"/>
        <v>#DIV/0!</v>
      </c>
      <c r="K67" s="17"/>
      <c r="L67" s="3"/>
      <c r="M67" s="3"/>
      <c r="N67" s="3"/>
      <c r="O67" s="3"/>
    </row>
    <row r="68" spans="1:15" s="103" customFormat="1" x14ac:dyDescent="0.25">
      <c r="A68" s="106"/>
      <c r="B68" s="106"/>
      <c r="C68" s="106"/>
      <c r="D68" s="106"/>
      <c r="E68" s="106"/>
      <c r="F68" s="106"/>
      <c r="G68" s="107"/>
      <c r="H68" s="107"/>
      <c r="I68" s="107"/>
      <c r="J68" s="108"/>
      <c r="K68" s="17"/>
      <c r="L68" s="3"/>
      <c r="M68" s="3"/>
      <c r="N68" s="3"/>
      <c r="O68" s="3"/>
    </row>
    <row r="69" spans="1:15" s="118" customFormat="1" ht="15.75" x14ac:dyDescent="0.25">
      <c r="A69" s="136" t="s">
        <v>119</v>
      </c>
      <c r="B69" s="137"/>
      <c r="C69" s="137"/>
      <c r="D69" s="137"/>
      <c r="E69" s="137"/>
      <c r="F69" s="137"/>
      <c r="G69" s="137"/>
      <c r="H69" s="138"/>
      <c r="I69" s="74">
        <f>I67+I51</f>
        <v>0</v>
      </c>
      <c r="J69" s="115" t="e">
        <f>I69/$I$83</f>
        <v>#DIV/0!</v>
      </c>
      <c r="K69" s="116"/>
      <c r="L69" s="117"/>
      <c r="M69" s="117"/>
      <c r="N69" s="117"/>
      <c r="O69" s="117"/>
    </row>
    <row r="70" spans="1:15" s="103" customFormat="1" x14ac:dyDescent="0.25">
      <c r="A70" s="106"/>
      <c r="B70" s="106"/>
      <c r="C70" s="106"/>
      <c r="D70" s="106"/>
      <c r="E70" s="106"/>
      <c r="F70" s="106"/>
      <c r="G70" s="107"/>
      <c r="H70" s="107"/>
      <c r="I70" s="107"/>
      <c r="J70" s="108"/>
      <c r="K70" s="17"/>
      <c r="L70" s="3"/>
      <c r="M70" s="3"/>
      <c r="N70" s="3"/>
      <c r="O70" s="3"/>
    </row>
    <row r="71" spans="1:15" s="11" customFormat="1" x14ac:dyDescent="0.25">
      <c r="A71" s="110" t="s">
        <v>120</v>
      </c>
      <c r="B71" s="109" t="s">
        <v>121</v>
      </c>
      <c r="C71" s="110"/>
      <c r="D71" s="111"/>
      <c r="E71" s="112">
        <f>SUM(E72:E79)</f>
        <v>0</v>
      </c>
      <c r="F71" s="112">
        <f>SUM(F72:F79)</f>
        <v>0</v>
      </c>
      <c r="G71" s="112">
        <f>SUM(G72:G79)</f>
        <v>0</v>
      </c>
      <c r="H71" s="114">
        <f>SUM(H72:H79)</f>
        <v>0</v>
      </c>
      <c r="I71" s="113">
        <f>SUM(I72:I79)</f>
        <v>0</v>
      </c>
      <c r="J71" s="16" t="e">
        <f t="shared" ref="J71:J79" si="13">I71/$I$83</f>
        <v>#DIV/0!</v>
      </c>
      <c r="K71" s="17"/>
      <c r="L71" s="3"/>
      <c r="M71" s="3"/>
      <c r="N71" s="3"/>
      <c r="O71" s="3"/>
    </row>
    <row r="72" spans="1:15" x14ac:dyDescent="0.25">
      <c r="A72" s="18" t="s">
        <v>122</v>
      </c>
      <c r="B72" s="19" t="s">
        <v>123</v>
      </c>
      <c r="C72" s="20" t="s">
        <v>124</v>
      </c>
      <c r="D72" s="21">
        <v>1</v>
      </c>
      <c r="E72" s="91"/>
      <c r="F72" s="90">
        <f t="shared" ref="F72:F79" si="14">(E72*D72)</f>
        <v>0</v>
      </c>
      <c r="G72" s="91"/>
      <c r="H72" s="92"/>
      <c r="I72" s="92">
        <f t="shared" ref="I72:I79" si="15">D72*(E72+G72+H72)</f>
        <v>0</v>
      </c>
      <c r="J72" s="16" t="e">
        <f t="shared" si="13"/>
        <v>#DIV/0!</v>
      </c>
      <c r="K72" s="17"/>
    </row>
    <row r="73" spans="1:15" x14ac:dyDescent="0.25">
      <c r="A73" s="18" t="s">
        <v>125</v>
      </c>
      <c r="B73" s="19" t="s">
        <v>126</v>
      </c>
      <c r="C73" s="20" t="s">
        <v>124</v>
      </c>
      <c r="D73" s="21">
        <v>1</v>
      </c>
      <c r="E73" s="91"/>
      <c r="F73" s="90">
        <f t="shared" si="14"/>
        <v>0</v>
      </c>
      <c r="G73" s="91"/>
      <c r="H73" s="92"/>
      <c r="I73" s="92">
        <f t="shared" si="15"/>
        <v>0</v>
      </c>
      <c r="J73" s="16" t="e">
        <f t="shared" si="13"/>
        <v>#DIV/0!</v>
      </c>
      <c r="K73" s="17"/>
    </row>
    <row r="74" spans="1:15" x14ac:dyDescent="0.25">
      <c r="A74" s="18" t="s">
        <v>127</v>
      </c>
      <c r="B74" s="19" t="s">
        <v>128</v>
      </c>
      <c r="C74" s="20" t="s">
        <v>124</v>
      </c>
      <c r="D74" s="21">
        <v>1</v>
      </c>
      <c r="E74" s="91"/>
      <c r="F74" s="90">
        <f t="shared" si="14"/>
        <v>0</v>
      </c>
      <c r="G74" s="91"/>
      <c r="H74" s="92"/>
      <c r="I74" s="92">
        <f t="shared" si="15"/>
        <v>0</v>
      </c>
      <c r="J74" s="16" t="e">
        <f t="shared" si="13"/>
        <v>#DIV/0!</v>
      </c>
      <c r="K74" s="17"/>
    </row>
    <row r="75" spans="1:15" x14ac:dyDescent="0.25">
      <c r="A75" s="18" t="s">
        <v>129</v>
      </c>
      <c r="B75" s="19" t="s">
        <v>130</v>
      </c>
      <c r="C75" s="20" t="s">
        <v>124</v>
      </c>
      <c r="D75" s="21">
        <v>1</v>
      </c>
      <c r="E75" s="91"/>
      <c r="F75" s="90">
        <f t="shared" si="14"/>
        <v>0</v>
      </c>
      <c r="G75" s="91"/>
      <c r="H75" s="92"/>
      <c r="I75" s="92">
        <f t="shared" si="15"/>
        <v>0</v>
      </c>
      <c r="J75" s="16" t="e">
        <f t="shared" si="13"/>
        <v>#DIV/0!</v>
      </c>
      <c r="K75" s="17"/>
    </row>
    <row r="76" spans="1:15" x14ac:dyDescent="0.25">
      <c r="A76" s="18" t="s">
        <v>131</v>
      </c>
      <c r="B76" s="19" t="s">
        <v>130</v>
      </c>
      <c r="C76" s="20" t="s">
        <v>124</v>
      </c>
      <c r="D76" s="21">
        <v>1</v>
      </c>
      <c r="E76" s="91"/>
      <c r="F76" s="90">
        <f t="shared" si="14"/>
        <v>0</v>
      </c>
      <c r="G76" s="91"/>
      <c r="H76" s="92"/>
      <c r="I76" s="92">
        <f t="shared" si="15"/>
        <v>0</v>
      </c>
      <c r="J76" s="16" t="e">
        <f t="shared" si="13"/>
        <v>#DIV/0!</v>
      </c>
      <c r="K76" s="17"/>
    </row>
    <row r="77" spans="1:15" x14ac:dyDescent="0.25">
      <c r="A77" s="18" t="s">
        <v>133</v>
      </c>
      <c r="B77" s="19" t="s">
        <v>132</v>
      </c>
      <c r="C77" s="20" t="s">
        <v>90</v>
      </c>
      <c r="D77" s="21">
        <v>1</v>
      </c>
      <c r="E77" s="92"/>
      <c r="F77" s="90">
        <f t="shared" si="14"/>
        <v>0</v>
      </c>
      <c r="G77" s="92"/>
      <c r="H77" s="92"/>
      <c r="I77" s="92">
        <f t="shared" si="15"/>
        <v>0</v>
      </c>
      <c r="J77" s="16" t="e">
        <f t="shared" si="13"/>
        <v>#DIV/0!</v>
      </c>
      <c r="K77" s="17"/>
    </row>
    <row r="78" spans="1:15" x14ac:dyDescent="0.25">
      <c r="A78" s="18" t="s">
        <v>135</v>
      </c>
      <c r="B78" s="19" t="s">
        <v>134</v>
      </c>
      <c r="C78" s="20" t="s">
        <v>90</v>
      </c>
      <c r="D78" s="21">
        <v>1</v>
      </c>
      <c r="E78" s="92"/>
      <c r="F78" s="90">
        <f t="shared" si="14"/>
        <v>0</v>
      </c>
      <c r="G78" s="92"/>
      <c r="H78" s="92"/>
      <c r="I78" s="92">
        <f t="shared" si="15"/>
        <v>0</v>
      </c>
      <c r="J78" s="16" t="e">
        <f t="shared" si="13"/>
        <v>#DIV/0!</v>
      </c>
      <c r="K78" s="17"/>
    </row>
    <row r="79" spans="1:15" x14ac:dyDescent="0.25">
      <c r="A79" s="18" t="s">
        <v>193</v>
      </c>
      <c r="B79" s="19" t="s">
        <v>136</v>
      </c>
      <c r="C79" s="20" t="s">
        <v>14</v>
      </c>
      <c r="D79" s="21">
        <v>631</v>
      </c>
      <c r="E79" s="92"/>
      <c r="F79" s="90">
        <f t="shared" si="14"/>
        <v>0</v>
      </c>
      <c r="G79" s="92"/>
      <c r="H79" s="92"/>
      <c r="I79" s="92">
        <f t="shared" si="15"/>
        <v>0</v>
      </c>
      <c r="J79" s="16" t="e">
        <f t="shared" si="13"/>
        <v>#DIV/0!</v>
      </c>
      <c r="K79" s="17"/>
    </row>
    <row r="80" spans="1:15" ht="15.75" x14ac:dyDescent="0.25">
      <c r="A80" s="88" t="s">
        <v>137</v>
      </c>
      <c r="B80" s="89" t="s">
        <v>179</v>
      </c>
      <c r="C80" s="71"/>
      <c r="D80" s="72"/>
      <c r="E80" s="73"/>
      <c r="F80" s="74">
        <f>SUM(F71+F58+F53+F49+F46+F39+F34+F22+F6)</f>
        <v>0</v>
      </c>
      <c r="G80" s="74"/>
      <c r="H80" s="74"/>
      <c r="I80" s="74"/>
      <c r="J80" s="16" t="e">
        <f>F80/$I$83</f>
        <v>#DIV/0!</v>
      </c>
      <c r="K80" s="17"/>
    </row>
    <row r="81" spans="1:11" s="11" customFormat="1" ht="13.5" customHeight="1" x14ac:dyDescent="0.25">
      <c r="A81" s="88" t="s">
        <v>140</v>
      </c>
      <c r="B81" s="89" t="s">
        <v>138</v>
      </c>
      <c r="C81" s="75" t="s">
        <v>139</v>
      </c>
      <c r="D81" s="119">
        <v>0.01</v>
      </c>
      <c r="E81" s="73"/>
      <c r="F81" s="73"/>
      <c r="G81" s="74"/>
      <c r="H81" s="74"/>
      <c r="I81" s="74">
        <f>D81*(I69+I71)</f>
        <v>0</v>
      </c>
      <c r="J81" s="16" t="e">
        <f>I81/$I$83</f>
        <v>#DIV/0!</v>
      </c>
      <c r="K81" s="17"/>
    </row>
    <row r="82" spans="1:11" ht="15.75" x14ac:dyDescent="0.25">
      <c r="A82" s="88" t="s">
        <v>178</v>
      </c>
      <c r="B82" s="89" t="s">
        <v>141</v>
      </c>
      <c r="C82" s="75" t="s">
        <v>139</v>
      </c>
      <c r="D82" s="76">
        <v>1</v>
      </c>
      <c r="E82" s="78" t="e">
        <f>BDI!E21</f>
        <v>#DIV/0!</v>
      </c>
      <c r="F82" s="78"/>
      <c r="G82" s="74"/>
      <c r="H82" s="74"/>
      <c r="I82" s="74" t="e">
        <f>(I69+I71+I81)*E82</f>
        <v>#DIV/0!</v>
      </c>
      <c r="J82" s="16" t="e">
        <f>I82/$I$83</f>
        <v>#DIV/0!</v>
      </c>
      <c r="K82" s="17"/>
    </row>
    <row r="83" spans="1:11" s="11" customFormat="1" ht="15.75" x14ac:dyDescent="0.25">
      <c r="A83" s="131" t="s">
        <v>142</v>
      </c>
      <c r="B83" s="131"/>
      <c r="C83" s="131"/>
      <c r="D83" s="131"/>
      <c r="E83" s="131"/>
      <c r="F83" s="100"/>
      <c r="G83" s="101"/>
      <c r="H83" s="101"/>
      <c r="I83" s="101" t="e">
        <f>I71+I69+I81+I82</f>
        <v>#DIV/0!</v>
      </c>
      <c r="J83" s="16" t="e">
        <f>I83/$I$83</f>
        <v>#DIV/0!</v>
      </c>
    </row>
    <row r="84" spans="1:11" s="11" customFormat="1" ht="12.75" customHeight="1" x14ac:dyDescent="0.25">
      <c r="A84" s="132" t="s">
        <v>143</v>
      </c>
      <c r="B84" s="132"/>
      <c r="C84" s="132"/>
      <c r="D84" s="132"/>
      <c r="E84" s="132"/>
      <c r="F84" s="132"/>
      <c r="G84" s="132"/>
      <c r="H84" s="132"/>
      <c r="I84" s="132"/>
      <c r="J84" s="132"/>
    </row>
    <row r="85" spans="1:11" s="11" customFormat="1" ht="12.75" customHeight="1" x14ac:dyDescent="0.25">
      <c r="A85" s="130" t="s">
        <v>144</v>
      </c>
      <c r="B85" s="130"/>
      <c r="C85" s="130"/>
      <c r="D85" s="130"/>
      <c r="E85" s="130"/>
      <c r="F85" s="130"/>
      <c r="G85" s="130"/>
      <c r="H85" s="130"/>
      <c r="I85" s="130"/>
      <c r="J85" s="130"/>
    </row>
    <row r="86" spans="1:11" s="11" customFormat="1" ht="12.75" customHeight="1" x14ac:dyDescent="0.25">
      <c r="A86" s="139" t="s">
        <v>145</v>
      </c>
      <c r="B86" s="139"/>
      <c r="C86" s="139"/>
      <c r="D86" s="139"/>
      <c r="E86" s="139"/>
      <c r="F86" s="139"/>
      <c r="G86" s="139"/>
      <c r="H86" s="139"/>
      <c r="I86" s="139"/>
      <c r="J86" s="139"/>
    </row>
    <row r="87" spans="1:11" ht="12.75" customHeight="1" x14ac:dyDescent="0.25">
      <c r="A87" s="130" t="s">
        <v>146</v>
      </c>
      <c r="B87" s="130"/>
      <c r="C87" s="130"/>
      <c r="D87" s="130"/>
      <c r="E87" s="130"/>
      <c r="F87" s="130"/>
      <c r="G87" s="130"/>
      <c r="H87" s="130"/>
      <c r="I87" s="130"/>
      <c r="J87" s="130"/>
    </row>
    <row r="88" spans="1:11" x14ac:dyDescent="0.25">
      <c r="A88" s="130" t="s">
        <v>147</v>
      </c>
      <c r="B88" s="130"/>
      <c r="C88" s="130"/>
      <c r="D88" s="130"/>
      <c r="E88" s="130"/>
      <c r="F88" s="130"/>
      <c r="G88" s="130"/>
      <c r="H88" s="130"/>
      <c r="I88" s="130"/>
      <c r="J88" s="130"/>
    </row>
  </sheetData>
  <mergeCells count="9">
    <mergeCell ref="A88:J88"/>
    <mergeCell ref="A83:E83"/>
    <mergeCell ref="A84:J84"/>
    <mergeCell ref="A85:J85"/>
    <mergeCell ref="A51:H51"/>
    <mergeCell ref="A67:H67"/>
    <mergeCell ref="A69:H69"/>
    <mergeCell ref="A86:J86"/>
    <mergeCell ref="A87:J87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E58:F58 G58 I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360A-9B23-4095-B507-E3FD89775E90}">
  <dimension ref="A2:T36"/>
  <sheetViews>
    <sheetView workbookViewId="0">
      <selection activeCell="E21" sqref="E21:F21"/>
    </sheetView>
  </sheetViews>
  <sheetFormatPr defaultRowHeight="15" x14ac:dyDescent="0.25"/>
  <cols>
    <col min="3" max="3" width="25.28515625" bestFit="1" customWidth="1"/>
    <col min="4" max="4" width="11.7109375" customWidth="1"/>
    <col min="259" max="259" width="25.28515625" bestFit="1" customWidth="1"/>
    <col min="515" max="515" width="25.28515625" bestFit="1" customWidth="1"/>
    <col min="771" max="771" width="25.28515625" bestFit="1" customWidth="1"/>
    <col min="1027" max="1027" width="25.28515625" bestFit="1" customWidth="1"/>
    <col min="1283" max="1283" width="25.28515625" bestFit="1" customWidth="1"/>
    <col min="1539" max="1539" width="25.28515625" bestFit="1" customWidth="1"/>
    <col min="1795" max="1795" width="25.28515625" bestFit="1" customWidth="1"/>
    <col min="2051" max="2051" width="25.28515625" bestFit="1" customWidth="1"/>
    <col min="2307" max="2307" width="25.28515625" bestFit="1" customWidth="1"/>
    <col min="2563" max="2563" width="25.28515625" bestFit="1" customWidth="1"/>
    <col min="2819" max="2819" width="25.28515625" bestFit="1" customWidth="1"/>
    <col min="3075" max="3075" width="25.28515625" bestFit="1" customWidth="1"/>
    <col min="3331" max="3331" width="25.28515625" bestFit="1" customWidth="1"/>
    <col min="3587" max="3587" width="25.28515625" bestFit="1" customWidth="1"/>
    <col min="3843" max="3843" width="25.28515625" bestFit="1" customWidth="1"/>
    <col min="4099" max="4099" width="25.28515625" bestFit="1" customWidth="1"/>
    <col min="4355" max="4355" width="25.28515625" bestFit="1" customWidth="1"/>
    <col min="4611" max="4611" width="25.28515625" bestFit="1" customWidth="1"/>
    <col min="4867" max="4867" width="25.28515625" bestFit="1" customWidth="1"/>
    <col min="5123" max="5123" width="25.28515625" bestFit="1" customWidth="1"/>
    <col min="5379" max="5379" width="25.28515625" bestFit="1" customWidth="1"/>
    <col min="5635" max="5635" width="25.28515625" bestFit="1" customWidth="1"/>
    <col min="5891" max="5891" width="25.28515625" bestFit="1" customWidth="1"/>
    <col min="6147" max="6147" width="25.28515625" bestFit="1" customWidth="1"/>
    <col min="6403" max="6403" width="25.28515625" bestFit="1" customWidth="1"/>
    <col min="6659" max="6659" width="25.28515625" bestFit="1" customWidth="1"/>
    <col min="6915" max="6915" width="25.28515625" bestFit="1" customWidth="1"/>
    <col min="7171" max="7171" width="25.28515625" bestFit="1" customWidth="1"/>
    <col min="7427" max="7427" width="25.28515625" bestFit="1" customWidth="1"/>
    <col min="7683" max="7683" width="25.28515625" bestFit="1" customWidth="1"/>
    <col min="7939" max="7939" width="25.28515625" bestFit="1" customWidth="1"/>
    <col min="8195" max="8195" width="25.28515625" bestFit="1" customWidth="1"/>
    <col min="8451" max="8451" width="25.28515625" bestFit="1" customWidth="1"/>
    <col min="8707" max="8707" width="25.28515625" bestFit="1" customWidth="1"/>
    <col min="8963" max="8963" width="25.28515625" bestFit="1" customWidth="1"/>
    <col min="9219" max="9219" width="25.28515625" bestFit="1" customWidth="1"/>
    <col min="9475" max="9475" width="25.28515625" bestFit="1" customWidth="1"/>
    <col min="9731" max="9731" width="25.28515625" bestFit="1" customWidth="1"/>
    <col min="9987" max="9987" width="25.28515625" bestFit="1" customWidth="1"/>
    <col min="10243" max="10243" width="25.28515625" bestFit="1" customWidth="1"/>
    <col min="10499" max="10499" width="25.28515625" bestFit="1" customWidth="1"/>
    <col min="10755" max="10755" width="25.28515625" bestFit="1" customWidth="1"/>
    <col min="11011" max="11011" width="25.28515625" bestFit="1" customWidth="1"/>
    <col min="11267" max="11267" width="25.28515625" bestFit="1" customWidth="1"/>
    <col min="11523" max="11523" width="25.28515625" bestFit="1" customWidth="1"/>
    <col min="11779" max="11779" width="25.28515625" bestFit="1" customWidth="1"/>
    <col min="12035" max="12035" width="25.28515625" bestFit="1" customWidth="1"/>
    <col min="12291" max="12291" width="25.28515625" bestFit="1" customWidth="1"/>
    <col min="12547" max="12547" width="25.28515625" bestFit="1" customWidth="1"/>
    <col min="12803" max="12803" width="25.28515625" bestFit="1" customWidth="1"/>
    <col min="13059" max="13059" width="25.28515625" bestFit="1" customWidth="1"/>
    <col min="13315" max="13315" width="25.28515625" bestFit="1" customWidth="1"/>
    <col min="13571" max="13571" width="25.28515625" bestFit="1" customWidth="1"/>
    <col min="13827" max="13827" width="25.28515625" bestFit="1" customWidth="1"/>
    <col min="14083" max="14083" width="25.28515625" bestFit="1" customWidth="1"/>
    <col min="14339" max="14339" width="25.28515625" bestFit="1" customWidth="1"/>
    <col min="14595" max="14595" width="25.28515625" bestFit="1" customWidth="1"/>
    <col min="14851" max="14851" width="25.28515625" bestFit="1" customWidth="1"/>
    <col min="15107" max="15107" width="25.28515625" bestFit="1" customWidth="1"/>
    <col min="15363" max="15363" width="25.28515625" bestFit="1" customWidth="1"/>
    <col min="15619" max="15619" width="25.28515625" bestFit="1" customWidth="1"/>
    <col min="15875" max="15875" width="25.28515625" bestFit="1" customWidth="1"/>
    <col min="16131" max="16131" width="25.28515625" bestFit="1" customWidth="1"/>
  </cols>
  <sheetData>
    <row r="2" spans="2:20" x14ac:dyDescent="0.25">
      <c r="B2" s="125" t="s">
        <v>194</v>
      </c>
      <c r="C2" s="125"/>
      <c r="D2" s="125"/>
    </row>
    <row r="3" spans="2:20" ht="15.75" thickBot="1" x14ac:dyDescent="0.3"/>
    <row r="4" spans="2:20" x14ac:dyDescent="0.25">
      <c r="B4" s="142" t="s">
        <v>148</v>
      </c>
      <c r="C4" s="143"/>
      <c r="D4" s="143"/>
      <c r="E4" s="143"/>
      <c r="F4" s="144"/>
    </row>
    <row r="5" spans="2:20" x14ac:dyDescent="0.25">
      <c r="B5" s="145"/>
      <c r="C5" s="146"/>
      <c r="D5" s="146"/>
      <c r="E5" s="146"/>
      <c r="F5" s="147"/>
    </row>
    <row r="6" spans="2:20" ht="15" customHeight="1" x14ac:dyDescent="0.25">
      <c r="B6" s="148" t="s">
        <v>3</v>
      </c>
      <c r="C6" s="150" t="s">
        <v>149</v>
      </c>
      <c r="D6" s="150" t="s">
        <v>150</v>
      </c>
      <c r="E6" s="152" t="s">
        <v>151</v>
      </c>
      <c r="F6" s="153"/>
    </row>
    <row r="7" spans="2:20" x14ac:dyDescent="0.25">
      <c r="B7" s="149"/>
      <c r="C7" s="151"/>
      <c r="D7" s="151"/>
      <c r="E7" s="154"/>
      <c r="F7" s="155"/>
    </row>
    <row r="8" spans="2:20" x14ac:dyDescent="0.25">
      <c r="B8" s="47">
        <v>1</v>
      </c>
      <c r="C8" s="48" t="s">
        <v>152</v>
      </c>
      <c r="D8" s="49" t="s">
        <v>153</v>
      </c>
      <c r="E8" s="126"/>
      <c r="F8" s="51"/>
      <c r="S8" s="52"/>
      <c r="T8" s="52"/>
    </row>
    <row r="9" spans="2:20" x14ac:dyDescent="0.25">
      <c r="B9" s="47">
        <v>2</v>
      </c>
      <c r="C9" s="48" t="s">
        <v>154</v>
      </c>
      <c r="D9" s="49" t="s">
        <v>155</v>
      </c>
      <c r="E9" s="127"/>
      <c r="F9" s="51"/>
      <c r="S9" s="52"/>
      <c r="T9" s="52"/>
    </row>
    <row r="10" spans="2:20" x14ac:dyDescent="0.25">
      <c r="B10" s="47">
        <v>3</v>
      </c>
      <c r="C10" s="48" t="s">
        <v>156</v>
      </c>
      <c r="D10" s="49"/>
      <c r="E10" s="50">
        <f>F11+F12</f>
        <v>0</v>
      </c>
      <c r="F10" s="51"/>
      <c r="S10" s="52"/>
      <c r="T10" s="52"/>
    </row>
    <row r="11" spans="2:20" x14ac:dyDescent="0.25">
      <c r="B11" s="47" t="s">
        <v>73</v>
      </c>
      <c r="C11" s="54" t="s">
        <v>157</v>
      </c>
      <c r="D11" s="49" t="s">
        <v>158</v>
      </c>
      <c r="E11" s="53"/>
      <c r="F11" s="128"/>
    </row>
    <row r="12" spans="2:20" x14ac:dyDescent="0.25">
      <c r="B12" s="47" t="s">
        <v>159</v>
      </c>
      <c r="C12" s="54" t="s">
        <v>160</v>
      </c>
      <c r="D12" s="49" t="s">
        <v>161</v>
      </c>
      <c r="E12" s="50"/>
      <c r="F12" s="128"/>
    </row>
    <row r="13" spans="2:20" x14ac:dyDescent="0.25">
      <c r="B13" s="47"/>
      <c r="C13" s="54"/>
      <c r="D13" s="49"/>
      <c r="E13" s="53"/>
      <c r="F13" s="51"/>
    </row>
    <row r="14" spans="2:20" x14ac:dyDescent="0.25">
      <c r="B14" s="47">
        <v>4</v>
      </c>
      <c r="C14" s="55" t="s">
        <v>162</v>
      </c>
      <c r="D14" s="49" t="s">
        <v>163</v>
      </c>
      <c r="E14" s="50" t="e">
        <f>SUM(F15:F18)</f>
        <v>#DIV/0!</v>
      </c>
      <c r="F14" s="51"/>
    </row>
    <row r="15" spans="2:20" x14ac:dyDescent="0.25">
      <c r="B15" s="47" t="s">
        <v>82</v>
      </c>
      <c r="C15" s="54" t="s">
        <v>164</v>
      </c>
      <c r="D15" s="49"/>
      <c r="E15" s="53"/>
      <c r="F15" s="129" t="e">
        <f>5%*D36</f>
        <v>#DIV/0!</v>
      </c>
    </row>
    <row r="16" spans="2:20" x14ac:dyDescent="0.25">
      <c r="B16" s="47" t="s">
        <v>165</v>
      </c>
      <c r="C16" s="54" t="s">
        <v>166</v>
      </c>
      <c r="D16" s="49"/>
      <c r="E16" s="50"/>
      <c r="F16" s="128"/>
    </row>
    <row r="17" spans="2:6" x14ac:dyDescent="0.25">
      <c r="B17" s="47" t="s">
        <v>167</v>
      </c>
      <c r="C17" s="54" t="s">
        <v>168</v>
      </c>
      <c r="D17" s="49"/>
      <c r="E17" s="53"/>
      <c r="F17" s="128"/>
    </row>
    <row r="18" spans="2:6" x14ac:dyDescent="0.25">
      <c r="B18" s="47" t="s">
        <v>169</v>
      </c>
      <c r="C18" s="54" t="s">
        <v>170</v>
      </c>
      <c r="D18" s="49"/>
      <c r="E18" s="53"/>
      <c r="F18" s="128"/>
    </row>
    <row r="19" spans="2:6" x14ac:dyDescent="0.25">
      <c r="B19" s="47">
        <v>5</v>
      </c>
      <c r="C19" s="54" t="s">
        <v>171</v>
      </c>
      <c r="D19" s="49" t="s">
        <v>172</v>
      </c>
      <c r="E19" s="126"/>
      <c r="F19" s="51"/>
    </row>
    <row r="20" spans="2:6" ht="15.75" thickBot="1" x14ac:dyDescent="0.3">
      <c r="B20" s="56"/>
      <c r="C20" s="57"/>
      <c r="D20" s="57"/>
      <c r="E20" s="57"/>
      <c r="F20" s="58"/>
    </row>
    <row r="21" spans="2:6" ht="16.5" thickBot="1" x14ac:dyDescent="0.3">
      <c r="B21" s="59" t="s">
        <v>141</v>
      </c>
      <c r="C21" s="60"/>
      <c r="D21" s="61"/>
      <c r="E21" s="140" t="e">
        <f>(((1+(E8+E10))*(1+E9)*(1+E19))/(1-E14))-1</f>
        <v>#DIV/0!</v>
      </c>
      <c r="F21" s="141" t="e">
        <f>(((1+(#REF!+G35+G36))*(1+G37)*(1+G38))/(1-G39))-1</f>
        <v>#REF!</v>
      </c>
    </row>
    <row r="22" spans="2:6" x14ac:dyDescent="0.25">
      <c r="B22" s="77" t="s">
        <v>173</v>
      </c>
      <c r="C22" s="62"/>
      <c r="D22" s="62"/>
      <c r="E22" s="63">
        <v>0.85</v>
      </c>
      <c r="F22" s="64"/>
    </row>
    <row r="23" spans="2:6" x14ac:dyDescent="0.25">
      <c r="B23" s="65"/>
      <c r="C23" s="66"/>
      <c r="D23" s="62"/>
      <c r="E23" s="67"/>
      <c r="F23" s="64"/>
    </row>
    <row r="24" spans="2:6" x14ac:dyDescent="0.25">
      <c r="B24" s="65"/>
      <c r="C24" s="62"/>
      <c r="D24" s="62"/>
      <c r="E24" s="62"/>
      <c r="F24" s="64"/>
    </row>
    <row r="25" spans="2:6" x14ac:dyDescent="0.25">
      <c r="B25" s="65"/>
      <c r="C25" s="62"/>
      <c r="D25" s="62"/>
      <c r="E25" s="62"/>
      <c r="F25" s="64"/>
    </row>
    <row r="26" spans="2:6" x14ac:dyDescent="0.25">
      <c r="B26" s="65"/>
      <c r="C26" s="62"/>
      <c r="D26" s="62"/>
      <c r="E26" s="62"/>
      <c r="F26" s="64"/>
    </row>
    <row r="27" spans="2:6" x14ac:dyDescent="0.25">
      <c r="B27" s="65"/>
      <c r="C27" s="62"/>
      <c r="D27" s="62"/>
      <c r="E27" s="62"/>
      <c r="F27" s="64"/>
    </row>
    <row r="28" spans="2:6" x14ac:dyDescent="0.25">
      <c r="B28" s="65"/>
      <c r="C28" s="62"/>
      <c r="D28" s="62"/>
      <c r="E28" s="62"/>
      <c r="F28" s="64"/>
    </row>
    <row r="29" spans="2:6" x14ac:dyDescent="0.25">
      <c r="B29" s="65"/>
      <c r="C29" s="62"/>
      <c r="D29" s="62"/>
      <c r="E29" s="62"/>
      <c r="F29" s="64"/>
    </row>
    <row r="30" spans="2:6" x14ac:dyDescent="0.25">
      <c r="B30" s="65"/>
      <c r="C30" s="62"/>
      <c r="D30" s="62"/>
      <c r="E30" s="62"/>
      <c r="F30" s="64"/>
    </row>
    <row r="31" spans="2:6" x14ac:dyDescent="0.25">
      <c r="B31" s="65"/>
      <c r="C31" s="62"/>
      <c r="D31" s="62"/>
      <c r="E31" s="62"/>
      <c r="F31" s="64"/>
    </row>
    <row r="32" spans="2:6" x14ac:dyDescent="0.25">
      <c r="B32" s="65"/>
      <c r="C32" s="62"/>
      <c r="D32" s="62"/>
      <c r="E32" s="62"/>
      <c r="F32" s="64"/>
    </row>
    <row r="33" spans="1:6" ht="15.75" thickBot="1" x14ac:dyDescent="0.3">
      <c r="B33" s="68"/>
      <c r="C33" s="69"/>
      <c r="D33" s="69"/>
      <c r="E33" s="69"/>
      <c r="F33" s="70"/>
    </row>
    <row r="36" spans="1:6" x14ac:dyDescent="0.25">
      <c r="A36" s="120" t="s">
        <v>182</v>
      </c>
      <c r="B36" s="121"/>
      <c r="C36" s="121"/>
      <c r="D36" s="122" t="e">
        <f>ORÇAMENTO!F80/(ORÇAMENTO!I69+ORÇAMENTO!I71+ORÇAMENTO!I81)</f>
        <v>#DIV/0!</v>
      </c>
    </row>
  </sheetData>
  <mergeCells count="6">
    <mergeCell ref="E21:F21"/>
    <mergeCell ref="B4:F5"/>
    <mergeCell ref="B6:B7"/>
    <mergeCell ref="C6:C7"/>
    <mergeCell ref="D6:D7"/>
    <mergeCell ref="E6:F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30f6dc-ed46-4bef-9811-6fe3c12c3f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3D8F9C2AE0945AFDA9ECC080FFBA4" ma:contentTypeVersion="15" ma:contentTypeDescription="Crie um novo documento." ma:contentTypeScope="" ma:versionID="78c869c6d5f0e17a1f9adeb61bf4a6a8">
  <xsd:schema xmlns:xsd="http://www.w3.org/2001/XMLSchema" xmlns:xs="http://www.w3.org/2001/XMLSchema" xmlns:p="http://schemas.microsoft.com/office/2006/metadata/properties" xmlns:ns3="0030f6dc-ed46-4bef-9811-6fe3c12c3f13" xmlns:ns4="c8535ce8-bcc2-4439-8a3d-ccc151c8f3d8" targetNamespace="http://schemas.microsoft.com/office/2006/metadata/properties" ma:root="true" ma:fieldsID="382812e78efc90c68c13de197cfa776c" ns3:_="" ns4:_="">
    <xsd:import namespace="0030f6dc-ed46-4bef-9811-6fe3c12c3f13"/>
    <xsd:import namespace="c8535ce8-bcc2-4439-8a3d-ccc151c8f3d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0f6dc-ed46-4bef-9811-6fe3c12c3f1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35ce8-bcc2-4439-8a3d-ccc151c8f3d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796B-C841-47F5-B551-D26ED31D12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C916F2-A068-4416-93DA-9D9943FCBC46}">
  <ds:schemaRefs>
    <ds:schemaRef ds:uri="http://purl.org/dc/elements/1.1/"/>
    <ds:schemaRef ds:uri="c8535ce8-bcc2-4439-8a3d-ccc151c8f3d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030f6dc-ed46-4bef-9811-6fe3c12c3f1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B9B21F-E8C0-49BA-B304-F3161077A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0f6dc-ed46-4bef-9811-6fe3c12c3f13"/>
    <ds:schemaRef ds:uri="c8535ce8-bcc2-4439-8a3d-ccc151c8f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Lannes</dc:creator>
  <cp:lastModifiedBy>Sonia de Bessa Alves</cp:lastModifiedBy>
  <cp:lastPrinted>2024-07-05T13:25:50Z</cp:lastPrinted>
  <dcterms:created xsi:type="dcterms:W3CDTF">2024-07-05T13:18:10Z</dcterms:created>
  <dcterms:modified xsi:type="dcterms:W3CDTF">2024-10-09T19:42:24Z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0x010100BC73D8F9C2AE0945AFDA9ECC080FFBA4</vt:lpwstr>
  </property>
</Properties>
</file>