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21\2- Numerados\06 Saúde Ocupacional - RC 4479\"/>
    </mc:Choice>
  </mc:AlternateContent>
  <bookViews>
    <workbookView xWindow="0" yWindow="0" windowWidth="24000" windowHeight="9600" tabRatio="934"/>
  </bookViews>
  <sheets>
    <sheet name="Proposta" sheetId="8" r:id="rId1"/>
    <sheet name="Capa" sheetId="9" r:id="rId2"/>
    <sheet name="Médico do Trabalho" sheetId="16" r:id="rId3"/>
    <sheet name="Téc. de Enfermagem " sheetId="20" r:id="rId4"/>
    <sheet name="Psicólogo" sheetId="18" r:id="rId5"/>
    <sheet name="Fisioterapeuta" sheetId="19" r:id="rId6"/>
    <sheet name="Psiquiatra" sheetId="21" r:id="rId7"/>
    <sheet name="Nutricionista" sheetId="22" r:id="rId8"/>
    <sheet name="Uniformes" sheetId="10" r:id="rId9"/>
    <sheet name="Equipamentos e Materiais" sheetId="11" r:id="rId10"/>
    <sheet name="Consolidado" sheetId="7" r:id="rId11"/>
  </sheets>
  <definedNames>
    <definedName name="_xlnm.Print_Area" localSheetId="1">Capa!$A$1:$AB$48</definedName>
    <definedName name="_xlnm.Print_Area" localSheetId="9">'Equipamentos e Materiais'!$A$1:$G$48</definedName>
    <definedName name="_xlnm.Print_Area" localSheetId="5">Fisioterapeuta!$A$1:$D$123</definedName>
    <definedName name="_xlnm.Print_Area" localSheetId="2">'Médico do Trabalho'!$A$1:$D$123</definedName>
    <definedName name="_xlnm.Print_Area" localSheetId="7">Nutricionista!$A$1:$D$123</definedName>
    <definedName name="_xlnm.Print_Area" localSheetId="4">Psicólogo!$A$1:$D$123</definedName>
    <definedName name="_xlnm.Print_Area" localSheetId="6">Psiquiatra!$A$1:$D$123</definedName>
    <definedName name="_xlnm.Print_Area" localSheetId="3">'Téc. de Enfermagem '!$A$1:$D$123</definedName>
  </definedNames>
  <calcPr calcId="162913"/>
</workbook>
</file>

<file path=xl/calcChain.xml><?xml version="1.0" encoding="utf-8"?>
<calcChain xmlns="http://schemas.openxmlformats.org/spreadsheetml/2006/main">
  <c r="E13" i="8" l="1"/>
  <c r="F13" i="8" s="1"/>
  <c r="G13" i="8" s="1"/>
  <c r="E14" i="8"/>
  <c r="F14" i="8" s="1"/>
  <c r="G14" i="8" s="1"/>
  <c r="E15" i="8"/>
  <c r="F15" i="8" s="1"/>
  <c r="G15" i="8" s="1"/>
  <c r="E16" i="8"/>
  <c r="F16" i="8" s="1"/>
  <c r="G16" i="8" s="1"/>
  <c r="E17" i="8"/>
  <c r="F17" i="8" s="1"/>
  <c r="G17" i="8" s="1"/>
  <c r="E12" i="8"/>
  <c r="F12" i="8" s="1"/>
  <c r="G12" i="8" s="1"/>
  <c r="D14" i="20" l="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5" i="11"/>
  <c r="E27" i="11"/>
  <c r="F27" i="11" l="1"/>
  <c r="D95" i="19" s="1"/>
  <c r="D43" i="22"/>
  <c r="D43" i="21"/>
  <c r="D44" i="19"/>
  <c r="D44" i="18"/>
  <c r="D44" i="20"/>
  <c r="F6" i="10"/>
  <c r="F5" i="10"/>
  <c r="G5" i="10" s="1"/>
  <c r="D44" i="16" l="1"/>
  <c r="D14" i="16"/>
  <c r="C10" i="7" l="1"/>
  <c r="F15" i="10" l="1"/>
  <c r="G15" i="10" s="1"/>
  <c r="F14" i="10"/>
  <c r="G14" i="10" s="1"/>
  <c r="G16" i="10" l="1"/>
  <c r="G18" i="10" s="1"/>
  <c r="F16" i="10"/>
  <c r="D94" i="22" l="1"/>
  <c r="D94" i="21"/>
  <c r="D139" i="22"/>
  <c r="D133" i="22"/>
  <c r="C105" i="22"/>
  <c r="C88" i="22"/>
  <c r="C83" i="22"/>
  <c r="C76" i="22"/>
  <c r="C75" i="22"/>
  <c r="C74" i="22"/>
  <c r="C78" i="22" s="1"/>
  <c r="C87" i="22" s="1"/>
  <c r="C89" i="22" s="1"/>
  <c r="C73" i="22"/>
  <c r="C72" i="22"/>
  <c r="C63" i="22"/>
  <c r="C60" i="22"/>
  <c r="D48" i="22"/>
  <c r="D54" i="22" s="1"/>
  <c r="C39" i="22"/>
  <c r="C64" i="22" s="1"/>
  <c r="C65" i="22" s="1"/>
  <c r="C33" i="22"/>
  <c r="C26" i="22"/>
  <c r="C25" i="22"/>
  <c r="C27" i="22" s="1"/>
  <c r="C62" i="22" s="1"/>
  <c r="D62" i="22" s="1"/>
  <c r="D18" i="22"/>
  <c r="D116" i="22" s="1"/>
  <c r="D14" i="22"/>
  <c r="D139" i="21"/>
  <c r="D133" i="21"/>
  <c r="C105" i="21"/>
  <c r="C88" i="21"/>
  <c r="C83" i="21"/>
  <c r="C76" i="21"/>
  <c r="C75" i="21"/>
  <c r="C74" i="21"/>
  <c r="C73" i="21"/>
  <c r="C72" i="21"/>
  <c r="C63" i="21"/>
  <c r="C60" i="21"/>
  <c r="D48" i="21"/>
  <c r="D54" i="21" s="1"/>
  <c r="C33" i="21"/>
  <c r="C39" i="21" s="1"/>
  <c r="C64" i="21" s="1"/>
  <c r="C65" i="21" s="1"/>
  <c r="C26" i="21"/>
  <c r="C25" i="21"/>
  <c r="D14" i="21"/>
  <c r="D18" i="21" s="1"/>
  <c r="D139" i="20"/>
  <c r="D133" i="20"/>
  <c r="C105" i="20"/>
  <c r="C88" i="20"/>
  <c r="C83" i="20"/>
  <c r="C76" i="20"/>
  <c r="C75" i="20"/>
  <c r="C74" i="20"/>
  <c r="C73" i="20"/>
  <c r="C72" i="20"/>
  <c r="C63" i="20"/>
  <c r="C60" i="20"/>
  <c r="D43" i="20"/>
  <c r="D48" i="20" s="1"/>
  <c r="D54" i="20" s="1"/>
  <c r="C33" i="20"/>
  <c r="C39" i="20" s="1"/>
  <c r="C64" i="20" s="1"/>
  <c r="C65" i="20" s="1"/>
  <c r="C26" i="20"/>
  <c r="C25" i="20"/>
  <c r="D18" i="20"/>
  <c r="D139" i="19"/>
  <c r="D133" i="19"/>
  <c r="C105" i="19"/>
  <c r="C88" i="19"/>
  <c r="C83" i="19"/>
  <c r="C76" i="19"/>
  <c r="C75" i="19"/>
  <c r="C74" i="19"/>
  <c r="C73" i="19"/>
  <c r="C72" i="19"/>
  <c r="C63" i="19"/>
  <c r="C60" i="19"/>
  <c r="D43" i="19"/>
  <c r="D48" i="19" s="1"/>
  <c r="D54" i="19" s="1"/>
  <c r="C33" i="19"/>
  <c r="C39" i="19" s="1"/>
  <c r="C64" i="19" s="1"/>
  <c r="C65" i="19" s="1"/>
  <c r="C26" i="19"/>
  <c r="C25" i="19"/>
  <c r="D14" i="19"/>
  <c r="D18" i="19" s="1"/>
  <c r="D139" i="18"/>
  <c r="D133" i="18"/>
  <c r="C105" i="18"/>
  <c r="C88" i="18"/>
  <c r="C83" i="18"/>
  <c r="C76" i="18"/>
  <c r="C75" i="18"/>
  <c r="C74" i="18"/>
  <c r="C73" i="18"/>
  <c r="C72" i="18"/>
  <c r="C78" i="18" s="1"/>
  <c r="C87" i="18" s="1"/>
  <c r="C89" i="18" s="1"/>
  <c r="C63" i="18"/>
  <c r="C60" i="18"/>
  <c r="D43" i="18"/>
  <c r="D48" i="18" s="1"/>
  <c r="D54" i="18" s="1"/>
  <c r="C33" i="18"/>
  <c r="C39" i="18" s="1"/>
  <c r="C64" i="18" s="1"/>
  <c r="C65" i="18" s="1"/>
  <c r="C26" i="18"/>
  <c r="C25" i="18"/>
  <c r="D18" i="18"/>
  <c r="D116" i="18" s="1"/>
  <c r="D14" i="18"/>
  <c r="C27" i="19" l="1"/>
  <c r="C62" i="19" s="1"/>
  <c r="C78" i="19"/>
  <c r="C87" i="19" s="1"/>
  <c r="C89" i="19" s="1"/>
  <c r="C78" i="21"/>
  <c r="C87" i="21" s="1"/>
  <c r="C89" i="21" s="1"/>
  <c r="C27" i="18"/>
  <c r="C62" i="18" s="1"/>
  <c r="D62" i="18" s="1"/>
  <c r="C78" i="20"/>
  <c r="C87" i="20" s="1"/>
  <c r="C89" i="20" s="1"/>
  <c r="D25" i="22"/>
  <c r="D26" i="22"/>
  <c r="D60" i="22"/>
  <c r="D63" i="22"/>
  <c r="D64" i="22"/>
  <c r="D72" i="22"/>
  <c r="D73" i="22"/>
  <c r="D74" i="22"/>
  <c r="D75" i="22"/>
  <c r="D76" i="22"/>
  <c r="D82" i="22"/>
  <c r="D83" i="22" s="1"/>
  <c r="D88" i="22" s="1"/>
  <c r="C61" i="22"/>
  <c r="D61" i="22" s="1"/>
  <c r="D77" i="22"/>
  <c r="D82" i="21"/>
  <c r="D83" i="21" s="1"/>
  <c r="D88" i="21" s="1"/>
  <c r="D76" i="21"/>
  <c r="D75" i="21"/>
  <c r="D74" i="21"/>
  <c r="D73" i="21"/>
  <c r="D72" i="21"/>
  <c r="D64" i="21"/>
  <c r="D63" i="21"/>
  <c r="D60" i="21"/>
  <c r="D116" i="21"/>
  <c r="D77" i="21"/>
  <c r="D26" i="21"/>
  <c r="D25" i="21"/>
  <c r="C27" i="21"/>
  <c r="C62" i="21" s="1"/>
  <c r="D62" i="21" s="1"/>
  <c r="C61" i="21"/>
  <c r="D61" i="21" s="1"/>
  <c r="D82" i="20"/>
  <c r="D83" i="20" s="1"/>
  <c r="D88" i="20" s="1"/>
  <c r="D76" i="20"/>
  <c r="D75" i="20"/>
  <c r="D74" i="20"/>
  <c r="D73" i="20"/>
  <c r="D72" i="20"/>
  <c r="D64" i="20"/>
  <c r="D63" i="20"/>
  <c r="D60" i="20"/>
  <c r="D116" i="20"/>
  <c r="D77" i="20"/>
  <c r="D26" i="20"/>
  <c r="D25" i="20"/>
  <c r="D27" i="20" s="1"/>
  <c r="D52" i="20" s="1"/>
  <c r="C27" i="20"/>
  <c r="C62" i="20" s="1"/>
  <c r="D62" i="20" s="1"/>
  <c r="C61" i="20"/>
  <c r="D61" i="20" s="1"/>
  <c r="D116" i="19"/>
  <c r="D77" i="19"/>
  <c r="D82" i="19"/>
  <c r="D83" i="19" s="1"/>
  <c r="D88" i="19" s="1"/>
  <c r="D76" i="19"/>
  <c r="D75" i="19"/>
  <c r="D74" i="19"/>
  <c r="D73" i="19"/>
  <c r="D72" i="19"/>
  <c r="D64" i="19"/>
  <c r="D63" i="19"/>
  <c r="D60" i="19"/>
  <c r="D26" i="19"/>
  <c r="D62" i="19"/>
  <c r="D25" i="19"/>
  <c r="C61" i="19"/>
  <c r="D61" i="19" s="1"/>
  <c r="D25" i="18"/>
  <c r="D26" i="18"/>
  <c r="D60" i="18"/>
  <c r="D63" i="18"/>
  <c r="D64" i="18"/>
  <c r="D72" i="18"/>
  <c r="D73" i="18"/>
  <c r="D74" i="18"/>
  <c r="D75" i="18"/>
  <c r="D76" i="18"/>
  <c r="D82" i="18"/>
  <c r="D83" i="18" s="1"/>
  <c r="D88" i="18" s="1"/>
  <c r="C61" i="18"/>
  <c r="D61" i="18" s="1"/>
  <c r="D77" i="18"/>
  <c r="D27" i="21" l="1"/>
  <c r="D52" i="21" s="1"/>
  <c r="D27" i="22"/>
  <c r="D37" i="22" s="1"/>
  <c r="D31" i="21"/>
  <c r="D32" i="21"/>
  <c r="D65" i="21"/>
  <c r="D36" i="21"/>
  <c r="D35" i="21"/>
  <c r="D27" i="19"/>
  <c r="D34" i="19" s="1"/>
  <c r="D27" i="18"/>
  <c r="D37" i="18" s="1"/>
  <c r="D31" i="20"/>
  <c r="D32" i="20"/>
  <c r="D65" i="20"/>
  <c r="D36" i="20"/>
  <c r="D35" i="20"/>
  <c r="D65" i="22"/>
  <c r="D66" i="22" s="1"/>
  <c r="D118" i="22" s="1"/>
  <c r="D36" i="22"/>
  <c r="D31" i="22"/>
  <c r="D78" i="22"/>
  <c r="D87" i="22" s="1"/>
  <c r="D89" i="22" s="1"/>
  <c r="D119" i="22" s="1"/>
  <c r="D33" i="22"/>
  <c r="C66" i="22"/>
  <c r="C66" i="21"/>
  <c r="D66" i="21"/>
  <c r="D118" i="21" s="1"/>
  <c r="D34" i="21"/>
  <c r="D38" i="21"/>
  <c r="D33" i="21"/>
  <c r="D37" i="21"/>
  <c r="D78" i="21"/>
  <c r="D87" i="21" s="1"/>
  <c r="D89" i="21" s="1"/>
  <c r="D119" i="21" s="1"/>
  <c r="C66" i="20"/>
  <c r="D66" i="20"/>
  <c r="D118" i="20" s="1"/>
  <c r="D34" i="20"/>
  <c r="D38" i="20"/>
  <c r="D33" i="20"/>
  <c r="D37" i="20"/>
  <c r="D78" i="20"/>
  <c r="D87" i="20" s="1"/>
  <c r="D89" i="20" s="1"/>
  <c r="D119" i="20" s="1"/>
  <c r="C66" i="19"/>
  <c r="D33" i="19"/>
  <c r="D37" i="19"/>
  <c r="D78" i="19"/>
  <c r="D87" i="19" s="1"/>
  <c r="D89" i="19" s="1"/>
  <c r="D119" i="19" s="1"/>
  <c r="D36" i="19"/>
  <c r="D65" i="18"/>
  <c r="D66" i="18" s="1"/>
  <c r="D118" i="18" s="1"/>
  <c r="D78" i="18"/>
  <c r="D87" i="18" s="1"/>
  <c r="D89" i="18" s="1"/>
  <c r="D119" i="18" s="1"/>
  <c r="D33" i="18"/>
  <c r="C66" i="18"/>
  <c r="D48" i="16"/>
  <c r="G6" i="10"/>
  <c r="D39" i="20" l="1"/>
  <c r="D53" i="20" s="1"/>
  <c r="D55" i="20" s="1"/>
  <c r="D117" i="20" s="1"/>
  <c r="D52" i="22"/>
  <c r="D32" i="22"/>
  <c r="D38" i="22"/>
  <c r="D35" i="22"/>
  <c r="D34" i="22"/>
  <c r="D39" i="22" s="1"/>
  <c r="D53" i="22" s="1"/>
  <c r="D55" i="22" s="1"/>
  <c r="D117" i="22" s="1"/>
  <c r="D39" i="21"/>
  <c r="D53" i="21" s="1"/>
  <c r="D55" i="21" s="1"/>
  <c r="D117" i="21" s="1"/>
  <c r="D52" i="19"/>
  <c r="D38" i="19"/>
  <c r="D35" i="19"/>
  <c r="D31" i="19"/>
  <c r="D39" i="19" s="1"/>
  <c r="D53" i="19" s="1"/>
  <c r="D55" i="19" s="1"/>
  <c r="D117" i="19" s="1"/>
  <c r="D65" i="19"/>
  <c r="D66" i="19" s="1"/>
  <c r="D118" i="19" s="1"/>
  <c r="D32" i="19"/>
  <c r="D52" i="18"/>
  <c r="D32" i="18"/>
  <c r="D35" i="18"/>
  <c r="D31" i="18"/>
  <c r="D36" i="18"/>
  <c r="D34" i="18"/>
  <c r="D38" i="18"/>
  <c r="F7" i="10"/>
  <c r="D39" i="18" l="1"/>
  <c r="D53" i="18" s="1"/>
  <c r="D55" i="18" s="1"/>
  <c r="D117" i="18" s="1"/>
  <c r="G7" i="10"/>
  <c r="G9" i="10" s="1"/>
  <c r="D94" i="19" l="1"/>
  <c r="D94" i="18"/>
  <c r="D94" i="20"/>
  <c r="D94" i="16"/>
  <c r="C76" i="16"/>
  <c r="C75" i="16"/>
  <c r="C73" i="16"/>
  <c r="C72" i="16"/>
  <c r="F32" i="11" l="1"/>
  <c r="G32" i="11" s="1"/>
  <c r="G35" i="11" s="1"/>
  <c r="D96" i="21" l="1"/>
  <c r="D98" i="21" s="1"/>
  <c r="D120" i="21" s="1"/>
  <c r="D121" i="21" s="1"/>
  <c r="D96" i="18"/>
  <c r="D98" i="18" s="1"/>
  <c r="D120" i="18" s="1"/>
  <c r="D121" i="18" s="1"/>
  <c r="D96" i="16"/>
  <c r="D96" i="22"/>
  <c r="D98" i="22" s="1"/>
  <c r="D120" i="22" s="1"/>
  <c r="D121" i="22" s="1"/>
  <c r="D103" i="22" s="1"/>
  <c r="D96" i="19"/>
  <c r="D98" i="19" s="1"/>
  <c r="D120" i="19" s="1"/>
  <c r="D121" i="19" s="1"/>
  <c r="D96" i="20"/>
  <c r="D98" i="20" s="1"/>
  <c r="D120" i="20" s="1"/>
  <c r="D121" i="20" s="1"/>
  <c r="F33" i="11"/>
  <c r="D103" i="19" l="1"/>
  <c r="D103" i="21"/>
  <c r="D103" i="20"/>
  <c r="D104" i="22"/>
  <c r="D105" i="22" s="1"/>
  <c r="D103" i="18"/>
  <c r="D139" i="16"/>
  <c r="D133" i="16"/>
  <c r="C105" i="16"/>
  <c r="C88" i="16"/>
  <c r="C83" i="16"/>
  <c r="C74" i="16"/>
  <c r="C63" i="16"/>
  <c r="C60" i="16"/>
  <c r="C33" i="16"/>
  <c r="C39" i="16" s="1"/>
  <c r="C26" i="16"/>
  <c r="C25" i="16"/>
  <c r="D104" i="18" l="1"/>
  <c r="D107" i="22"/>
  <c r="D106" i="22"/>
  <c r="D138" i="22" s="1"/>
  <c r="D141" i="22" s="1"/>
  <c r="D108" i="22"/>
  <c r="D104" i="20"/>
  <c r="D105" i="20" s="1"/>
  <c r="D104" i="21"/>
  <c r="D105" i="21" s="1"/>
  <c r="D104" i="19"/>
  <c r="D105" i="19" s="1"/>
  <c r="D18" i="16"/>
  <c r="D26" i="16" s="1"/>
  <c r="C27" i="16"/>
  <c r="D54" i="16"/>
  <c r="C64" i="16"/>
  <c r="C65" i="16" s="1"/>
  <c r="C61" i="16"/>
  <c r="D109" i="22" l="1"/>
  <c r="D140" i="22" s="1"/>
  <c r="D107" i="21"/>
  <c r="D108" i="21"/>
  <c r="D106" i="21"/>
  <c r="D138" i="21" s="1"/>
  <c r="D141" i="21" s="1"/>
  <c r="D122" i="22"/>
  <c r="D123" i="22" s="1"/>
  <c r="E9" i="7" s="1"/>
  <c r="F9" i="7" s="1"/>
  <c r="G9" i="7" s="1"/>
  <c r="D106" i="19"/>
  <c r="D108" i="19"/>
  <c r="D107" i="19"/>
  <c r="D108" i="20"/>
  <c r="D107" i="20"/>
  <c r="D106" i="20"/>
  <c r="D105" i="18"/>
  <c r="D61" i="16"/>
  <c r="D77" i="16"/>
  <c r="D75" i="16"/>
  <c r="D73" i="16"/>
  <c r="D63" i="16"/>
  <c r="D82" i="16"/>
  <c r="D76" i="16"/>
  <c r="D74" i="16"/>
  <c r="D72" i="16"/>
  <c r="D64" i="16"/>
  <c r="D60" i="16"/>
  <c r="D25" i="16"/>
  <c r="D116" i="16"/>
  <c r="C62" i="16"/>
  <c r="D62" i="16" s="1"/>
  <c r="C78" i="16"/>
  <c r="C87" i="16" s="1"/>
  <c r="C89" i="16" s="1"/>
  <c r="D109" i="21" l="1"/>
  <c r="D138" i="20"/>
  <c r="D141" i="20" s="1"/>
  <c r="D109" i="20"/>
  <c r="D140" i="21"/>
  <c r="D122" i="21"/>
  <c r="D123" i="21" s="1"/>
  <c r="E8" i="7" s="1"/>
  <c r="F8" i="7" s="1"/>
  <c r="G8" i="7" s="1"/>
  <c r="D106" i="18"/>
  <c r="D108" i="18"/>
  <c r="D107" i="18"/>
  <c r="D138" i="19"/>
  <c r="D141" i="19" s="1"/>
  <c r="D109" i="19"/>
  <c r="D78" i="16"/>
  <c r="D87" i="16" s="1"/>
  <c r="D27" i="16"/>
  <c r="D65" i="16" s="1"/>
  <c r="D66" i="16" s="1"/>
  <c r="C66" i="16"/>
  <c r="D83" i="16"/>
  <c r="D88" i="16" s="1"/>
  <c r="D52" i="16"/>
  <c r="D35" i="16" l="1"/>
  <c r="D33" i="16"/>
  <c r="D38" i="16"/>
  <c r="D140" i="19"/>
  <c r="D122" i="19"/>
  <c r="D123" i="19" s="1"/>
  <c r="E7" i="7" s="1"/>
  <c r="F7" i="7" s="1"/>
  <c r="G7" i="7" s="1"/>
  <c r="D138" i="18"/>
  <c r="D141" i="18" s="1"/>
  <c r="D109" i="18"/>
  <c r="D140" i="20"/>
  <c r="D122" i="20"/>
  <c r="D123" i="20" s="1"/>
  <c r="E5" i="7" s="1"/>
  <c r="F5" i="7" s="1"/>
  <c r="G5" i="7" s="1"/>
  <c r="D32" i="16"/>
  <c r="D31" i="16"/>
  <c r="D34" i="16"/>
  <c r="D37" i="16"/>
  <c r="D36" i="16"/>
  <c r="D89" i="16"/>
  <c r="D119" i="16" s="1"/>
  <c r="D118" i="16"/>
  <c r="D140" i="18" l="1"/>
  <c r="D122" i="18"/>
  <c r="D123" i="18" s="1"/>
  <c r="E6" i="7" s="1"/>
  <c r="F6" i="7" s="1"/>
  <c r="G6" i="7" s="1"/>
  <c r="D39" i="16"/>
  <c r="D53" i="16" s="1"/>
  <c r="D55" i="16" s="1"/>
  <c r="D117" i="16" s="1"/>
  <c r="D98" i="16" l="1"/>
  <c r="D120" i="16" s="1"/>
  <c r="D121" i="16" l="1"/>
  <c r="D103" i="16" l="1"/>
  <c r="D104" i="16" l="1"/>
  <c r="D105" i="16" l="1"/>
  <c r="D107" i="16" l="1"/>
  <c r="D108" i="16"/>
  <c r="D106" i="16"/>
  <c r="D138" i="16" s="1"/>
  <c r="D141" i="16" s="1"/>
  <c r="D109" i="16" l="1"/>
  <c r="D122" i="16" l="1"/>
  <c r="D123" i="16" s="1"/>
  <c r="E4" i="7" s="1"/>
  <c r="D140" i="16"/>
  <c r="F4" i="7" l="1"/>
  <c r="G4" i="7" l="1"/>
  <c r="G10" i="7" s="1"/>
  <c r="G11" i="7" s="1"/>
  <c r="F10" i="7"/>
</calcChain>
</file>

<file path=xl/sharedStrings.xml><?xml version="1.0" encoding="utf-8"?>
<sst xmlns="http://schemas.openxmlformats.org/spreadsheetml/2006/main" count="1619" uniqueCount="277">
  <si>
    <t>VALOR (R$)</t>
  </si>
  <si>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</si>
  <si>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</si>
  <si>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</si>
  <si>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</si>
  <si>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</si>
  <si>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</si>
  <si>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</si>
  <si>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</si>
  <si>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</si>
  <si>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</si>
  <si>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</si>
  <si>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</si>
  <si>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</si>
  <si>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</si>
  <si>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Nota(1):</t>
  </si>
  <si>
    <t>TOTAL</t>
  </si>
  <si>
    <t>4.1</t>
  </si>
  <si>
    <t>4.2</t>
  </si>
  <si>
    <t>Custos Indiretos</t>
  </si>
  <si>
    <t>Quadro Resumo - VALOR MENSAL DOS SERVIÇOS</t>
  </si>
  <si>
    <t>Qde Postos (E)</t>
  </si>
  <si>
    <t>Tipo de Serviço (A)</t>
  </si>
  <si>
    <t>Serviço 1 (indicar)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</si>
  <si>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</si>
  <si>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</si>
  <si>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</si>
  <si>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</si>
  <si>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</si>
  <si>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</si>
  <si>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</si>
  <si>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</si>
  <si>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</si>
  <si>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</si>
  <si>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</si>
  <si>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Informar o valor da unidade de medida por tipo de serviço.</t>
  </si>
  <si>
    <t>Salário Base</t>
  </si>
  <si>
    <t>Tipo de Serviço</t>
  </si>
  <si>
    <t>Unidade de Medida</t>
  </si>
  <si>
    <t>PIS</t>
  </si>
  <si>
    <t>COFINS</t>
  </si>
  <si>
    <t>ISS</t>
  </si>
  <si>
    <t>TRIBUTOS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</si>
  <si>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</si>
  <si>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</si>
  <si>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</si>
  <si>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</si>
  <si>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</si>
  <si>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</si>
  <si>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</si>
  <si>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</si>
  <si>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</si>
  <si>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</si>
  <si>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</si>
  <si>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</si>
  <si>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</si>
  <si>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</si>
  <si>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</si>
  <si>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</si>
  <si>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</si>
  <si>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</si>
  <si>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</si>
  <si>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</si>
  <si>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</si>
  <si>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 xml:space="preserve">Aviso Prévio Trabalhado </t>
  </si>
  <si>
    <t>Incidência do FGTS sobre Aviso Prévio Indenizado</t>
  </si>
  <si>
    <t>Aviso Prévio Indenizado</t>
  </si>
  <si>
    <t>Incidência dos encargos do submódulo 2.2 sobre Aviso Prévio Trabalhado</t>
  </si>
  <si>
    <t>Ausências Legais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</si>
  <si>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</si>
  <si>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</si>
  <si>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</si>
  <si>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</si>
  <si>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</si>
  <si>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</si>
  <si>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percentual fixo</t>
  </si>
  <si>
    <t>percentual fixo - não tem no simples</t>
  </si>
  <si>
    <t>(valor do auxílio refeição diário x Média de dias úteis no mês) - Custo do vale-refeição assumido pelo empregado</t>
  </si>
  <si>
    <t>(aviso previo indenizado x 8%) - percentual fixo</t>
  </si>
  <si>
    <t>percentual fixo - conforme TCU</t>
  </si>
  <si>
    <t>(( % do Aviso prévio trabalhado)  x  ( %  do submodulo 2.2))</t>
  </si>
  <si>
    <t>Valor (R$)</t>
  </si>
  <si>
    <t>PLANILHA DE CUSTOS E FORMAÇÃO DE PREÇOS</t>
  </si>
  <si>
    <r>
      <t>13 (Décimo-terceiro) salário</t>
    </r>
    <r>
      <rPr>
        <sz val="9"/>
        <color indexed="10"/>
        <rFont val="Tahoma"/>
        <family val="2"/>
      </rPr>
      <t xml:space="preserve"> </t>
    </r>
  </si>
  <si>
    <t>Data:</t>
  </si>
  <si>
    <t>PROPOSTA</t>
  </si>
  <si>
    <t>(Preencher apenas as células em amarelo)</t>
  </si>
  <si>
    <t>IDENTIFICAÇÃO</t>
  </si>
  <si>
    <t>RAZÃO SOCIAL:</t>
  </si>
  <si>
    <t>ENDEREÇO:</t>
  </si>
  <si>
    <t>UF:</t>
  </si>
  <si>
    <t xml:space="preserve">CEP: </t>
  </si>
  <si>
    <t>TELEFONE:</t>
  </si>
  <si>
    <t>(   )</t>
  </si>
  <si>
    <t>EMAIL:</t>
  </si>
  <si>
    <t>ITEM/GRUPO</t>
  </si>
  <si>
    <t>DESCRIÇÃO COMPLETA</t>
  </si>
  <si>
    <t>PREÇOS UNITÁRIOS</t>
  </si>
  <si>
    <t>PREÇOS MENSAIS</t>
  </si>
  <si>
    <t>PREÇOS GLOBAIS</t>
  </si>
  <si>
    <t>CUSTOS DECORRENTES DA EXECUÇÃO CONTRATUAL</t>
  </si>
  <si>
    <t>INDICAÇÃO DOS SINDICATOS, ACORDOS, CONVENÇÕES OU DISSÍDIOS COLETIVOS DE TRABALHO</t>
  </si>
  <si>
    <t>PRODUTIVIDADE ADOTADA</t>
  </si>
  <si>
    <t>QUANTIDADE DE PESSOAL</t>
  </si>
  <si>
    <t>Função</t>
  </si>
  <si>
    <t>Quantidade</t>
  </si>
  <si>
    <t>RELAÇÃO DOS MATERIAIS E EQUIPAMENTOS</t>
  </si>
  <si>
    <t>Material</t>
  </si>
  <si>
    <t>Especificação</t>
  </si>
  <si>
    <t>OUTRAS INFORMAÇÕES IMPORTANTES</t>
  </si>
  <si>
    <t>CAPA  - PLANILHA DE CUSTOS E FORMAÇÃO DE PREÇOS</t>
  </si>
  <si>
    <t xml:space="preserve">Mão de obra </t>
  </si>
  <si>
    <t>(Deverá ser elaborado um quadro para cada tipo de serviço
)</t>
  </si>
  <si>
    <t>Pregão Nº:</t>
  </si>
  <si>
    <t xml:space="preserve">Mão de obra vinculada à execução contratual </t>
  </si>
  <si>
    <t>às:</t>
  </si>
  <si>
    <t>horas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</si>
  <si>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</si>
  <si>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</si>
  <si>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</si>
  <si>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>dias</t>
  </si>
  <si>
    <t xml:space="preserve">Classificação Brasileira de Ocupações (CBO) </t>
  </si>
  <si>
    <t xml:space="preserve">Salário Normativo da Categoria Profissional </t>
  </si>
  <si>
    <t>DISCRIMINAÇÃO DOS SERVIÇOS (DADOS REFERENTES À CONTRATAÇÃO)</t>
  </si>
  <si>
    <t xml:space="preserve">Categoria Profissional (vinculada à execução contratual) </t>
  </si>
  <si>
    <t xml:space="preserve">A </t>
  </si>
  <si>
    <t xml:space="preserve">Data de apresentação da proposta (dia/mês/ano): </t>
  </si>
  <si>
    <t xml:space="preserve">B </t>
  </si>
  <si>
    <t xml:space="preserve">Município/UF: </t>
  </si>
  <si>
    <t>Data-Base da Categoria (dia/mês/ano)</t>
  </si>
  <si>
    <t xml:space="preserve">C </t>
  </si>
  <si>
    <t xml:space="preserve">Ano do Acordo, Convenção ou Dissídio Coletivo: </t>
  </si>
  <si>
    <t xml:space="preserve">D </t>
  </si>
  <si>
    <t>Número de meses de execução contratual:</t>
  </si>
  <si>
    <t>Indicação dos sindicatos, acordos coletivos ou convenções coletivas</t>
  </si>
  <si>
    <t>IDENTIFICAÇÃO DO SERVIÇO</t>
  </si>
  <si>
    <t>Quantidade total a contratar 
(Em função da unidade de medida)</t>
  </si>
  <si>
    <t>Composição da Remuneração</t>
  </si>
  <si>
    <t>Total</t>
  </si>
  <si>
    <t>Provisão para Rescisão</t>
  </si>
  <si>
    <t>Insumos Diversos</t>
  </si>
  <si>
    <t>Custos Indiretos, Tributos e Lucro</t>
  </si>
  <si>
    <t>(soma dos módulos 1, 2, 3 e 4) x Custos Indiretos</t>
  </si>
  <si>
    <t>(soma dos módulos 1, 2, 3, 4 + custos indiretos) x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</si>
  <si>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</si>
  <si>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</si>
  <si>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</si>
  <si>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</si>
  <si>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</si>
  <si>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</si>
  <si>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</si>
  <si>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((1/12)*5%)*100 - 5% de incidência</t>
  </si>
  <si>
    <t>Módulo 3 - PROVISÃO PARA RESCISÃO</t>
  </si>
  <si>
    <t>Módulo 4 - CUSTO DE REPOSIÇÃO DO PROFISSIONAL AUSENTE</t>
  </si>
  <si>
    <t>((1/30)/12)*5)*1,5% - considerando 5 dias de licença paternidade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</si>
  <si>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</si>
  <si>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</si>
  <si>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</si>
  <si>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</si>
  <si>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1- MÓDULOS</t>
  </si>
  <si>
    <t>Mão de Obra vinculada à execução contratual (valor por empregado)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</si>
  <si>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</si>
  <si>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</si>
  <si>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</si>
  <si>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</si>
  <si>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</si>
  <si>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</si>
  <si>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SAT - GIL/RAT</t>
  </si>
  <si>
    <t>UNIFORMES</t>
  </si>
  <si>
    <t>RAT x FAP</t>
  </si>
  <si>
    <t>Substituto na cobertura de Ausências Legais</t>
  </si>
  <si>
    <t>Substituto na cobertura de Licença Paternidade</t>
  </si>
  <si>
    <r>
      <t>Substituto na cobertura de Ausência por Acidente de Trabalho</t>
    </r>
    <r>
      <rPr>
        <sz val="9"/>
        <color indexed="10"/>
        <rFont val="Tahoma"/>
        <family val="2"/>
      </rPr>
      <t xml:space="preserve"> </t>
    </r>
  </si>
  <si>
    <t>Substituto na cobertura de Afastamento Maternidade</t>
  </si>
  <si>
    <t>Item</t>
  </si>
  <si>
    <t>Custo Unitário</t>
  </si>
  <si>
    <t>Quantidade Anual</t>
  </si>
  <si>
    <t>CUSTO TOTAL ANUAL</t>
  </si>
  <si>
    <t>Quantidade de empregados</t>
  </si>
  <si>
    <t>Custo anual</t>
  </si>
  <si>
    <t>Custo unitário</t>
  </si>
  <si>
    <t>(valor mensal do transporte ) - desconto da parte do empregado</t>
  </si>
  <si>
    <t>Cargo</t>
  </si>
  <si>
    <t>Meses</t>
  </si>
  <si>
    <t>Valor Mensal</t>
  </si>
  <si>
    <t>Valor Total</t>
  </si>
  <si>
    <t xml:space="preserve">Valor Total </t>
  </si>
  <si>
    <t>QUADRO RESUMO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</si>
  <si>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</si>
  <si>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</si>
  <si>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</si>
  <si>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</si>
  <si>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</si>
  <si>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Contribuição Patronal</t>
  </si>
  <si>
    <t>Registro Eletrônico de Ponto</t>
  </si>
  <si>
    <t>EQUIPAMENTOS E MATERIAIS</t>
  </si>
  <si>
    <t>(FGTS*Multa e contribuição social*90% de incidência)*(remuneração+13°+Férias+1/3Férias)</t>
  </si>
  <si>
    <t>(FGTS*Multa e Contribuição social)*%Incidência dos Encargos do Submódulo 2.2</t>
  </si>
  <si>
    <t>Substituto na cobertura de Férias</t>
  </si>
  <si>
    <t>5,96 faltas/ano. (5,96 dias/30 dias) x (1/12 meses)</t>
  </si>
  <si>
    <t>((1/30)/12)*15)*8% - considerando 8% de incidência</t>
  </si>
  <si>
    <t>(4/12)/12*2%incidência</t>
  </si>
  <si>
    <t>Multa do FGTS sobre o Aviso Prévio Indenizado</t>
  </si>
  <si>
    <t>Multa do FGTS sobre o Aviso Prévio Trabalhado</t>
  </si>
  <si>
    <t>Categoria Profissional (vinculada à execução contratual)</t>
  </si>
  <si>
    <t>30% do salário base</t>
  </si>
  <si>
    <t>10%, 20% ou 40% sobre o salário mínimo ou piso da CCT</t>
  </si>
  <si>
    <t>20% sobre salário base + adicionais da remuneração</t>
  </si>
  <si>
    <t>1h (salário hora + adicional noturno)</t>
  </si>
  <si>
    <t>1 falta/ano. (1 dia/30 dias) x (1/12 meses)</t>
  </si>
  <si>
    <t>Substituto na cobertura de Outras Ausências (especificar)</t>
  </si>
  <si>
    <t>QUADRO-RESUMO DO CUSTO POR EMPREGADO</t>
  </si>
  <si>
    <t>2- CUSTO POR EMPREGADO</t>
  </si>
  <si>
    <t>Médico do Trabalho</t>
  </si>
  <si>
    <t>Auxílio Saúde</t>
  </si>
  <si>
    <t>Psicólogo do Trabalho</t>
  </si>
  <si>
    <t>Fisioterapeuta do Trabalho</t>
  </si>
  <si>
    <t>Técnico de Enfermagem do Trabalho</t>
  </si>
  <si>
    <t>Psiquiatra</t>
  </si>
  <si>
    <t>Nutricionista</t>
  </si>
  <si>
    <t>Jaleco</t>
  </si>
  <si>
    <t>Camisa estilo polo</t>
  </si>
  <si>
    <t xml:space="preserve">Valor anual </t>
  </si>
  <si>
    <t xml:space="preserve">Valor mensal </t>
  </si>
  <si>
    <t>Valor total mensal por empregado</t>
  </si>
  <si>
    <t xml:space="preserve"> Total</t>
  </si>
  <si>
    <t>Médico, Técnico de Enfermagem, Psicólogo e Fisioterapeuta</t>
  </si>
  <si>
    <t>Psiquiatra e Nutricionista</t>
  </si>
  <si>
    <t>Custo mensal</t>
  </si>
  <si>
    <t>Materiais - Fisioterapia</t>
  </si>
  <si>
    <t>Equipamento - Todos os cargos</t>
  </si>
  <si>
    <t>Algodão (500 g)</t>
  </si>
  <si>
    <t>Álcool 70%</t>
  </si>
  <si>
    <t>Rolinho pequeno de espuma</t>
  </si>
  <si>
    <t>Travesseiro pequeno</t>
  </si>
  <si>
    <t>Pinça Auricular Ponta Grossa</t>
  </si>
  <si>
    <t>Balanço de priopriocepção ou Trampolim</t>
  </si>
  <si>
    <t>Placa Auricular com micropore (Cristal, ouro, prata ou bronze)</t>
  </si>
  <si>
    <t>Massageador para os pés com Infra vermelho 220v</t>
  </si>
  <si>
    <t>Infravermelho de pedestal 220v</t>
  </si>
  <si>
    <t>Lâmpada Infravermelho 220v</t>
  </si>
  <si>
    <t>Ultra-Som Terapêutico 1 Mhz (continuo e Pulsátil)</t>
  </si>
  <si>
    <t>Gel condutor para Ultra-som</t>
  </si>
  <si>
    <t>Bandagem para Kynesio Tape</t>
  </si>
  <si>
    <t>Tens portátil</t>
  </si>
  <si>
    <t>Eletrodo Auto-Adesivo (5x5 cm)</t>
  </si>
  <si>
    <t>Aparelho de Laser com caneta 904</t>
  </si>
  <si>
    <t>Cinta com velcro alça Longa para bolsa de gelo</t>
  </si>
  <si>
    <t>Bolsa de gelo em gel</t>
  </si>
  <si>
    <t>Óleo para massagem 1 litro neutro</t>
  </si>
  <si>
    <t>Bola Bobath 75 cm com bom de enchimento</t>
  </si>
  <si>
    <t>Bolinha crespa</t>
  </si>
  <si>
    <t>Bolinha lisa</t>
  </si>
  <si>
    <t>1 pacote grande comum</t>
  </si>
  <si>
    <t>1 unidade</t>
  </si>
  <si>
    <t>1 unidades</t>
  </si>
  <si>
    <t>3 unidade</t>
  </si>
  <si>
    <t>10 kg</t>
  </si>
  <si>
    <t>12 unidades (pacotes)</t>
  </si>
  <si>
    <t>12 unidades (rolos)</t>
  </si>
  <si>
    <t>4 unidades</t>
  </si>
  <si>
    <t>1 Unidade</t>
  </si>
  <si>
    <t>2 unidades</t>
  </si>
  <si>
    <t>Quantidade anual</t>
  </si>
  <si>
    <t>CUSTO TOTAL</t>
  </si>
  <si>
    <t>CUSTO MENSAL POR EMPREGADO</t>
  </si>
  <si>
    <t>6 litros</t>
  </si>
  <si>
    <t>36 cartelas c/60 unidades</t>
  </si>
  <si>
    <t xml:space="preserve">Quantidade </t>
  </si>
  <si>
    <t>Valor Unitário</t>
  </si>
  <si>
    <t>VALOR TOTAL (mão de obra)</t>
  </si>
  <si>
    <t>Técnico de Enfermagem</t>
  </si>
  <si>
    <t>QUANTIDADE</t>
  </si>
  <si>
    <t>MESES</t>
  </si>
  <si>
    <t>Posto de trabalho</t>
  </si>
  <si>
    <t>Vide anexo (Quadro de materiais)</t>
  </si>
  <si>
    <t>9h30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</si>
</sst>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0.000%"/>
    <numFmt numFmtId="166" formatCode="_-* #,##0_-;\-* #,##0_-;_-* &quot;-&quot;??_-;_-@_-"/>
    <numFmt numFmtId="167" formatCode="00/0000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Arial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sz val="9"/>
      <color rgb="FF000000"/>
      <name val="Tahoma"/>
      <family val="2"/>
    </font>
    <font>
      <b/>
      <sz val="9"/>
      <color theme="3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Up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4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71">
    <xf numFmtId="0" fontId="0" fillId="0" borderId="0" xfId="0"/>
    <xf numFmtId="0" fontId="7" fillId="0" borderId="0" xfId="0" applyFont="1"/>
    <xf numFmtId="0" fontId="8" fillId="0" borderId="0" xfId="0" applyFont="1" applyBorder="1" applyAlignment="1">
      <alignment horizontal="center"/>
    </xf>
    <xf numFmtId="2" fontId="7" fillId="0" borderId="0" xfId="0" applyNumberFormat="1" applyFont="1"/>
    <xf numFmtId="0" fontId="8" fillId="0" borderId="8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7" fillId="0" borderId="15" xfId="0" applyFont="1" applyBorder="1" applyAlignment="1"/>
    <xf numFmtId="2" fontId="7" fillId="0" borderId="12" xfId="0" applyNumberFormat="1" applyFont="1" applyBorder="1"/>
    <xf numFmtId="0" fontId="7" fillId="0" borderId="16" xfId="0" applyFont="1" applyBorder="1" applyAlignment="1"/>
    <xf numFmtId="2" fontId="7" fillId="0" borderId="13" xfId="0" applyNumberFormat="1" applyFont="1" applyFill="1" applyBorder="1"/>
    <xf numFmtId="0" fontId="8" fillId="0" borderId="16" xfId="0" applyFont="1" applyBorder="1" applyAlignment="1"/>
    <xf numFmtId="0" fontId="7" fillId="0" borderId="17" xfId="0" applyFont="1" applyBorder="1" applyAlignment="1"/>
    <xf numFmtId="2" fontId="7" fillId="0" borderId="14" xfId="0" applyNumberFormat="1" applyFont="1" applyFill="1" applyBorder="1"/>
    <xf numFmtId="2" fontId="8" fillId="0" borderId="10" xfId="0" applyNumberFormat="1" applyFont="1" applyFill="1" applyBorder="1"/>
    <xf numFmtId="0" fontId="7" fillId="0" borderId="1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2" fontId="7" fillId="0" borderId="5" xfId="0" applyNumberFormat="1" applyFont="1" applyBorder="1"/>
    <xf numFmtId="0" fontId="7" fillId="0" borderId="3" xfId="0" applyFont="1" applyFill="1" applyBorder="1" applyAlignment="1">
      <alignment horizontal="center"/>
    </xf>
    <xf numFmtId="2" fontId="7" fillId="0" borderId="2" xfId="0" applyNumberFormat="1" applyFont="1" applyFill="1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/>
    <xf numFmtId="0" fontId="7" fillId="0" borderId="2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8" fillId="0" borderId="20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8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43" fontId="10" fillId="0" borderId="1" xfId="3" applyFont="1" applyBorder="1"/>
    <xf numFmtId="10" fontId="10" fillId="0" borderId="1" xfId="2" applyNumberFormat="1" applyFont="1" applyBorder="1" applyAlignment="1">
      <alignment horizontal="center"/>
    </xf>
    <xf numFmtId="10" fontId="10" fillId="0" borderId="1" xfId="2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10" fontId="10" fillId="0" borderId="1" xfId="0" applyNumberFormat="1" applyFont="1" applyFill="1" applyBorder="1" applyAlignment="1">
      <alignment horizontal="center"/>
    </xf>
    <xf numFmtId="43" fontId="10" fillId="0" borderId="1" xfId="3" applyFont="1" applyFill="1" applyBorder="1"/>
    <xf numFmtId="43" fontId="9" fillId="0" borderId="1" xfId="3" applyFont="1" applyFill="1" applyBorder="1"/>
    <xf numFmtId="0" fontId="10" fillId="0" borderId="1" xfId="0" applyFont="1" applyFill="1" applyBorder="1" applyAlignment="1">
      <alignment horizontal="center"/>
    </xf>
    <xf numFmtId="43" fontId="10" fillId="0" borderId="1" xfId="3" applyFont="1" applyFill="1" applyBorder="1" applyAlignment="1">
      <alignment horizontal="right"/>
    </xf>
    <xf numFmtId="0" fontId="10" fillId="0" borderId="23" xfId="0" applyFont="1" applyFill="1" applyBorder="1" applyAlignment="1">
      <alignment horizontal="left"/>
    </xf>
    <xf numFmtId="43" fontId="10" fillId="0" borderId="1" xfId="3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10" fillId="0" borderId="40" xfId="0" applyFont="1" applyFill="1" applyBorder="1" applyAlignment="1">
      <alignment horizontal="left" vertical="center" wrapText="1"/>
    </xf>
    <xf numFmtId="0" fontId="10" fillId="3" borderId="40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17" fillId="3" borderId="40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0" fontId="17" fillId="0" borderId="1" xfId="0" applyFont="1" applyBorder="1" applyAlignment="1">
      <alignment horizontal="right" vertical="center"/>
    </xf>
    <xf numFmtId="0" fontId="17" fillId="3" borderId="1" xfId="0" applyFont="1" applyFill="1" applyBorder="1" applyAlignment="1">
      <alignment horizontal="right"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0" fillId="0" borderId="1" xfId="0" applyFont="1" applyFill="1" applyBorder="1"/>
    <xf numFmtId="0" fontId="19" fillId="0" borderId="0" xfId="0" applyFont="1"/>
    <xf numFmtId="2" fontId="19" fillId="0" borderId="0" xfId="0" applyNumberFormat="1" applyFont="1"/>
    <xf numFmtId="0" fontId="19" fillId="0" borderId="0" xfId="0" applyFont="1" applyFill="1"/>
    <xf numFmtId="0" fontId="5" fillId="0" borderId="0" xfId="0" applyFont="1"/>
    <xf numFmtId="0" fontId="5" fillId="0" borderId="0" xfId="0" applyFont="1" applyFill="1"/>
    <xf numFmtId="43" fontId="5" fillId="0" borderId="0" xfId="3" applyFont="1"/>
    <xf numFmtId="9" fontId="5" fillId="0" borderId="0" xfId="2" applyFont="1"/>
    <xf numFmtId="43" fontId="5" fillId="0" borderId="0" xfId="0" applyNumberFormat="1" applyFont="1"/>
    <xf numFmtId="10" fontId="5" fillId="0" borderId="0" xfId="2" applyNumberFormat="1" applyFont="1"/>
    <xf numFmtId="2" fontId="5" fillId="0" borderId="0" xfId="0" applyNumberFormat="1" applyFont="1"/>
    <xf numFmtId="0" fontId="20" fillId="0" borderId="0" xfId="0" applyFont="1"/>
    <xf numFmtId="0" fontId="21" fillId="0" borderId="0" xfId="0" applyFont="1"/>
    <xf numFmtId="10" fontId="21" fillId="0" borderId="0" xfId="2" applyNumberFormat="1" applyFont="1"/>
    <xf numFmtId="10" fontId="21" fillId="0" borderId="0" xfId="0" applyNumberFormat="1" applyFont="1"/>
    <xf numFmtId="0" fontId="21" fillId="0" borderId="0" xfId="0" applyFont="1" applyBorder="1"/>
    <xf numFmtId="0" fontId="22" fillId="0" borderId="0" xfId="0" applyFont="1" applyBorder="1"/>
    <xf numFmtId="2" fontId="22" fillId="0" borderId="0" xfId="0" applyNumberFormat="1" applyFont="1"/>
    <xf numFmtId="0" fontId="21" fillId="0" borderId="0" xfId="0" applyFont="1" applyFill="1" applyBorder="1"/>
    <xf numFmtId="0" fontId="21" fillId="0" borderId="0" xfId="0" applyFont="1" applyFill="1"/>
    <xf numFmtId="2" fontId="21" fillId="0" borderId="0" xfId="0" applyNumberFormat="1" applyFont="1" applyBorder="1"/>
    <xf numFmtId="165" fontId="21" fillId="0" borderId="0" xfId="2" applyNumberFormat="1" applyFont="1" applyFill="1"/>
    <xf numFmtId="2" fontId="21" fillId="0" borderId="0" xfId="0" applyNumberFormat="1" applyFont="1"/>
    <xf numFmtId="2" fontId="21" fillId="0" borderId="0" xfId="0" applyNumberFormat="1" applyFont="1" applyFill="1"/>
    <xf numFmtId="0" fontId="21" fillId="0" borderId="0" xfId="0" applyFont="1" applyAlignment="1">
      <alignment vertical="center"/>
    </xf>
    <xf numFmtId="164" fontId="22" fillId="0" borderId="0" xfId="1" applyFont="1"/>
    <xf numFmtId="0" fontId="9" fillId="2" borderId="1" xfId="0" applyFont="1" applyFill="1" applyBorder="1" applyAlignment="1">
      <alignment horizontal="center"/>
    </xf>
    <xf numFmtId="0" fontId="10" fillId="0" borderId="0" xfId="0" applyFont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10" fontId="9" fillId="2" borderId="1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17" fillId="0" borderId="0" xfId="0" applyFont="1" applyFill="1"/>
    <xf numFmtId="0" fontId="10" fillId="0" borderId="0" xfId="0" applyFont="1" applyFill="1"/>
    <xf numFmtId="0" fontId="9" fillId="0" borderId="0" xfId="0" applyFont="1" applyFill="1" applyBorder="1" applyAlignment="1">
      <alignment horizontal="center"/>
    </xf>
    <xf numFmtId="0" fontId="17" fillId="0" borderId="1" xfId="4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vertical="center" wrapText="1"/>
    </xf>
    <xf numFmtId="43" fontId="17" fillId="0" borderId="0" xfId="3" applyFont="1" applyFill="1" applyBorder="1" applyAlignment="1">
      <alignment horizontal="left" vertical="center" wrapText="1"/>
    </xf>
    <xf numFmtId="43" fontId="10" fillId="0" borderId="0" xfId="3" applyFont="1" applyFill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9" fillId="0" borderId="0" xfId="1" applyFont="1" applyFill="1" applyBorder="1"/>
    <xf numFmtId="0" fontId="10" fillId="0" borderId="0" xfId="0" applyFont="1" applyFill="1" applyBorder="1"/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0" fontId="18" fillId="0" borderId="0" xfId="4" applyFont="1" applyFill="1" applyBorder="1" applyAlignment="1">
      <alignment horizontal="center" vertical="center" wrapText="1"/>
    </xf>
    <xf numFmtId="4" fontId="18" fillId="0" borderId="0" xfId="4" applyNumberFormat="1" applyFont="1" applyFill="1" applyBorder="1" applyAlignment="1">
      <alignment horizontal="center" vertical="center" wrapText="1"/>
    </xf>
    <xf numFmtId="0" fontId="17" fillId="0" borderId="0" xfId="0" applyFont="1" applyFill="1" applyBorder="1"/>
    <xf numFmtId="164" fontId="9" fillId="0" borderId="0" xfId="1" applyFont="1" applyFill="1" applyBorder="1" applyAlignment="1">
      <alignment vertical="center"/>
    </xf>
    <xf numFmtId="0" fontId="3" fillId="0" borderId="0" xfId="0" applyFont="1"/>
    <xf numFmtId="10" fontId="10" fillId="0" borderId="1" xfId="0" applyNumberFormat="1" applyFont="1" applyFill="1" applyBorder="1" applyAlignment="1">
      <alignment horizontal="right"/>
    </xf>
    <xf numFmtId="10" fontId="10" fillId="0" borderId="1" xfId="2" applyNumberFormat="1" applyFont="1" applyFill="1" applyBorder="1" applyAlignment="1">
      <alignment horizontal="right"/>
    </xf>
    <xf numFmtId="0" fontId="17" fillId="0" borderId="0" xfId="4" applyFont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left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0" fontId="18" fillId="7" borderId="1" xfId="4" applyFont="1" applyFill="1" applyBorder="1" applyAlignment="1">
      <alignment vertical="center" wrapText="1"/>
    </xf>
    <xf numFmtId="0" fontId="0" fillId="0" borderId="0" xfId="0" applyFont="1"/>
    <xf numFmtId="0" fontId="18" fillId="0" borderId="0" xfId="4" applyFont="1" applyFill="1" applyBorder="1" applyAlignment="1">
      <alignment horizontal="left" vertical="center" wrapText="1"/>
    </xf>
    <xf numFmtId="0" fontId="17" fillId="6" borderId="1" xfId="4" applyFont="1" applyFill="1" applyBorder="1" applyAlignment="1">
      <alignment horizontal="left" vertical="center" wrapText="1"/>
    </xf>
    <xf numFmtId="1" fontId="17" fillId="6" borderId="1" xfId="4" applyNumberFormat="1" applyFont="1" applyFill="1" applyBorder="1" applyAlignment="1">
      <alignment horizontal="center" vertical="center" wrapText="1"/>
    </xf>
    <xf numFmtId="2" fontId="17" fillId="6" borderId="1" xfId="4" applyNumberFormat="1" applyFont="1" applyFill="1" applyBorder="1" applyAlignment="1">
      <alignment horizontal="center" vertical="center" wrapText="1"/>
    </xf>
    <xf numFmtId="3" fontId="17" fillId="0" borderId="1" xfId="4" applyNumberFormat="1" applyFont="1" applyFill="1" applyBorder="1" applyAlignment="1">
      <alignment horizontal="center" vertical="center" wrapText="1"/>
    </xf>
    <xf numFmtId="0" fontId="9" fillId="0" borderId="48" xfId="0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horizontal="center" vertical="center" wrapText="1"/>
    </xf>
    <xf numFmtId="8" fontId="17" fillId="0" borderId="1" xfId="0" applyNumberFormat="1" applyFont="1" applyBorder="1" applyAlignment="1">
      <alignment vertical="center" wrapText="1"/>
    </xf>
    <xf numFmtId="8" fontId="17" fillId="6" borderId="1" xfId="0" applyNumberFormat="1" applyFont="1" applyFill="1" applyBorder="1" applyAlignment="1">
      <alignment horizontal="right" vertical="center" wrapText="1"/>
    </xf>
    <xf numFmtId="8" fontId="18" fillId="0" borderId="1" xfId="0" applyNumberFormat="1" applyFont="1" applyBorder="1" applyAlignment="1">
      <alignment vertical="center"/>
    </xf>
    <xf numFmtId="166" fontId="17" fillId="0" borderId="1" xfId="3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166" fontId="10" fillId="0" borderId="1" xfId="0" applyNumberFormat="1" applyFont="1" applyFill="1" applyBorder="1"/>
    <xf numFmtId="8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4" fontId="10" fillId="6" borderId="1" xfId="4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left" vertical="center" wrapText="1"/>
    </xf>
    <xf numFmtId="2" fontId="0" fillId="0" borderId="1" xfId="0" applyNumberFormat="1" applyBorder="1"/>
    <xf numFmtId="1" fontId="0" fillId="0" borderId="1" xfId="0" applyNumberFormat="1" applyBorder="1"/>
    <xf numFmtId="2" fontId="4" fillId="0" borderId="1" xfId="0" applyNumberFormat="1" applyFont="1" applyBorder="1"/>
    <xf numFmtId="3" fontId="10" fillId="0" borderId="1" xfId="4" applyNumberFormat="1" applyFont="1" applyFill="1" applyBorder="1" applyAlignment="1">
      <alignment horizontal="center" vertical="center" wrapText="1"/>
    </xf>
    <xf numFmtId="8" fontId="0" fillId="0" borderId="0" xfId="0" applyNumberFormat="1"/>
    <xf numFmtId="0" fontId="9" fillId="2" borderId="2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/>
    <xf numFmtId="0" fontId="9" fillId="2" borderId="1" xfId="0" applyFont="1" applyFill="1" applyBorder="1" applyAlignment="1">
      <alignment wrapText="1"/>
    </xf>
    <xf numFmtId="0" fontId="18" fillId="2" borderId="1" xfId="4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9" fillId="0" borderId="48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7" fillId="0" borderId="0" xfId="0" applyFont="1" applyBorder="1"/>
    <xf numFmtId="0" fontId="22" fillId="0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3" fontId="9" fillId="2" borderId="1" xfId="3" applyFont="1" applyFill="1" applyBorder="1" applyAlignment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43" fontId="9" fillId="2" borderId="1" xfId="3" applyFont="1" applyFill="1" applyBorder="1"/>
    <xf numFmtId="10" fontId="10" fillId="2" borderId="1" xfId="0" applyNumberFormat="1" applyFont="1" applyFill="1" applyBorder="1" applyAlignment="1">
      <alignment horizontal="center"/>
    </xf>
    <xf numFmtId="10" fontId="10" fillId="2" borderId="1" xfId="2" applyNumberFormat="1" applyFont="1" applyFill="1" applyBorder="1" applyAlignment="1"/>
    <xf numFmtId="164" fontId="9" fillId="2" borderId="1" xfId="1" applyFont="1" applyFill="1" applyBorder="1"/>
    <xf numFmtId="0" fontId="10" fillId="2" borderId="1" xfId="0" applyFont="1" applyFill="1" applyBorder="1"/>
    <xf numFmtId="0" fontId="21" fillId="0" borderId="0" xfId="0" applyFont="1" applyAlignment="1">
      <alignment horizontal="left"/>
    </xf>
    <xf numFmtId="0" fontId="21" fillId="0" borderId="48" xfId="0" applyFont="1" applyBorder="1" applyAlignment="1"/>
    <xf numFmtId="0" fontId="21" fillId="0" borderId="0" xfId="0" applyFont="1" applyBorder="1" applyAlignment="1"/>
    <xf numFmtId="43" fontId="21" fillId="0" borderId="0" xfId="0" applyNumberFormat="1" applyFont="1" applyBorder="1"/>
    <xf numFmtId="43" fontId="9" fillId="0" borderId="0" xfId="3" applyFont="1" applyBorder="1" applyAlignment="1"/>
    <xf numFmtId="43" fontId="9" fillId="0" borderId="0" xfId="3" applyFont="1" applyFill="1" applyBorder="1" applyAlignment="1"/>
    <xf numFmtId="10" fontId="9" fillId="2" borderId="47" xfId="0" applyNumberFormat="1" applyFont="1" applyFill="1" applyBorder="1" applyAlignment="1">
      <alignment horizontal="center"/>
    </xf>
    <xf numFmtId="43" fontId="9" fillId="2" borderId="47" xfId="3" applyFont="1" applyFill="1" applyBorder="1"/>
    <xf numFmtId="0" fontId="19" fillId="0" borderId="34" xfId="0" applyFont="1" applyFill="1" applyBorder="1" applyAlignment="1">
      <alignment horizontal="left" wrapText="1"/>
    </xf>
    <xf numFmtId="0" fontId="19" fillId="0" borderId="35" xfId="0" applyFont="1" applyFill="1" applyBorder="1" applyAlignment="1">
      <alignment horizontal="left" wrapText="1"/>
    </xf>
    <xf numFmtId="0" fontId="19" fillId="0" borderId="49" xfId="0" applyFont="1" applyFill="1" applyBorder="1" applyAlignment="1">
      <alignment horizontal="left" wrapText="1"/>
    </xf>
    <xf numFmtId="10" fontId="9" fillId="0" borderId="0" xfId="0" applyNumberFormat="1" applyFont="1" applyFill="1" applyBorder="1" applyAlignment="1">
      <alignment horizontal="center"/>
    </xf>
    <xf numFmtId="43" fontId="9" fillId="0" borderId="0" xfId="3" applyFont="1" applyFill="1" applyBorder="1"/>
    <xf numFmtId="2" fontId="9" fillId="0" borderId="0" xfId="0" applyNumberFormat="1" applyFont="1" applyFill="1" applyBorder="1"/>
    <xf numFmtId="0" fontId="24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9" fillId="0" borderId="48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18" fillId="2" borderId="1" xfId="4" applyFont="1" applyFill="1" applyBorder="1" applyAlignment="1">
      <alignment horizontal="center" vertical="center" wrapText="1"/>
    </xf>
    <xf numFmtId="0" fontId="18" fillId="2" borderId="24" xfId="4" applyFont="1" applyFill="1" applyBorder="1" applyAlignment="1">
      <alignment horizontal="center" vertical="center" wrapText="1"/>
    </xf>
    <xf numFmtId="43" fontId="21" fillId="0" borderId="0" xfId="3" applyFont="1"/>
    <xf numFmtId="43" fontId="20" fillId="0" borderId="0" xfId="0" applyNumberFormat="1" applyFont="1"/>
    <xf numFmtId="10" fontId="3" fillId="0" borderId="1" xfId="2" applyNumberFormat="1" applyFill="1" applyBorder="1" applyAlignment="1">
      <alignment horizontal="right"/>
    </xf>
    <xf numFmtId="4" fontId="18" fillId="0" borderId="1" xfId="4" applyNumberFormat="1" applyFont="1" applyFill="1" applyBorder="1" applyAlignment="1">
      <alignment horizontal="left" vertical="center" wrapText="1"/>
    </xf>
    <xf numFmtId="0" fontId="18" fillId="2" borderId="1" xfId="4" applyFont="1" applyFill="1" applyBorder="1" applyAlignment="1">
      <alignment horizontal="center" vertical="center" wrapText="1"/>
    </xf>
    <xf numFmtId="0" fontId="0" fillId="9" borderId="1" xfId="0" applyFill="1" applyBorder="1"/>
    <xf numFmtId="8" fontId="9" fillId="2" borderId="1" xfId="0" applyNumberFormat="1" applyFont="1" applyFill="1" applyBorder="1"/>
    <xf numFmtId="164" fontId="9" fillId="2" borderId="1" xfId="1" applyFont="1" applyFill="1" applyBorder="1" applyAlignment="1">
      <alignment horizontal="center" vertical="center" wrapText="1"/>
    </xf>
    <xf numFmtId="0" fontId="9" fillId="0" borderId="0" xfId="0" applyFont="1"/>
    <xf numFmtId="2" fontId="4" fillId="0" borderId="0" xfId="0" applyNumberFormat="1" applyFont="1" applyBorder="1"/>
    <xf numFmtId="0" fontId="18" fillId="10" borderId="0" xfId="4" applyFont="1" applyFill="1" applyBorder="1" applyAlignment="1">
      <alignment vertical="center" wrapText="1"/>
    </xf>
    <xf numFmtId="2" fontId="0" fillId="0" borderId="0" xfId="0" applyNumberFormat="1" applyFill="1" applyBorder="1"/>
    <xf numFmtId="2" fontId="0" fillId="0" borderId="0" xfId="0" applyNumberFormat="1" applyFill="1" applyBorder="1" applyAlignment="1">
      <alignment vertical="center"/>
    </xf>
    <xf numFmtId="0" fontId="18" fillId="0" borderId="0" xfId="4" applyFont="1" applyFill="1" applyBorder="1" applyAlignment="1">
      <alignment vertical="center" wrapText="1"/>
    </xf>
    <xf numFmtId="43" fontId="17" fillId="6" borderId="1" xfId="3" applyFont="1" applyFill="1" applyBorder="1" applyAlignment="1">
      <alignment horizontal="center" vertical="center" wrapText="1"/>
    </xf>
    <xf numFmtId="0" fontId="18" fillId="2" borderId="47" xfId="4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8" fillId="0" borderId="1" xfId="4" applyFont="1" applyFill="1" applyBorder="1" applyAlignment="1">
      <alignment vertical="center" wrapText="1"/>
    </xf>
    <xf numFmtId="43" fontId="18" fillId="0" borderId="1" xfId="4" applyNumberFormat="1" applyFont="1" applyFill="1" applyBorder="1" applyAlignment="1">
      <alignment vertical="center" wrapText="1"/>
    </xf>
    <xf numFmtId="4" fontId="10" fillId="0" borderId="1" xfId="4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9" fillId="2" borderId="44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left" vertical="center" wrapText="1"/>
    </xf>
    <xf numFmtId="0" fontId="17" fillId="3" borderId="38" xfId="0" applyFont="1" applyFill="1" applyBorder="1" applyAlignment="1">
      <alignment horizontal="left" vertical="center" wrapText="1"/>
    </xf>
    <xf numFmtId="0" fontId="17" fillId="3" borderId="39" xfId="0" applyFont="1" applyFill="1" applyBorder="1" applyAlignment="1">
      <alignment horizontal="left" vertical="center" wrapText="1"/>
    </xf>
    <xf numFmtId="0" fontId="10" fillId="3" borderId="37" xfId="0" applyFont="1" applyFill="1" applyBorder="1" applyAlignment="1">
      <alignment horizontal="left" vertical="center" wrapText="1"/>
    </xf>
    <xf numFmtId="0" fontId="10" fillId="3" borderId="38" xfId="0" applyFont="1" applyFill="1" applyBorder="1" applyAlignment="1">
      <alignment horizontal="left" vertical="center" wrapText="1"/>
    </xf>
    <xf numFmtId="0" fontId="10" fillId="3" borderId="39" xfId="0" applyFont="1" applyFill="1" applyBorder="1" applyAlignment="1">
      <alignment horizontal="left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left" vertical="center" wrapText="1"/>
    </xf>
    <xf numFmtId="0" fontId="17" fillId="3" borderId="24" xfId="0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7" fillId="5" borderId="4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left" vertical="center"/>
    </xf>
    <xf numFmtId="0" fontId="17" fillId="5" borderId="9" xfId="0" applyFont="1" applyFill="1" applyBorder="1" applyAlignment="1">
      <alignment horizontal="left" vertical="center"/>
    </xf>
    <xf numFmtId="0" fontId="17" fillId="5" borderId="24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21" fillId="0" borderId="0" xfId="0" applyFont="1" applyBorder="1" applyAlignment="1">
      <alignment horizontal="left" wrapText="1"/>
    </xf>
    <xf numFmtId="0" fontId="9" fillId="0" borderId="21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5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 wrapText="1"/>
    </xf>
    <xf numFmtId="0" fontId="9" fillId="0" borderId="35" xfId="0" applyFont="1" applyFill="1" applyBorder="1" applyAlignment="1">
      <alignment horizontal="center" wrapText="1"/>
    </xf>
    <xf numFmtId="0" fontId="9" fillId="0" borderId="49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 wrapText="1"/>
    </xf>
    <xf numFmtId="0" fontId="9" fillId="0" borderId="22" xfId="0" applyFont="1" applyFill="1" applyBorder="1" applyAlignment="1">
      <alignment horizontal="center" wrapText="1"/>
    </xf>
    <xf numFmtId="0" fontId="9" fillId="0" borderId="50" xfId="0" applyFont="1" applyFill="1" applyBorder="1" applyAlignment="1">
      <alignment horizontal="center" wrapText="1"/>
    </xf>
    <xf numFmtId="0" fontId="9" fillId="2" borderId="4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9" fillId="8" borderId="34" xfId="0" applyFont="1" applyFill="1" applyBorder="1" applyAlignment="1">
      <alignment horizontal="center" vertical="center" wrapText="1"/>
    </xf>
    <xf numFmtId="0" fontId="9" fillId="8" borderId="49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9" fillId="8" borderId="50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18" fillId="2" borderId="1" xfId="4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2" borderId="1" xfId="4" applyFont="1" applyFill="1" applyBorder="1" applyAlignment="1">
      <alignment horizontal="left" vertical="center" wrapText="1"/>
    </xf>
    <xf numFmtId="0" fontId="18" fillId="2" borderId="34" xfId="4" applyFont="1" applyFill="1" applyBorder="1" applyAlignment="1">
      <alignment horizontal="center" vertical="center" wrapText="1"/>
    </xf>
    <xf numFmtId="0" fontId="18" fillId="2" borderId="49" xfId="4" applyFont="1" applyFill="1" applyBorder="1" applyAlignment="1">
      <alignment horizontal="center" vertical="center" wrapText="1"/>
    </xf>
    <xf numFmtId="0" fontId="18" fillId="0" borderId="23" xfId="4" applyFont="1" applyFill="1" applyBorder="1" applyAlignment="1">
      <alignment horizontal="left" vertical="center" wrapText="1"/>
    </xf>
    <xf numFmtId="0" fontId="18" fillId="0" borderId="24" xfId="4" applyFont="1" applyFill="1" applyBorder="1" applyAlignment="1">
      <alignment horizontal="left" vertical="center" wrapText="1"/>
    </xf>
    <xf numFmtId="0" fontId="18" fillId="2" borderId="23" xfId="4" applyFont="1" applyFill="1" applyBorder="1" applyAlignment="1">
      <alignment horizontal="center" vertical="center" wrapText="1"/>
    </xf>
    <xf numFmtId="0" fontId="18" fillId="2" borderId="24" xfId="4" applyFont="1" applyFill="1" applyBorder="1" applyAlignment="1">
      <alignment horizontal="center" vertical="center" wrapText="1"/>
    </xf>
    <xf numFmtId="0" fontId="18" fillId="0" borderId="9" xfId="4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9" fillId="9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7" fillId="3" borderId="40" xfId="0" applyFont="1" applyFill="1" applyBorder="1" applyAlignment="1">
      <alignment horizontal="center" vertical="center" wrapText="1"/>
    </xf>
    <xf numFmtId="8" fontId="17" fillId="3" borderId="40" xfId="0" applyNumberFormat="1" applyFont="1" applyFill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10" fillId="4" borderId="52" xfId="0" applyFont="1" applyFill="1" applyBorder="1" applyAlignment="1">
      <alignment horizontal="center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167" fontId="17" fillId="3" borderId="1" xfId="0" applyNumberFormat="1" applyFont="1" applyFill="1" applyBorder="1" applyAlignment="1">
      <alignment vertical="center"/>
    </xf>
    <xf numFmtId="14" fontId="17" fillId="3" borderId="1" xfId="0" applyNumberFormat="1" applyFont="1" applyFill="1" applyBorder="1" applyAlignment="1">
      <alignment vertical="center"/>
    </xf>
    <xf numFmtId="0" fontId="17" fillId="3" borderId="54" xfId="0" applyFont="1" applyFill="1" applyBorder="1" applyAlignment="1">
      <alignment horizontal="center" vertical="center" wrapText="1"/>
    </xf>
    <xf numFmtId="0" fontId="17" fillId="3" borderId="55" xfId="0" applyFont="1" applyFill="1" applyBorder="1" applyAlignment="1">
      <alignment horizontal="center" vertical="center" wrapText="1"/>
    </xf>
    <xf numFmtId="0" fontId="9" fillId="9" borderId="0" xfId="0" applyFont="1" applyFill="1" applyAlignment="1">
      <alignment horizontal="center" vertical="center"/>
    </xf>
  </cellXfs>
  <cellStyles count="14">
    <cellStyle name="Moeda" xfId="1" builtinId="4"/>
    <cellStyle name="Moeda 2" xfId="6"/>
    <cellStyle name="Moeda 3" xfId="11"/>
    <cellStyle name="Normal" xfId="0" builtinId="0"/>
    <cellStyle name="Normal 2" xfId="5"/>
    <cellStyle name="Normal 3" xfId="4"/>
    <cellStyle name="Normal 4" xfId="12"/>
    <cellStyle name="Porcentagem" xfId="2" builtinId="5"/>
    <cellStyle name="Porcentagem 2" xfId="7"/>
    <cellStyle name="Porcentagem 3" xfId="10"/>
    <cellStyle name="Vírgula" xfId="3" builtinId="3"/>
    <cellStyle name="Vírgula 2" xfId="8"/>
    <cellStyle name="Vírgula 3" xfId="9"/>
    <cellStyle name="Vírgula 4" xfId="13"/>
  </cellStyles>
  <dxfs count="0"/>
  <tableStyles count="0" defaultTableStyle="TableStyleMedium9" defaultPivotStyle="PivotStyleLight16"/>
  <colors>
    <mruColors>
      <color rgb="FF00CC00"/>
      <color rgb="FF33C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8"/>
  <sheetViews>
    <sheetView showGridLines="0" tabSelected="1" zoomScaleNormal="100" workbookViewId="0">
      <selection activeCell="B5" sqref="B5:G5"/>
    </sheetView>
  </sheetViews>
  <sheetFormatPr defaultRowHeight="12.75" x14ac:dyDescent="0.2"/>
  <cols>
    <col min="1" max="1" width="19.140625" customWidth="1"/>
    <col min="2" max="2" width="16.7109375" customWidth="1"/>
    <col min="3" max="4" width="12.5703125" customWidth="1"/>
    <col min="5" max="5" width="15.42578125" customWidth="1"/>
    <col min="6" max="6" width="14.85546875" customWidth="1"/>
    <col min="7" max="7" width="12.7109375" customWidth="1"/>
  </cols>
  <sheetData>
    <row r="1" spans="1:7" ht="15" thickBot="1" x14ac:dyDescent="0.25">
      <c r="A1" s="247" t="s">
        <v>85</v>
      </c>
      <c r="B1" s="248"/>
      <c r="C1" s="248"/>
      <c r="D1" s="248"/>
      <c r="E1" s="248"/>
      <c r="F1" s="248"/>
      <c r="G1" s="249"/>
    </row>
    <row r="2" spans="1:7" x14ac:dyDescent="0.2">
      <c r="A2" s="250" t="s">
        <v>86</v>
      </c>
      <c r="B2" s="250"/>
      <c r="C2" s="250"/>
      <c r="D2" s="250"/>
      <c r="E2" s="250"/>
      <c r="F2" s="250"/>
      <c r="G2" s="250"/>
    </row>
    <row r="3" spans="1:7" x14ac:dyDescent="0.2">
      <c r="A3" s="54"/>
      <c r="B3" s="54"/>
      <c r="C3" s="54"/>
      <c r="D3" s="54"/>
      <c r="E3" s="54"/>
      <c r="F3" s="54"/>
      <c r="G3" s="54"/>
    </row>
    <row r="4" spans="1:7" x14ac:dyDescent="0.2">
      <c r="A4" s="251" t="s">
        <v>87</v>
      </c>
      <c r="B4" s="252"/>
      <c r="C4" s="252"/>
      <c r="D4" s="252"/>
      <c r="E4" s="252"/>
      <c r="F4" s="252"/>
      <c r="G4" s="253"/>
    </row>
    <row r="5" spans="1:7" x14ac:dyDescent="0.2">
      <c r="A5" s="55" t="s">
        <v>88</v>
      </c>
      <c r="B5" s="254"/>
      <c r="C5" s="255"/>
      <c r="D5" s="255"/>
      <c r="E5" s="255"/>
      <c r="F5" s="255"/>
      <c r="G5" s="256"/>
    </row>
    <row r="6" spans="1:7" x14ac:dyDescent="0.2">
      <c r="A6" s="55" t="s">
        <v>89</v>
      </c>
      <c r="B6" s="254"/>
      <c r="C6" s="255"/>
      <c r="D6" s="255"/>
      <c r="E6" s="256"/>
      <c r="F6" s="56" t="s">
        <v>90</v>
      </c>
      <c r="G6" s="56" t="s">
        <v>91</v>
      </c>
    </row>
    <row r="7" spans="1:7" x14ac:dyDescent="0.2">
      <c r="A7" s="55" t="s">
        <v>92</v>
      </c>
      <c r="B7" s="257" t="s">
        <v>93</v>
      </c>
      <c r="C7" s="258"/>
      <c r="D7" s="258"/>
      <c r="E7" s="258"/>
      <c r="F7" s="258"/>
      <c r="G7" s="259"/>
    </row>
    <row r="8" spans="1:7" x14ac:dyDescent="0.2">
      <c r="A8" s="55" t="s">
        <v>94</v>
      </c>
      <c r="B8" s="254"/>
      <c r="C8" s="255"/>
      <c r="D8" s="255"/>
      <c r="E8" s="255"/>
      <c r="F8" s="255"/>
      <c r="G8" s="256"/>
    </row>
    <row r="9" spans="1:7" x14ac:dyDescent="0.2">
      <c r="A9" s="54"/>
      <c r="B9" s="54"/>
      <c r="C9" s="54"/>
      <c r="D9" s="54"/>
      <c r="E9" s="54"/>
      <c r="F9" s="54"/>
      <c r="G9" s="54"/>
    </row>
    <row r="10" spans="1:7" x14ac:dyDescent="0.2">
      <c r="A10" s="54"/>
      <c r="B10" s="54"/>
      <c r="C10" s="54"/>
      <c r="D10" s="54"/>
      <c r="E10" s="54"/>
      <c r="F10" s="54"/>
      <c r="G10" s="54"/>
    </row>
    <row r="11" spans="1:7" ht="22.5" x14ac:dyDescent="0.2">
      <c r="A11" s="57" t="s">
        <v>95</v>
      </c>
      <c r="B11" s="57" t="s">
        <v>96</v>
      </c>
      <c r="C11" s="57" t="s">
        <v>272</v>
      </c>
      <c r="D11" s="57" t="s">
        <v>273</v>
      </c>
      <c r="E11" s="57" t="s">
        <v>97</v>
      </c>
      <c r="F11" s="57" t="s">
        <v>98</v>
      </c>
      <c r="G11" s="57" t="s">
        <v>99</v>
      </c>
    </row>
    <row r="12" spans="1:7" x14ac:dyDescent="0.2">
      <c r="A12" s="58" t="s">
        <v>213</v>
      </c>
      <c r="B12" s="58" t="s">
        <v>213</v>
      </c>
      <c r="C12" s="355">
        <v>2</v>
      </c>
      <c r="D12" s="355">
        <v>12</v>
      </c>
      <c r="E12" s="356">
        <f>Consolidado!E4</f>
        <v>22778.91071428571</v>
      </c>
      <c r="F12" s="356">
        <f>C12*E12</f>
        <v>45557.82142857142</v>
      </c>
      <c r="G12" s="356">
        <f>F12*D12</f>
        <v>546693.85714285704</v>
      </c>
    </row>
    <row r="13" spans="1:7" ht="22.5" x14ac:dyDescent="0.2">
      <c r="A13" s="58" t="s">
        <v>271</v>
      </c>
      <c r="B13" s="58" t="s">
        <v>271</v>
      </c>
      <c r="C13" s="355">
        <v>1</v>
      </c>
      <c r="D13" s="355">
        <v>12</v>
      </c>
      <c r="E13" s="356">
        <f>Consolidado!E5</f>
        <v>6978.8007142857132</v>
      </c>
      <c r="F13" s="356">
        <f t="shared" ref="F13:F17" si="0">C13*E13</f>
        <v>6978.8007142857132</v>
      </c>
      <c r="G13" s="356">
        <f t="shared" ref="G13:G17" si="1">F13*D13</f>
        <v>83745.608571428558</v>
      </c>
    </row>
    <row r="14" spans="1:7" ht="22.5" x14ac:dyDescent="0.2">
      <c r="A14" s="58" t="s">
        <v>215</v>
      </c>
      <c r="B14" s="58" t="s">
        <v>215</v>
      </c>
      <c r="C14" s="355">
        <v>1</v>
      </c>
      <c r="D14" s="355">
        <v>12</v>
      </c>
      <c r="E14" s="356">
        <f>Consolidado!E6</f>
        <v>11193.690714285713</v>
      </c>
      <c r="F14" s="356">
        <f t="shared" si="0"/>
        <v>11193.690714285713</v>
      </c>
      <c r="G14" s="356">
        <f t="shared" si="1"/>
        <v>134324.28857142857</v>
      </c>
    </row>
    <row r="15" spans="1:7" ht="22.5" x14ac:dyDescent="0.2">
      <c r="A15" s="58" t="s">
        <v>216</v>
      </c>
      <c r="B15" s="58" t="s">
        <v>216</v>
      </c>
      <c r="C15" s="355">
        <v>1</v>
      </c>
      <c r="D15" s="355">
        <v>12</v>
      </c>
      <c r="E15" s="356">
        <f>Consolidado!E7</f>
        <v>11164.916547619046</v>
      </c>
      <c r="F15" s="356">
        <f t="shared" si="0"/>
        <v>11164.916547619046</v>
      </c>
      <c r="G15" s="356">
        <f t="shared" si="1"/>
        <v>133978.99857142856</v>
      </c>
    </row>
    <row r="16" spans="1:7" x14ac:dyDescent="0.2">
      <c r="A16" s="58" t="s">
        <v>218</v>
      </c>
      <c r="B16" s="58" t="s">
        <v>218</v>
      </c>
      <c r="C16" s="355">
        <v>1</v>
      </c>
      <c r="D16" s="355">
        <v>12</v>
      </c>
      <c r="E16" s="356">
        <f>Consolidado!E8</f>
        <v>2696.7690476190473</v>
      </c>
      <c r="F16" s="356">
        <f t="shared" si="0"/>
        <v>2696.7690476190473</v>
      </c>
      <c r="G16" s="356">
        <f t="shared" si="1"/>
        <v>32361.228571428568</v>
      </c>
    </row>
    <row r="17" spans="1:7" x14ac:dyDescent="0.2">
      <c r="A17" s="58" t="s">
        <v>219</v>
      </c>
      <c r="B17" s="58" t="s">
        <v>219</v>
      </c>
      <c r="C17" s="355">
        <v>1</v>
      </c>
      <c r="D17" s="355">
        <v>12</v>
      </c>
      <c r="E17" s="356">
        <f>Consolidado!E9</f>
        <v>1112.5890476190475</v>
      </c>
      <c r="F17" s="356">
        <f t="shared" si="0"/>
        <v>1112.5890476190475</v>
      </c>
      <c r="G17" s="356">
        <f t="shared" si="1"/>
        <v>13351.06857142857</v>
      </c>
    </row>
    <row r="18" spans="1:7" x14ac:dyDescent="0.2">
      <c r="A18" s="54"/>
      <c r="B18" s="54"/>
      <c r="C18" s="54"/>
      <c r="D18" s="54"/>
      <c r="E18" s="54"/>
      <c r="F18" s="54"/>
      <c r="G18" s="54"/>
    </row>
    <row r="19" spans="1:7" x14ac:dyDescent="0.2">
      <c r="A19" s="54"/>
      <c r="B19" s="54"/>
      <c r="C19" s="54"/>
      <c r="D19" s="54"/>
      <c r="E19" s="54"/>
      <c r="F19" s="54"/>
      <c r="G19" s="54"/>
    </row>
    <row r="20" spans="1:7" x14ac:dyDescent="0.2">
      <c r="A20" s="260" t="s">
        <v>100</v>
      </c>
      <c r="B20" s="261"/>
      <c r="C20" s="261"/>
      <c r="D20" s="261"/>
      <c r="E20" s="261"/>
      <c r="F20" s="261"/>
      <c r="G20" s="262"/>
    </row>
    <row r="21" spans="1:7" x14ac:dyDescent="0.2">
      <c r="A21" s="263"/>
      <c r="B21" s="264"/>
      <c r="C21" s="264"/>
      <c r="D21" s="264"/>
      <c r="E21" s="264"/>
      <c r="F21" s="264"/>
      <c r="G21" s="265"/>
    </row>
    <row r="22" spans="1:7" x14ac:dyDescent="0.2">
      <c r="A22" s="54"/>
      <c r="B22" s="54"/>
      <c r="C22" s="54"/>
      <c r="D22" s="54"/>
      <c r="E22" s="54"/>
      <c r="F22" s="54"/>
      <c r="G22" s="54"/>
    </row>
    <row r="23" spans="1:7" x14ac:dyDescent="0.2">
      <c r="A23" s="54"/>
      <c r="B23" s="54"/>
      <c r="C23" s="54"/>
      <c r="D23" s="54"/>
      <c r="E23" s="54"/>
      <c r="F23" s="54"/>
      <c r="G23" s="54"/>
    </row>
    <row r="24" spans="1:7" x14ac:dyDescent="0.2">
      <c r="A24" s="266" t="s">
        <v>101</v>
      </c>
      <c r="B24" s="267"/>
      <c r="C24" s="267"/>
      <c r="D24" s="267"/>
      <c r="E24" s="267"/>
      <c r="F24" s="267"/>
      <c r="G24" s="268"/>
    </row>
    <row r="25" spans="1:7" x14ac:dyDescent="0.2">
      <c r="A25" s="263"/>
      <c r="B25" s="264"/>
      <c r="C25" s="264"/>
      <c r="D25" s="264"/>
      <c r="E25" s="264"/>
      <c r="F25" s="264"/>
      <c r="G25" s="265"/>
    </row>
    <row r="26" spans="1:7" x14ac:dyDescent="0.2">
      <c r="A26" s="54"/>
      <c r="B26" s="54"/>
      <c r="C26" s="54"/>
      <c r="D26" s="54"/>
      <c r="E26" s="54"/>
      <c r="F26" s="54"/>
      <c r="G26" s="54"/>
    </row>
    <row r="27" spans="1:7" x14ac:dyDescent="0.2">
      <c r="A27" s="54"/>
      <c r="B27" s="54"/>
      <c r="C27" s="54"/>
      <c r="D27" s="54"/>
      <c r="E27" s="54"/>
      <c r="F27" s="54"/>
      <c r="G27" s="54"/>
    </row>
    <row r="28" spans="1:7" x14ac:dyDescent="0.2">
      <c r="A28" s="244" t="s">
        <v>102</v>
      </c>
      <c r="B28" s="245"/>
      <c r="C28" s="245"/>
      <c r="D28" s="245"/>
      <c r="E28" s="245"/>
      <c r="F28" s="245"/>
      <c r="G28" s="246"/>
    </row>
    <row r="29" spans="1:7" x14ac:dyDescent="0.2">
      <c r="A29" s="263" t="s">
        <v>274</v>
      </c>
      <c r="B29" s="264"/>
      <c r="C29" s="264"/>
      <c r="D29" s="264"/>
      <c r="E29" s="264"/>
      <c r="F29" s="264"/>
      <c r="G29" s="265"/>
    </row>
    <row r="30" spans="1:7" x14ac:dyDescent="0.2">
      <c r="A30" s="54"/>
      <c r="B30" s="54"/>
      <c r="C30" s="54"/>
      <c r="D30" s="54"/>
      <c r="E30" s="54"/>
      <c r="F30" s="54"/>
      <c r="G30" s="54"/>
    </row>
    <row r="31" spans="1:7" x14ac:dyDescent="0.2">
      <c r="A31" s="54"/>
      <c r="B31" s="54"/>
      <c r="C31" s="54"/>
      <c r="D31" s="54"/>
      <c r="E31" s="54"/>
      <c r="F31" s="54"/>
      <c r="G31" s="54"/>
    </row>
    <row r="32" spans="1:7" ht="12.75" customHeight="1" x14ac:dyDescent="0.2">
      <c r="A32" s="269" t="s">
        <v>103</v>
      </c>
      <c r="B32" s="269"/>
      <c r="C32" s="269"/>
      <c r="D32" s="54"/>
      <c r="E32" s="54"/>
      <c r="F32" s="54"/>
      <c r="G32" s="54"/>
    </row>
    <row r="33" spans="1:7" x14ac:dyDescent="0.2">
      <c r="A33" s="357" t="s">
        <v>104</v>
      </c>
      <c r="B33" s="358"/>
      <c r="C33" s="359" t="s">
        <v>105</v>
      </c>
      <c r="E33" s="54"/>
      <c r="F33" s="54"/>
      <c r="G33" s="54"/>
    </row>
    <row r="34" spans="1:7" x14ac:dyDescent="0.2">
      <c r="A34" s="360" t="s">
        <v>213</v>
      </c>
      <c r="B34" s="360"/>
      <c r="C34" s="59">
        <v>2</v>
      </c>
      <c r="E34" s="54"/>
      <c r="F34" s="54"/>
      <c r="G34" s="54"/>
    </row>
    <row r="35" spans="1:7" x14ac:dyDescent="0.2">
      <c r="A35" s="360" t="s">
        <v>271</v>
      </c>
      <c r="B35" s="360"/>
      <c r="C35" s="59">
        <v>1</v>
      </c>
      <c r="E35" s="54"/>
      <c r="F35" s="54"/>
      <c r="G35" s="54"/>
    </row>
    <row r="36" spans="1:7" x14ac:dyDescent="0.2">
      <c r="A36" s="360" t="s">
        <v>215</v>
      </c>
      <c r="B36" s="360"/>
      <c r="C36" s="59">
        <v>1</v>
      </c>
      <c r="E36" s="54"/>
      <c r="F36" s="54"/>
      <c r="G36" s="54"/>
    </row>
    <row r="37" spans="1:7" x14ac:dyDescent="0.2">
      <c r="A37" s="360" t="s">
        <v>216</v>
      </c>
      <c r="B37" s="360"/>
      <c r="C37" s="59">
        <v>1</v>
      </c>
      <c r="E37" s="54"/>
      <c r="F37" s="54"/>
      <c r="G37" s="54"/>
    </row>
    <row r="38" spans="1:7" x14ac:dyDescent="0.2">
      <c r="A38" s="360" t="s">
        <v>218</v>
      </c>
      <c r="B38" s="360"/>
      <c r="C38" s="59">
        <v>1</v>
      </c>
      <c r="E38" s="54"/>
      <c r="F38" s="54"/>
      <c r="G38" s="54"/>
    </row>
    <row r="39" spans="1:7" x14ac:dyDescent="0.2">
      <c r="A39" s="360" t="s">
        <v>219</v>
      </c>
      <c r="B39" s="360"/>
      <c r="C39" s="59">
        <v>1</v>
      </c>
      <c r="E39" s="54"/>
      <c r="F39" s="54"/>
      <c r="G39" s="54"/>
    </row>
    <row r="40" spans="1:7" x14ac:dyDescent="0.2">
      <c r="A40" s="54"/>
      <c r="B40" s="54"/>
      <c r="C40" s="54"/>
      <c r="D40" s="54"/>
      <c r="E40" s="54"/>
      <c r="F40" s="54"/>
      <c r="G40" s="54"/>
    </row>
    <row r="41" spans="1:7" x14ac:dyDescent="0.2">
      <c r="A41" s="54"/>
      <c r="B41" s="54"/>
      <c r="C41" s="54"/>
      <c r="D41" s="54"/>
      <c r="E41" s="54"/>
      <c r="F41" s="54"/>
      <c r="G41" s="54"/>
    </row>
    <row r="42" spans="1:7" x14ac:dyDescent="0.2">
      <c r="A42" s="269" t="s">
        <v>106</v>
      </c>
      <c r="B42" s="269"/>
      <c r="C42" s="269"/>
      <c r="D42" s="269"/>
      <c r="E42" s="269"/>
      <c r="F42" s="269"/>
      <c r="G42" s="269"/>
    </row>
    <row r="43" spans="1:7" x14ac:dyDescent="0.2">
      <c r="A43" s="270" t="s">
        <v>107</v>
      </c>
      <c r="B43" s="270"/>
      <c r="C43" s="361" t="s">
        <v>105</v>
      </c>
      <c r="D43" s="362"/>
      <c r="E43" s="270" t="s">
        <v>108</v>
      </c>
      <c r="F43" s="270"/>
      <c r="G43" s="270"/>
    </row>
    <row r="44" spans="1:7" ht="12.75" customHeight="1" x14ac:dyDescent="0.2">
      <c r="A44" s="363" t="s">
        <v>275</v>
      </c>
      <c r="B44" s="365"/>
      <c r="C44" s="365"/>
      <c r="D44" s="365"/>
      <c r="E44" s="365"/>
      <c r="F44" s="365"/>
      <c r="G44" s="364"/>
    </row>
    <row r="45" spans="1:7" x14ac:dyDescent="0.2">
      <c r="A45" s="54"/>
      <c r="B45" s="54"/>
      <c r="C45" s="54"/>
      <c r="D45" s="54"/>
      <c r="E45" s="54"/>
      <c r="F45" s="54"/>
      <c r="G45" s="54"/>
    </row>
    <row r="46" spans="1:7" x14ac:dyDescent="0.2">
      <c r="A46" s="54"/>
      <c r="B46" s="54"/>
      <c r="C46" s="54"/>
      <c r="D46" s="54"/>
      <c r="E46" s="54"/>
      <c r="F46" s="54"/>
      <c r="G46" s="54"/>
    </row>
    <row r="47" spans="1:7" x14ac:dyDescent="0.2">
      <c r="A47" s="251" t="s">
        <v>109</v>
      </c>
      <c r="B47" s="252"/>
      <c r="C47" s="252"/>
      <c r="D47" s="252"/>
      <c r="E47" s="252"/>
      <c r="F47" s="252"/>
      <c r="G47" s="253"/>
    </row>
    <row r="48" spans="1:7" x14ac:dyDescent="0.2">
      <c r="A48" s="263"/>
      <c r="B48" s="264"/>
      <c r="C48" s="264"/>
      <c r="D48" s="264"/>
      <c r="E48" s="264"/>
      <c r="F48" s="264"/>
      <c r="G48" s="265"/>
    </row>
  </sheetData>
  <mergeCells count="28">
    <mergeCell ref="A39:B39"/>
    <mergeCell ref="C43:D43"/>
    <mergeCell ref="A44:G44"/>
    <mergeCell ref="A47:G47"/>
    <mergeCell ref="A48:G48"/>
    <mergeCell ref="A29:G29"/>
    <mergeCell ref="A33:B33"/>
    <mergeCell ref="A34:B34"/>
    <mergeCell ref="A42:G42"/>
    <mergeCell ref="A43:B43"/>
    <mergeCell ref="E43:G43"/>
    <mergeCell ref="A32:C32"/>
    <mergeCell ref="A35:B35"/>
    <mergeCell ref="A36:B36"/>
    <mergeCell ref="A37:B37"/>
    <mergeCell ref="A38:B38"/>
    <mergeCell ref="A28:G28"/>
    <mergeCell ref="A1:G1"/>
    <mergeCell ref="A2:G2"/>
    <mergeCell ref="A4:G4"/>
    <mergeCell ref="B5:G5"/>
    <mergeCell ref="B6:E6"/>
    <mergeCell ref="B7:G7"/>
    <mergeCell ref="B8:G8"/>
    <mergeCell ref="A20:G20"/>
    <mergeCell ref="A21:G21"/>
    <mergeCell ref="A24:G24"/>
    <mergeCell ref="A25:G25"/>
  </mergeCells>
  <pageMargins left="0.511811024" right="0.511811024" top="0.78740157499999996" bottom="0.78740157499999996" header="0.31496062000000002" footer="0.31496062000000002"/>
  <pageSetup paperSize="9" scale="90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G93"/>
  <sheetViews>
    <sheetView showGridLines="0" zoomScaleNormal="100" workbookViewId="0">
      <selection activeCell="M21" sqref="M21"/>
    </sheetView>
  </sheetViews>
  <sheetFormatPr defaultRowHeight="12.75" x14ac:dyDescent="0.2"/>
  <cols>
    <col min="1" max="1" width="3.28515625" customWidth="1"/>
    <col min="2" max="2" width="3.85546875" customWidth="1"/>
    <col min="3" max="3" width="24.28515625" customWidth="1"/>
    <col min="4" max="4" width="19.42578125" bestFit="1" customWidth="1"/>
    <col min="5" max="5" width="13.85546875" customWidth="1"/>
    <col min="6" max="6" width="14.7109375" customWidth="1"/>
    <col min="7" max="7" width="15.28515625" customWidth="1"/>
  </cols>
  <sheetData>
    <row r="1" spans="2:7" ht="19.5" customHeight="1" x14ac:dyDescent="0.2">
      <c r="B1" s="370" t="s">
        <v>195</v>
      </c>
      <c r="C1" s="370"/>
      <c r="D1" s="370"/>
      <c r="E1" s="370"/>
      <c r="F1" s="370"/>
      <c r="G1" s="243"/>
    </row>
    <row r="2" spans="2:7" x14ac:dyDescent="0.2">
      <c r="B2" s="103"/>
      <c r="C2" s="103"/>
      <c r="D2" s="103"/>
    </row>
    <row r="3" spans="2:7" x14ac:dyDescent="0.2">
      <c r="B3" s="229" t="s">
        <v>229</v>
      </c>
      <c r="C3" s="103"/>
      <c r="D3" s="103"/>
    </row>
    <row r="4" spans="2:7" x14ac:dyDescent="0.2">
      <c r="B4" s="345" t="s">
        <v>174</v>
      </c>
      <c r="C4" s="346"/>
      <c r="D4" s="236" t="s">
        <v>263</v>
      </c>
      <c r="E4" s="236" t="s">
        <v>179</v>
      </c>
      <c r="F4" s="225" t="s">
        <v>228</v>
      </c>
      <c r="G4" s="125"/>
    </row>
    <row r="5" spans="2:7" ht="22.5" x14ac:dyDescent="0.2">
      <c r="B5" s="123">
        <v>1</v>
      </c>
      <c r="C5" s="237" t="s">
        <v>231</v>
      </c>
      <c r="D5" s="238" t="s">
        <v>253</v>
      </c>
      <c r="E5" s="235">
        <v>15.61</v>
      </c>
      <c r="F5" s="140">
        <f>E5/12</f>
        <v>1.3008333333333333</v>
      </c>
      <c r="G5" s="232"/>
    </row>
    <row r="6" spans="2:7" x14ac:dyDescent="0.2">
      <c r="B6" s="123">
        <v>2</v>
      </c>
      <c r="C6" s="237" t="s">
        <v>232</v>
      </c>
      <c r="D6" s="238" t="s">
        <v>266</v>
      </c>
      <c r="E6" s="235">
        <v>54.63</v>
      </c>
      <c r="F6" s="140">
        <f t="shared" ref="F6:F26" si="0">E6/12</f>
        <v>4.5525000000000002</v>
      </c>
      <c r="G6" s="233"/>
    </row>
    <row r="7" spans="2:7" x14ac:dyDescent="0.2">
      <c r="B7" s="123">
        <v>3</v>
      </c>
      <c r="C7" s="237" t="s">
        <v>233</v>
      </c>
      <c r="D7" s="238" t="s">
        <v>254</v>
      </c>
      <c r="E7" s="235">
        <v>143.22999999999999</v>
      </c>
      <c r="F7" s="140">
        <f t="shared" si="0"/>
        <v>11.935833333333333</v>
      </c>
      <c r="G7" s="233"/>
    </row>
    <row r="8" spans="2:7" x14ac:dyDescent="0.2">
      <c r="B8" s="123">
        <v>4</v>
      </c>
      <c r="C8" s="237" t="s">
        <v>234</v>
      </c>
      <c r="D8" s="238" t="s">
        <v>254</v>
      </c>
      <c r="E8" s="235">
        <v>42.39</v>
      </c>
      <c r="F8" s="140">
        <f t="shared" si="0"/>
        <v>3.5325000000000002</v>
      </c>
      <c r="G8" s="233"/>
    </row>
    <row r="9" spans="2:7" x14ac:dyDescent="0.2">
      <c r="B9" s="123">
        <v>5</v>
      </c>
      <c r="C9" s="237" t="s">
        <v>235</v>
      </c>
      <c r="D9" s="238" t="s">
        <v>254</v>
      </c>
      <c r="E9" s="235">
        <v>14.55</v>
      </c>
      <c r="F9" s="140">
        <f t="shared" si="0"/>
        <v>1.2125000000000001</v>
      </c>
      <c r="G9" s="233"/>
    </row>
    <row r="10" spans="2:7" ht="22.5" x14ac:dyDescent="0.2">
      <c r="B10" s="123">
        <v>6</v>
      </c>
      <c r="C10" s="237" t="s">
        <v>236</v>
      </c>
      <c r="D10" s="238" t="s">
        <v>254</v>
      </c>
      <c r="E10" s="235">
        <v>363.17</v>
      </c>
      <c r="F10" s="140">
        <f t="shared" si="0"/>
        <v>30.264166666666668</v>
      </c>
      <c r="G10" s="233"/>
    </row>
    <row r="11" spans="2:7" ht="33.75" x14ac:dyDescent="0.2">
      <c r="B11" s="123">
        <v>7</v>
      </c>
      <c r="C11" s="237" t="s">
        <v>237</v>
      </c>
      <c r="D11" s="238" t="s">
        <v>267</v>
      </c>
      <c r="E11" s="235">
        <v>282</v>
      </c>
      <c r="F11" s="140">
        <f t="shared" si="0"/>
        <v>23.5</v>
      </c>
      <c r="G11" s="233"/>
    </row>
    <row r="12" spans="2:7" ht="22.5" x14ac:dyDescent="0.2">
      <c r="B12" s="123">
        <v>8</v>
      </c>
      <c r="C12" s="237" t="s">
        <v>238</v>
      </c>
      <c r="D12" s="238" t="s">
        <v>254</v>
      </c>
      <c r="E12" s="235">
        <v>132.86000000000001</v>
      </c>
      <c r="F12" s="140">
        <f t="shared" si="0"/>
        <v>11.071666666666667</v>
      </c>
      <c r="G12" s="233"/>
    </row>
    <row r="13" spans="2:7" ht="22.5" x14ac:dyDescent="0.2">
      <c r="B13" s="123">
        <v>9</v>
      </c>
      <c r="C13" s="237" t="s">
        <v>239</v>
      </c>
      <c r="D13" s="238" t="s">
        <v>255</v>
      </c>
      <c r="E13" s="235">
        <v>262.20999999999998</v>
      </c>
      <c r="F13" s="140">
        <f t="shared" si="0"/>
        <v>21.85083333333333</v>
      </c>
      <c r="G13" s="233"/>
    </row>
    <row r="14" spans="2:7" x14ac:dyDescent="0.2">
      <c r="B14" s="123">
        <v>10</v>
      </c>
      <c r="C14" s="237" t="s">
        <v>240</v>
      </c>
      <c r="D14" s="238" t="s">
        <v>256</v>
      </c>
      <c r="E14" s="235">
        <v>349.22</v>
      </c>
      <c r="F14" s="140">
        <f t="shared" si="0"/>
        <v>29.10166666666667</v>
      </c>
      <c r="G14" s="233"/>
    </row>
    <row r="15" spans="2:7" ht="22.5" x14ac:dyDescent="0.2">
      <c r="B15" s="123">
        <v>11</v>
      </c>
      <c r="C15" s="237" t="s">
        <v>241</v>
      </c>
      <c r="D15" s="238" t="s">
        <v>254</v>
      </c>
      <c r="E15" s="235">
        <v>309.89999999999998</v>
      </c>
      <c r="F15" s="140">
        <f t="shared" si="0"/>
        <v>25.824999999999999</v>
      </c>
      <c r="G15" s="233"/>
    </row>
    <row r="16" spans="2:7" x14ac:dyDescent="0.2">
      <c r="B16" s="123">
        <v>12</v>
      </c>
      <c r="C16" s="237" t="s">
        <v>242</v>
      </c>
      <c r="D16" s="238" t="s">
        <v>257</v>
      </c>
      <c r="E16" s="235">
        <v>72.91</v>
      </c>
      <c r="F16" s="140">
        <f t="shared" si="0"/>
        <v>6.0758333333333328</v>
      </c>
      <c r="G16" s="233"/>
    </row>
    <row r="17" spans="2:7" x14ac:dyDescent="0.2">
      <c r="B17" s="123">
        <v>13</v>
      </c>
      <c r="C17" s="237" t="s">
        <v>244</v>
      </c>
      <c r="D17" s="238" t="s">
        <v>255</v>
      </c>
      <c r="E17" s="235">
        <v>147.65</v>
      </c>
      <c r="F17" s="140">
        <f t="shared" si="0"/>
        <v>12.304166666666667</v>
      </c>
      <c r="G17" s="233"/>
    </row>
    <row r="18" spans="2:7" ht="22.5" x14ac:dyDescent="0.2">
      <c r="B18" s="123">
        <v>14</v>
      </c>
      <c r="C18" s="237" t="s">
        <v>245</v>
      </c>
      <c r="D18" s="238" t="s">
        <v>258</v>
      </c>
      <c r="E18" s="235">
        <v>256.64</v>
      </c>
      <c r="F18" s="140">
        <f t="shared" si="0"/>
        <v>21.386666666666667</v>
      </c>
      <c r="G18" s="233"/>
    </row>
    <row r="19" spans="2:7" ht="22.5" x14ac:dyDescent="0.2">
      <c r="B19" s="123">
        <v>15</v>
      </c>
      <c r="C19" s="237" t="s">
        <v>243</v>
      </c>
      <c r="D19" s="238" t="s">
        <v>259</v>
      </c>
      <c r="E19" s="235">
        <v>442.21</v>
      </c>
      <c r="F19" s="140">
        <f t="shared" si="0"/>
        <v>36.850833333333334</v>
      </c>
      <c r="G19" s="233"/>
    </row>
    <row r="20" spans="2:7" ht="22.5" x14ac:dyDescent="0.2">
      <c r="B20" s="123">
        <v>16</v>
      </c>
      <c r="C20" s="237" t="s">
        <v>246</v>
      </c>
      <c r="D20" s="238" t="s">
        <v>254</v>
      </c>
      <c r="E20" s="235">
        <v>2639.1</v>
      </c>
      <c r="F20" s="140">
        <f t="shared" si="0"/>
        <v>219.92499999999998</v>
      </c>
      <c r="G20" s="233"/>
    </row>
    <row r="21" spans="2:7" ht="22.5" x14ac:dyDescent="0.2">
      <c r="B21" s="123">
        <v>17</v>
      </c>
      <c r="C21" s="237" t="s">
        <v>247</v>
      </c>
      <c r="D21" s="238" t="s">
        <v>255</v>
      </c>
      <c r="E21" s="235">
        <v>71.459999999999994</v>
      </c>
      <c r="F21" s="140">
        <f t="shared" si="0"/>
        <v>5.9549999999999992</v>
      </c>
      <c r="G21" s="233"/>
    </row>
    <row r="22" spans="2:7" x14ac:dyDescent="0.2">
      <c r="B22" s="123">
        <v>18</v>
      </c>
      <c r="C22" s="237" t="s">
        <v>248</v>
      </c>
      <c r="D22" s="238" t="s">
        <v>260</v>
      </c>
      <c r="E22" s="235">
        <v>40.590000000000003</v>
      </c>
      <c r="F22" s="140">
        <f t="shared" si="0"/>
        <v>3.3825000000000003</v>
      </c>
      <c r="G22" s="233"/>
    </row>
    <row r="23" spans="2:7" ht="22.5" x14ac:dyDescent="0.2">
      <c r="B23" s="123">
        <v>19</v>
      </c>
      <c r="C23" s="237" t="s">
        <v>249</v>
      </c>
      <c r="D23" s="238" t="s">
        <v>255</v>
      </c>
      <c r="E23" s="235">
        <v>45.52</v>
      </c>
      <c r="F23" s="140">
        <f t="shared" si="0"/>
        <v>3.7933333333333334</v>
      </c>
      <c r="G23" s="233"/>
    </row>
    <row r="24" spans="2:7" ht="22.5" x14ac:dyDescent="0.2">
      <c r="B24" s="123">
        <v>20</v>
      </c>
      <c r="C24" s="237" t="s">
        <v>250</v>
      </c>
      <c r="D24" s="238" t="s">
        <v>261</v>
      </c>
      <c r="E24" s="235">
        <v>71.260000000000005</v>
      </c>
      <c r="F24" s="140">
        <f t="shared" si="0"/>
        <v>5.9383333333333335</v>
      </c>
      <c r="G24" s="233"/>
    </row>
    <row r="25" spans="2:7" x14ac:dyDescent="0.2">
      <c r="B25" s="123">
        <v>21</v>
      </c>
      <c r="C25" s="237" t="s">
        <v>251</v>
      </c>
      <c r="D25" s="238" t="s">
        <v>262</v>
      </c>
      <c r="E25" s="235">
        <v>23.27</v>
      </c>
      <c r="F25" s="140">
        <f t="shared" si="0"/>
        <v>1.9391666666666667</v>
      </c>
      <c r="G25" s="233"/>
    </row>
    <row r="26" spans="2:7" x14ac:dyDescent="0.2">
      <c r="B26" s="123">
        <v>22</v>
      </c>
      <c r="C26" s="237" t="s">
        <v>252</v>
      </c>
      <c r="D26" s="238" t="s">
        <v>262</v>
      </c>
      <c r="E26" s="235">
        <v>7.41</v>
      </c>
      <c r="F26" s="140">
        <f t="shared" si="0"/>
        <v>0.61750000000000005</v>
      </c>
      <c r="G26" s="233"/>
    </row>
    <row r="27" spans="2:7" x14ac:dyDescent="0.2">
      <c r="B27" s="122"/>
      <c r="C27" s="125"/>
      <c r="D27" s="239" t="s">
        <v>264</v>
      </c>
      <c r="E27" s="240">
        <f>SUM(E5:E26)</f>
        <v>5787.7900000000009</v>
      </c>
      <c r="F27" s="157">
        <f>SUM(F5:F26)</f>
        <v>482.31583333333327</v>
      </c>
      <c r="G27" s="234"/>
    </row>
    <row r="28" spans="2:7" x14ac:dyDescent="0.2">
      <c r="B28" s="113"/>
      <c r="C28" s="74"/>
      <c r="D28" s="137"/>
      <c r="E28" s="137"/>
      <c r="F28" s="231"/>
      <c r="G28" s="230"/>
    </row>
    <row r="29" spans="2:7" x14ac:dyDescent="0.2">
      <c r="B29" s="113"/>
      <c r="C29" s="74"/>
      <c r="D29" s="114"/>
      <c r="E29" s="107"/>
      <c r="F29" s="107"/>
    </row>
    <row r="30" spans="2:7" ht="12.75" customHeight="1" x14ac:dyDescent="0.2">
      <c r="B30" s="352" t="s">
        <v>230</v>
      </c>
      <c r="C30" s="352"/>
      <c r="D30" s="352"/>
      <c r="E30" s="107"/>
      <c r="F30" s="107"/>
    </row>
    <row r="31" spans="2:7" x14ac:dyDescent="0.2">
      <c r="B31" s="349" t="s">
        <v>174</v>
      </c>
      <c r="C31" s="350"/>
      <c r="D31" s="167" t="s">
        <v>180</v>
      </c>
      <c r="E31" s="167" t="s">
        <v>105</v>
      </c>
      <c r="F31" s="167" t="s">
        <v>179</v>
      </c>
      <c r="G31" s="167" t="s">
        <v>228</v>
      </c>
    </row>
    <row r="32" spans="2:7" x14ac:dyDescent="0.2">
      <c r="B32" s="123">
        <v>1</v>
      </c>
      <c r="C32" s="138" t="s">
        <v>194</v>
      </c>
      <c r="D32" s="156">
        <v>1308.8499999999999</v>
      </c>
      <c r="E32" s="139">
        <v>1</v>
      </c>
      <c r="F32" s="140">
        <f>D32*E32</f>
        <v>1308.8499999999999</v>
      </c>
      <c r="G32" s="158">
        <f>F32/12</f>
        <v>109.07083333333333</v>
      </c>
    </row>
    <row r="33" spans="2:7" x14ac:dyDescent="0.2">
      <c r="B33" s="122"/>
      <c r="C33" s="125"/>
      <c r="D33" s="347" t="s">
        <v>177</v>
      </c>
      <c r="E33" s="348"/>
      <c r="F33" s="157">
        <f>SUM(F32:F32)</f>
        <v>1308.8499999999999</v>
      </c>
      <c r="G33" s="135"/>
    </row>
    <row r="34" spans="2:7" x14ac:dyDescent="0.2">
      <c r="B34" s="113"/>
      <c r="C34" s="74"/>
      <c r="D34" s="347" t="s">
        <v>178</v>
      </c>
      <c r="E34" s="351"/>
      <c r="F34" s="348"/>
      <c r="G34" s="159">
        <v>7</v>
      </c>
    </row>
    <row r="35" spans="2:7" x14ac:dyDescent="0.2">
      <c r="B35" s="113"/>
      <c r="C35" s="74"/>
      <c r="D35" s="347" t="s">
        <v>265</v>
      </c>
      <c r="E35" s="348"/>
      <c r="F35" s="135"/>
      <c r="G35" s="160">
        <f>G32/G34</f>
        <v>15.581547619047617</v>
      </c>
    </row>
    <row r="36" spans="2:7" x14ac:dyDescent="0.2">
      <c r="B36" s="113"/>
      <c r="C36" s="74"/>
      <c r="D36" s="114"/>
      <c r="E36" s="107"/>
      <c r="F36" s="107"/>
    </row>
    <row r="37" spans="2:7" x14ac:dyDescent="0.2">
      <c r="B37" s="116"/>
      <c r="C37" s="117"/>
      <c r="D37" s="114"/>
      <c r="E37" s="107"/>
      <c r="F37" s="107"/>
    </row>
    <row r="38" spans="2:7" x14ac:dyDescent="0.2">
      <c r="B38" s="116"/>
      <c r="C38" s="74"/>
      <c r="D38" s="114"/>
      <c r="E38" s="107"/>
      <c r="F38" s="107"/>
    </row>
    <row r="39" spans="2:7" x14ac:dyDescent="0.2">
      <c r="B39" s="116"/>
      <c r="C39" s="74"/>
      <c r="D39" s="114"/>
      <c r="E39" s="107"/>
      <c r="F39" s="107"/>
    </row>
    <row r="40" spans="2:7" x14ac:dyDescent="0.2">
      <c r="B40" s="113"/>
      <c r="C40" s="74"/>
      <c r="D40" s="114"/>
      <c r="E40" s="107"/>
      <c r="F40" s="107"/>
    </row>
    <row r="41" spans="2:7" x14ac:dyDescent="0.2">
      <c r="B41" s="307"/>
      <c r="C41" s="307"/>
      <c r="D41" s="307"/>
      <c r="E41" s="107"/>
      <c r="F41" s="107"/>
    </row>
    <row r="42" spans="2:7" x14ac:dyDescent="0.2">
      <c r="B42" s="307"/>
      <c r="C42" s="307"/>
      <c r="D42" s="307"/>
      <c r="E42" s="107"/>
      <c r="F42" s="107"/>
    </row>
    <row r="43" spans="2:7" x14ac:dyDescent="0.2">
      <c r="B43" s="119"/>
      <c r="C43" s="119"/>
      <c r="D43" s="119"/>
      <c r="E43" s="107"/>
      <c r="F43" s="107"/>
    </row>
    <row r="44" spans="2:7" x14ac:dyDescent="0.2">
      <c r="B44" s="307"/>
      <c r="C44" s="307"/>
      <c r="D44" s="307"/>
      <c r="E44" s="107"/>
      <c r="F44" s="107"/>
    </row>
    <row r="45" spans="2:7" x14ac:dyDescent="0.2">
      <c r="B45" s="111"/>
      <c r="C45" s="111"/>
      <c r="D45" s="111"/>
      <c r="E45" s="107"/>
      <c r="F45" s="107"/>
    </row>
    <row r="46" spans="2:7" x14ac:dyDescent="0.2">
      <c r="B46" s="113"/>
      <c r="C46" s="74"/>
      <c r="D46" s="114"/>
      <c r="E46" s="107"/>
      <c r="F46" s="107"/>
    </row>
    <row r="47" spans="2:7" x14ac:dyDescent="0.2">
      <c r="B47" s="113"/>
      <c r="C47" s="74"/>
      <c r="D47" s="114"/>
      <c r="E47" s="107"/>
      <c r="F47" s="107"/>
    </row>
    <row r="48" spans="2:7" x14ac:dyDescent="0.2">
      <c r="B48" s="113"/>
      <c r="C48" s="74"/>
      <c r="D48" s="114"/>
      <c r="E48" s="107"/>
      <c r="F48" s="107"/>
    </row>
    <row r="49" spans="2:6" x14ac:dyDescent="0.2">
      <c r="B49" s="113"/>
      <c r="C49" s="74"/>
      <c r="D49" s="114"/>
      <c r="E49" s="107"/>
      <c r="F49" s="107"/>
    </row>
    <row r="50" spans="2:6" x14ac:dyDescent="0.2">
      <c r="B50" s="113"/>
      <c r="C50" s="74"/>
      <c r="D50" s="114"/>
      <c r="E50" s="107"/>
      <c r="F50" s="107"/>
    </row>
    <row r="51" spans="2:6" x14ac:dyDescent="0.2">
      <c r="B51" s="307"/>
      <c r="C51" s="307"/>
      <c r="D51" s="307"/>
      <c r="E51" s="107"/>
      <c r="F51" s="107"/>
    </row>
    <row r="52" spans="2:6" x14ac:dyDescent="0.2">
      <c r="B52" s="307"/>
      <c r="C52" s="307"/>
      <c r="D52" s="307"/>
      <c r="E52" s="107"/>
      <c r="F52" s="107"/>
    </row>
    <row r="53" spans="2:6" x14ac:dyDescent="0.2">
      <c r="B53" s="119"/>
      <c r="C53" s="119"/>
      <c r="D53" s="119"/>
      <c r="E53" s="107"/>
      <c r="F53" s="107"/>
    </row>
    <row r="54" spans="2:6" x14ac:dyDescent="0.2">
      <c r="B54" s="119"/>
      <c r="C54" s="119"/>
      <c r="D54" s="119"/>
      <c r="E54" s="107"/>
      <c r="F54" s="107"/>
    </row>
    <row r="55" spans="2:6" x14ac:dyDescent="0.2">
      <c r="B55" s="307"/>
      <c r="C55" s="307"/>
      <c r="D55" s="307"/>
      <c r="E55" s="107"/>
      <c r="F55" s="107"/>
    </row>
    <row r="56" spans="2:6" x14ac:dyDescent="0.2">
      <c r="B56" s="111"/>
      <c r="C56" s="111"/>
      <c r="D56" s="111"/>
      <c r="E56" s="107"/>
      <c r="F56" s="107"/>
    </row>
    <row r="57" spans="2:6" x14ac:dyDescent="0.2">
      <c r="B57" s="116"/>
      <c r="C57" s="117"/>
      <c r="D57" s="115"/>
      <c r="E57" s="107"/>
      <c r="F57" s="107"/>
    </row>
    <row r="58" spans="2:6" x14ac:dyDescent="0.2">
      <c r="B58" s="120"/>
      <c r="C58" s="121"/>
      <c r="D58" s="115"/>
      <c r="E58" s="107"/>
      <c r="F58" s="107"/>
    </row>
    <row r="59" spans="2:6" x14ac:dyDescent="0.2">
      <c r="B59" s="120"/>
      <c r="C59" s="121"/>
      <c r="D59" s="115"/>
      <c r="E59" s="107"/>
      <c r="F59" s="107"/>
    </row>
    <row r="60" spans="2:6" x14ac:dyDescent="0.2">
      <c r="B60" s="120"/>
      <c r="C60" s="121"/>
      <c r="D60" s="115"/>
      <c r="E60" s="107"/>
      <c r="F60" s="107"/>
    </row>
    <row r="61" spans="2:6" x14ac:dyDescent="0.2">
      <c r="B61" s="120"/>
      <c r="C61" s="121"/>
      <c r="D61" s="115"/>
      <c r="E61" s="107"/>
      <c r="F61" s="107"/>
    </row>
    <row r="62" spans="2:6" x14ac:dyDescent="0.2">
      <c r="B62" s="120"/>
      <c r="C62" s="121"/>
      <c r="D62" s="115"/>
      <c r="E62" s="107"/>
      <c r="F62" s="107"/>
    </row>
    <row r="63" spans="2:6" x14ac:dyDescent="0.2">
      <c r="B63" s="120"/>
      <c r="C63" s="121"/>
      <c r="D63" s="115"/>
      <c r="E63" s="107"/>
      <c r="F63" s="107"/>
    </row>
    <row r="64" spans="2:6" x14ac:dyDescent="0.2">
      <c r="B64" s="120"/>
      <c r="C64" s="121"/>
      <c r="D64" s="115"/>
      <c r="E64" s="107"/>
      <c r="F64" s="107"/>
    </row>
    <row r="65" spans="2:6" x14ac:dyDescent="0.2">
      <c r="B65" s="120"/>
      <c r="C65" s="121"/>
      <c r="D65" s="115"/>
      <c r="E65" s="107"/>
      <c r="F65" s="107"/>
    </row>
    <row r="66" spans="2:6" x14ac:dyDescent="0.2">
      <c r="B66" s="120"/>
      <c r="C66" s="121"/>
      <c r="D66" s="115"/>
      <c r="E66" s="107"/>
      <c r="F66" s="107"/>
    </row>
    <row r="67" spans="2:6" x14ac:dyDescent="0.2">
      <c r="B67" s="120"/>
      <c r="C67" s="121"/>
      <c r="D67" s="115"/>
      <c r="E67" s="107"/>
      <c r="F67" s="107"/>
    </row>
    <row r="68" spans="2:6" x14ac:dyDescent="0.2">
      <c r="B68" s="120"/>
      <c r="C68" s="121"/>
      <c r="D68" s="115"/>
      <c r="E68" s="107"/>
      <c r="F68" s="107"/>
    </row>
    <row r="69" spans="2:6" x14ac:dyDescent="0.2">
      <c r="B69" s="120"/>
      <c r="C69" s="121"/>
      <c r="D69" s="115"/>
      <c r="E69" s="107"/>
      <c r="F69" s="107"/>
    </row>
    <row r="70" spans="2:6" x14ac:dyDescent="0.2">
      <c r="B70" s="120"/>
      <c r="C70" s="121"/>
      <c r="D70" s="115"/>
      <c r="E70" s="107"/>
      <c r="F70" s="107"/>
    </row>
    <row r="71" spans="2:6" x14ac:dyDescent="0.2">
      <c r="B71" s="120"/>
      <c r="C71" s="121"/>
      <c r="D71" s="115"/>
      <c r="E71" s="107"/>
      <c r="F71" s="107"/>
    </row>
    <row r="72" spans="2:6" x14ac:dyDescent="0.2">
      <c r="B72" s="120"/>
      <c r="C72" s="121"/>
      <c r="D72" s="115"/>
      <c r="E72" s="107"/>
      <c r="F72" s="107"/>
    </row>
    <row r="73" spans="2:6" x14ac:dyDescent="0.2">
      <c r="B73" s="120"/>
      <c r="C73" s="121"/>
      <c r="D73" s="114"/>
      <c r="E73" s="107"/>
      <c r="F73" s="107"/>
    </row>
    <row r="74" spans="2:6" x14ac:dyDescent="0.2">
      <c r="B74" s="120"/>
      <c r="C74" s="121"/>
      <c r="D74" s="114"/>
      <c r="E74" s="107"/>
      <c r="F74" s="107"/>
    </row>
    <row r="75" spans="2:6" x14ac:dyDescent="0.2">
      <c r="B75" s="113"/>
      <c r="C75" s="74"/>
      <c r="D75" s="114"/>
      <c r="E75" s="107"/>
      <c r="F75" s="107"/>
    </row>
    <row r="76" spans="2:6" x14ac:dyDescent="0.2">
      <c r="B76" s="307"/>
      <c r="C76" s="307"/>
      <c r="D76" s="307"/>
      <c r="E76" s="107"/>
      <c r="F76" s="107"/>
    </row>
    <row r="77" spans="2:6" x14ac:dyDescent="0.2">
      <c r="B77" s="307"/>
      <c r="C77" s="307"/>
      <c r="D77" s="307"/>
      <c r="E77" s="107"/>
      <c r="F77" s="107"/>
    </row>
    <row r="78" spans="2:6" x14ac:dyDescent="0.2">
      <c r="B78" s="119"/>
      <c r="C78" s="119"/>
      <c r="D78" s="119"/>
      <c r="E78" s="107"/>
      <c r="F78" s="107"/>
    </row>
    <row r="79" spans="2:6" x14ac:dyDescent="0.2">
      <c r="B79" s="119"/>
      <c r="C79" s="119"/>
      <c r="D79" s="119"/>
      <c r="E79" s="107"/>
      <c r="F79" s="107"/>
    </row>
    <row r="80" spans="2:6" x14ac:dyDescent="0.2">
      <c r="B80" s="307"/>
      <c r="C80" s="307"/>
      <c r="D80" s="307"/>
      <c r="E80" s="107"/>
      <c r="F80" s="107"/>
    </row>
    <row r="81" spans="2:6" x14ac:dyDescent="0.2">
      <c r="B81" s="111"/>
      <c r="C81" s="111"/>
      <c r="D81" s="111"/>
      <c r="E81" s="107"/>
      <c r="F81" s="107"/>
    </row>
    <row r="82" spans="2:6" x14ac:dyDescent="0.2">
      <c r="B82" s="113"/>
      <c r="C82" s="74"/>
      <c r="D82" s="115"/>
      <c r="E82" s="107"/>
      <c r="F82" s="107"/>
    </row>
    <row r="83" spans="2:6" x14ac:dyDescent="0.2">
      <c r="B83" s="113"/>
      <c r="C83" s="74"/>
      <c r="D83" s="115"/>
      <c r="E83" s="107"/>
      <c r="F83" s="107"/>
    </row>
    <row r="84" spans="2:6" x14ac:dyDescent="0.2">
      <c r="B84" s="113"/>
      <c r="C84" s="74"/>
      <c r="D84" s="115"/>
      <c r="E84" s="107"/>
      <c r="F84" s="107"/>
    </row>
    <row r="85" spans="2:6" x14ac:dyDescent="0.2">
      <c r="B85" s="113"/>
      <c r="C85" s="74"/>
      <c r="D85" s="115"/>
      <c r="E85" s="107"/>
      <c r="F85" s="107"/>
    </row>
    <row r="86" spans="2:6" x14ac:dyDescent="0.2">
      <c r="B86" s="113"/>
      <c r="C86" s="74"/>
      <c r="D86" s="115"/>
      <c r="E86" s="107"/>
      <c r="F86" s="107"/>
    </row>
    <row r="87" spans="2:6" x14ac:dyDescent="0.2">
      <c r="B87" s="113"/>
      <c r="C87" s="74"/>
      <c r="D87" s="115"/>
      <c r="E87" s="107"/>
      <c r="F87" s="107"/>
    </row>
    <row r="88" spans="2:6" x14ac:dyDescent="0.2">
      <c r="B88" s="113"/>
      <c r="C88" s="74"/>
      <c r="D88" s="115"/>
      <c r="E88" s="107"/>
      <c r="F88" s="107"/>
    </row>
    <row r="89" spans="2:6" x14ac:dyDescent="0.2">
      <c r="B89" s="113"/>
      <c r="C89" s="74"/>
      <c r="D89" s="115"/>
      <c r="E89" s="107"/>
      <c r="F89" s="107"/>
    </row>
    <row r="90" spans="2:6" x14ac:dyDescent="0.2">
      <c r="B90" s="113"/>
      <c r="C90" s="74"/>
      <c r="D90" s="115"/>
      <c r="E90" s="107"/>
      <c r="F90" s="107"/>
    </row>
    <row r="91" spans="2:6" x14ac:dyDescent="0.2">
      <c r="B91" s="307"/>
      <c r="C91" s="307"/>
      <c r="D91" s="307"/>
      <c r="E91" s="107"/>
      <c r="F91" s="107"/>
    </row>
    <row r="92" spans="2:6" x14ac:dyDescent="0.2">
      <c r="B92" s="307"/>
      <c r="C92" s="307"/>
      <c r="D92" s="307"/>
      <c r="E92" s="107"/>
      <c r="F92" s="107"/>
    </row>
    <row r="93" spans="2:6" x14ac:dyDescent="0.2">
      <c r="B93" s="107"/>
      <c r="C93" s="107"/>
      <c r="D93" s="107"/>
      <c r="E93" s="107"/>
      <c r="F93" s="107"/>
    </row>
  </sheetData>
  <mergeCells count="18">
    <mergeCell ref="B1:F1"/>
    <mergeCell ref="B51:D51"/>
    <mergeCell ref="B41:D41"/>
    <mergeCell ref="B42:D42"/>
    <mergeCell ref="B44:D44"/>
    <mergeCell ref="B4:C4"/>
    <mergeCell ref="D35:E35"/>
    <mergeCell ref="B31:C31"/>
    <mergeCell ref="D33:E33"/>
    <mergeCell ref="D34:F34"/>
    <mergeCell ref="B30:D30"/>
    <mergeCell ref="B92:D92"/>
    <mergeCell ref="B52:D52"/>
    <mergeCell ref="B55:D55"/>
    <mergeCell ref="B76:D76"/>
    <mergeCell ref="B77:D77"/>
    <mergeCell ref="B80:D80"/>
    <mergeCell ref="B91:D91"/>
  </mergeCells>
  <pageMargins left="0.511811024" right="0.511811024" top="0.78740157499999996" bottom="0.78740157499999996" header="0.31496062000000002" footer="0.31496062000000002"/>
  <pageSetup paperSize="9" scale="99" fitToHeight="0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H28"/>
  <sheetViews>
    <sheetView showGridLines="0" zoomScaleNormal="100" workbookViewId="0">
      <selection activeCell="G21" sqref="G21"/>
    </sheetView>
  </sheetViews>
  <sheetFormatPr defaultRowHeight="12.75" x14ac:dyDescent="0.2"/>
  <cols>
    <col min="1" max="1" width="3.28515625" customWidth="1"/>
    <col min="2" max="2" width="20.85546875" customWidth="1"/>
    <col min="3" max="4" width="13.28515625" customWidth="1"/>
    <col min="5" max="5" width="14.28515625" customWidth="1"/>
    <col min="6" max="6" width="13.7109375" customWidth="1"/>
    <col min="7" max="7" width="16.140625" bestFit="1" customWidth="1"/>
    <col min="8" max="8" width="14.7109375" bestFit="1" customWidth="1"/>
  </cols>
  <sheetData>
    <row r="1" spans="2:8" ht="19.5" customHeight="1" x14ac:dyDescent="0.2">
      <c r="B1" s="353" t="s">
        <v>187</v>
      </c>
      <c r="C1" s="353"/>
      <c r="D1" s="353"/>
      <c r="E1" s="353"/>
      <c r="F1" s="353"/>
      <c r="G1" s="353"/>
    </row>
    <row r="2" spans="2:8" ht="16.5" customHeight="1" x14ac:dyDescent="0.2">
      <c r="B2" s="168"/>
      <c r="C2" s="168"/>
      <c r="D2" s="168"/>
      <c r="E2" s="168"/>
      <c r="F2" s="168"/>
      <c r="G2" s="168"/>
    </row>
    <row r="3" spans="2:8" ht="22.5" customHeight="1" x14ac:dyDescent="0.2">
      <c r="B3" s="169" t="s">
        <v>182</v>
      </c>
      <c r="C3" s="170" t="s">
        <v>268</v>
      </c>
      <c r="D3" s="170" t="s">
        <v>183</v>
      </c>
      <c r="E3" s="170" t="s">
        <v>269</v>
      </c>
      <c r="F3" s="170" t="s">
        <v>184</v>
      </c>
      <c r="G3" s="170" t="s">
        <v>185</v>
      </c>
    </row>
    <row r="4" spans="2:8" x14ac:dyDescent="0.2">
      <c r="B4" s="144" t="s">
        <v>213</v>
      </c>
      <c r="C4" s="149">
        <v>2</v>
      </c>
      <c r="D4" s="145">
        <v>12</v>
      </c>
      <c r="E4" s="146">
        <f>'Médico do Trabalho'!D123</f>
        <v>22778.91071428571</v>
      </c>
      <c r="F4" s="147">
        <f t="shared" ref="F4:G9" si="0">E4*C4</f>
        <v>45557.82142857142</v>
      </c>
      <c r="G4" s="147">
        <f t="shared" si="0"/>
        <v>546693.85714285704</v>
      </c>
      <c r="H4" s="162"/>
    </row>
    <row r="5" spans="2:8" ht="22.5" x14ac:dyDescent="0.2">
      <c r="B5" s="144" t="s">
        <v>217</v>
      </c>
      <c r="C5" s="149">
        <v>1</v>
      </c>
      <c r="D5" s="145">
        <v>12</v>
      </c>
      <c r="E5" s="146">
        <f>'Téc. de Enfermagem '!D123</f>
        <v>6978.8007142857132</v>
      </c>
      <c r="F5" s="147">
        <f t="shared" si="0"/>
        <v>6978.8007142857132</v>
      </c>
      <c r="G5" s="147">
        <f t="shared" si="0"/>
        <v>83745.608571428558</v>
      </c>
      <c r="H5" s="162"/>
    </row>
    <row r="6" spans="2:8" x14ac:dyDescent="0.2">
      <c r="B6" s="144" t="s">
        <v>215</v>
      </c>
      <c r="C6" s="149">
        <v>1</v>
      </c>
      <c r="D6" s="145">
        <v>12</v>
      </c>
      <c r="E6" s="146">
        <f>Psicólogo!D123</f>
        <v>11193.690714285713</v>
      </c>
      <c r="F6" s="147">
        <f t="shared" si="0"/>
        <v>11193.690714285713</v>
      </c>
      <c r="G6" s="147">
        <f t="shared" si="0"/>
        <v>134324.28857142857</v>
      </c>
      <c r="H6" s="162"/>
    </row>
    <row r="7" spans="2:8" ht="22.5" x14ac:dyDescent="0.2">
      <c r="B7" s="144" t="s">
        <v>216</v>
      </c>
      <c r="C7" s="149">
        <v>1</v>
      </c>
      <c r="D7" s="145">
        <v>12</v>
      </c>
      <c r="E7" s="146">
        <f>Fisioterapeuta!D123</f>
        <v>11164.916547619046</v>
      </c>
      <c r="F7" s="147">
        <f t="shared" si="0"/>
        <v>11164.916547619046</v>
      </c>
      <c r="G7" s="147">
        <f t="shared" si="0"/>
        <v>133978.99857142856</v>
      </c>
      <c r="H7" s="162"/>
    </row>
    <row r="8" spans="2:8" x14ac:dyDescent="0.2">
      <c r="B8" s="144" t="s">
        <v>218</v>
      </c>
      <c r="C8" s="149">
        <v>1</v>
      </c>
      <c r="D8" s="145">
        <v>12</v>
      </c>
      <c r="E8" s="146">
        <f>Psiquiatra!D123</f>
        <v>2696.7690476190473</v>
      </c>
      <c r="F8" s="147">
        <f t="shared" si="0"/>
        <v>2696.7690476190473</v>
      </c>
      <c r="G8" s="147">
        <f t="shared" si="0"/>
        <v>32361.228571428568</v>
      </c>
      <c r="H8" s="162"/>
    </row>
    <row r="9" spans="2:8" x14ac:dyDescent="0.2">
      <c r="B9" s="144" t="s">
        <v>219</v>
      </c>
      <c r="C9" s="149">
        <v>1</v>
      </c>
      <c r="D9" s="145">
        <v>12</v>
      </c>
      <c r="E9" s="146">
        <f>Nutricionista!D123</f>
        <v>1112.5890476190475</v>
      </c>
      <c r="F9" s="147">
        <f t="shared" si="0"/>
        <v>1112.5890476190475</v>
      </c>
      <c r="G9" s="147">
        <f t="shared" si="0"/>
        <v>13351.06857142857</v>
      </c>
      <c r="H9" s="162"/>
    </row>
    <row r="10" spans="2:8" x14ac:dyDescent="0.2">
      <c r="B10" s="150" t="s">
        <v>138</v>
      </c>
      <c r="C10" s="151">
        <f>SUM(C4:C9)</f>
        <v>7</v>
      </c>
      <c r="D10" s="226"/>
      <c r="E10" s="150" t="s">
        <v>186</v>
      </c>
      <c r="F10" s="152">
        <f>SUM(F4:F9)</f>
        <v>78704.587499999994</v>
      </c>
      <c r="G10" s="148">
        <f>SUM(G4:G9)</f>
        <v>944455.04999999981</v>
      </c>
      <c r="H10" s="162"/>
    </row>
    <row r="11" spans="2:8" ht="12.75" customHeight="1" x14ac:dyDescent="0.2">
      <c r="B11" s="269" t="s">
        <v>270</v>
      </c>
      <c r="C11" s="269"/>
      <c r="D11" s="269"/>
      <c r="E11" s="269"/>
      <c r="F11" s="269"/>
      <c r="G11" s="227">
        <f>G10</f>
        <v>944455.04999999981</v>
      </c>
    </row>
    <row r="12" spans="2:8" x14ac:dyDescent="0.2">
      <c r="B12" s="354"/>
      <c r="C12" s="354"/>
      <c r="D12" s="354"/>
      <c r="E12" s="354"/>
      <c r="F12" s="128"/>
    </row>
    <row r="13" spans="2:8" x14ac:dyDescent="0.2">
      <c r="B13" s="307"/>
      <c r="C13" s="307"/>
      <c r="D13" s="118"/>
      <c r="E13" s="127"/>
      <c r="F13" s="109"/>
      <c r="G13" s="162"/>
    </row>
    <row r="14" spans="2:8" x14ac:dyDescent="0.2">
      <c r="F14" s="109"/>
    </row>
    <row r="15" spans="2:8" x14ac:dyDescent="0.2">
      <c r="F15" s="109"/>
    </row>
    <row r="16" spans="2:8" x14ac:dyDescent="0.2">
      <c r="F16" s="109"/>
    </row>
    <row r="17" spans="6:6" x14ac:dyDescent="0.2">
      <c r="F17" s="109"/>
    </row>
    <row r="18" spans="6:6" x14ac:dyDescent="0.2">
      <c r="F18" s="109"/>
    </row>
    <row r="19" spans="6:6" x14ac:dyDescent="0.2">
      <c r="F19" s="109"/>
    </row>
    <row r="20" spans="6:6" ht="12.75" customHeight="1" x14ac:dyDescent="0.2">
      <c r="F20" s="109"/>
    </row>
    <row r="21" spans="6:6" ht="12.75" customHeight="1" x14ac:dyDescent="0.2">
      <c r="F21" s="109"/>
    </row>
    <row r="22" spans="6:6" x14ac:dyDescent="0.2">
      <c r="F22" s="109"/>
    </row>
    <row r="23" spans="6:6" x14ac:dyDescent="0.2">
      <c r="F23" s="109"/>
    </row>
    <row r="24" spans="6:6" x14ac:dyDescent="0.2">
      <c r="F24" s="110"/>
    </row>
    <row r="25" spans="6:6" x14ac:dyDescent="0.2">
      <c r="F25" s="110"/>
    </row>
    <row r="26" spans="6:6" ht="22.5" customHeight="1" x14ac:dyDescent="0.2">
      <c r="F26" s="108"/>
    </row>
    <row r="27" spans="6:6" x14ac:dyDescent="0.2">
      <c r="F27" s="108"/>
    </row>
    <row r="28" spans="6:6" x14ac:dyDescent="0.2">
      <c r="F28" s="108"/>
    </row>
  </sheetData>
  <mergeCells count="4">
    <mergeCell ref="B1:G1"/>
    <mergeCell ref="B12:E12"/>
    <mergeCell ref="B13:C13"/>
    <mergeCell ref="B11:F11"/>
  </mergeCells>
  <pageMargins left="0.51181102362204722" right="0.51181102362204722" top="0.78740157480314965" bottom="0.78740157480314965" header="0.31496062992125984" footer="0.31496062992125984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48"/>
  <sheetViews>
    <sheetView showGridLines="0" zoomScaleNormal="100" workbookViewId="0">
      <selection activeCell="H8" sqref="H8"/>
    </sheetView>
  </sheetViews>
  <sheetFormatPr defaultRowHeight="12.75" x14ac:dyDescent="0.2"/>
  <cols>
    <col min="3" max="3" width="10.7109375" bestFit="1" customWidth="1"/>
    <col min="8" max="8" width="13.140625" customWidth="1"/>
  </cols>
  <sheetData>
    <row r="1" spans="1:27" x14ac:dyDescent="0.2">
      <c r="A1" s="60"/>
      <c r="B1" s="60"/>
      <c r="C1" s="60"/>
      <c r="D1" s="60"/>
      <c r="E1" s="60"/>
      <c r="F1" s="60"/>
      <c r="G1" s="60"/>
      <c r="H1" s="60"/>
      <c r="I1" s="61"/>
      <c r="J1" s="60"/>
      <c r="K1" s="60"/>
      <c r="L1" s="60"/>
      <c r="M1" s="60"/>
      <c r="N1" s="60"/>
      <c r="O1" s="60"/>
      <c r="P1" s="60"/>
      <c r="Q1" s="60"/>
      <c r="R1" s="60"/>
    </row>
    <row r="2" spans="1:27" ht="13.5" thickBot="1" x14ac:dyDescent="0.25">
      <c r="A2" s="60"/>
      <c r="B2" s="60"/>
      <c r="C2" s="60"/>
      <c r="D2" s="60"/>
      <c r="E2" s="60"/>
      <c r="F2" s="60"/>
      <c r="G2" s="60"/>
      <c r="H2" s="60"/>
      <c r="I2" s="61"/>
      <c r="J2" s="60"/>
      <c r="K2" s="60"/>
      <c r="L2" s="60"/>
      <c r="M2" s="60"/>
      <c r="N2" s="60"/>
      <c r="O2" s="60"/>
      <c r="P2" s="60"/>
      <c r="Q2" s="60"/>
      <c r="R2" s="60"/>
    </row>
    <row r="3" spans="1:27" ht="15" thickBot="1" x14ac:dyDescent="0.25">
      <c r="A3" s="60"/>
      <c r="B3" s="247" t="s">
        <v>110</v>
      </c>
      <c r="C3" s="248"/>
      <c r="D3" s="248"/>
      <c r="E3" s="248"/>
      <c r="F3" s="248"/>
      <c r="G3" s="248"/>
      <c r="H3" s="249"/>
      <c r="I3" s="62"/>
      <c r="J3" s="60"/>
      <c r="K3" s="63" t="s">
        <v>111</v>
      </c>
      <c r="L3" s="60"/>
      <c r="M3" s="60"/>
      <c r="N3" s="60"/>
      <c r="O3" s="60"/>
      <c r="P3" s="60"/>
      <c r="Q3" s="60"/>
      <c r="R3" s="60"/>
    </row>
    <row r="4" spans="1:27" x14ac:dyDescent="0.2">
      <c r="A4" s="60"/>
      <c r="B4" s="279" t="s">
        <v>86</v>
      </c>
      <c r="C4" s="279"/>
      <c r="D4" s="279"/>
      <c r="E4" s="279"/>
      <c r="F4" s="279"/>
      <c r="G4" s="279"/>
      <c r="H4" s="279"/>
      <c r="I4" s="64"/>
      <c r="J4" s="60"/>
      <c r="K4" s="65" t="s">
        <v>112</v>
      </c>
      <c r="L4" s="60"/>
      <c r="M4" s="60"/>
      <c r="N4" s="60"/>
      <c r="O4" s="60"/>
      <c r="P4" s="60"/>
      <c r="Q4" s="60"/>
      <c r="R4" s="60"/>
    </row>
    <row r="5" spans="1:27" x14ac:dyDescent="0.2">
      <c r="A5" s="60"/>
      <c r="B5" s="60"/>
      <c r="C5" s="60"/>
      <c r="D5" s="60"/>
      <c r="E5" s="60"/>
      <c r="F5" s="60"/>
      <c r="G5" s="60"/>
      <c r="H5" s="60"/>
      <c r="I5" s="61"/>
      <c r="J5" s="60"/>
      <c r="K5" s="63"/>
      <c r="L5" s="60"/>
      <c r="M5" s="60"/>
      <c r="N5" s="60"/>
      <c r="O5" s="60"/>
      <c r="P5" s="60"/>
      <c r="Q5" s="60"/>
      <c r="R5" s="60"/>
    </row>
    <row r="6" spans="1:27" x14ac:dyDescent="0.2">
      <c r="A6" s="60"/>
      <c r="B6" s="66" t="s">
        <v>113</v>
      </c>
      <c r="C6" s="366">
        <v>2.9688273132112814E-3</v>
      </c>
      <c r="D6" s="60"/>
      <c r="E6" s="60"/>
      <c r="F6" s="60"/>
      <c r="G6" s="60"/>
      <c r="H6" s="60"/>
      <c r="I6" s="61"/>
      <c r="J6" s="60"/>
      <c r="K6" s="63" t="s">
        <v>114</v>
      </c>
      <c r="L6" s="60"/>
      <c r="M6" s="60"/>
      <c r="N6" s="60"/>
      <c r="O6" s="60"/>
      <c r="P6" s="60"/>
      <c r="Q6" s="60"/>
      <c r="R6" s="60"/>
    </row>
    <row r="7" spans="1:27" x14ac:dyDescent="0.2">
      <c r="A7" s="60"/>
      <c r="B7" s="60"/>
      <c r="C7" s="60"/>
      <c r="D7" s="60"/>
      <c r="E7" s="60"/>
      <c r="F7" s="60"/>
      <c r="G7" s="60"/>
      <c r="H7" s="60"/>
      <c r="I7" s="61"/>
      <c r="J7" s="60"/>
      <c r="K7" s="60"/>
      <c r="L7" s="60"/>
      <c r="M7" s="60"/>
      <c r="N7" s="60"/>
      <c r="O7" s="60"/>
      <c r="P7" s="60"/>
      <c r="Q7" s="60"/>
      <c r="R7" s="60"/>
    </row>
    <row r="8" spans="1:27" x14ac:dyDescent="0.2">
      <c r="A8" s="60"/>
      <c r="B8" s="66" t="s">
        <v>84</v>
      </c>
      <c r="C8" s="367">
        <v>44277</v>
      </c>
      <c r="D8" s="68" t="s">
        <v>115</v>
      </c>
      <c r="E8" s="69" t="s">
        <v>276</v>
      </c>
      <c r="F8" s="66" t="s">
        <v>116</v>
      </c>
      <c r="G8" s="60"/>
      <c r="H8" s="60"/>
      <c r="I8" s="61"/>
      <c r="J8" s="60"/>
      <c r="K8" s="280" t="s">
        <v>117</v>
      </c>
      <c r="L8" s="281"/>
      <c r="M8" s="281"/>
      <c r="N8" s="281"/>
      <c r="O8" s="281"/>
      <c r="P8" s="281"/>
      <c r="Q8" s="282"/>
      <c r="R8" s="60"/>
      <c r="U8" s="280" t="s">
        <v>117</v>
      </c>
      <c r="V8" s="281"/>
      <c r="W8" s="281"/>
      <c r="X8" s="281"/>
      <c r="Y8" s="281"/>
      <c r="Z8" s="281"/>
      <c r="AA8" s="282"/>
    </row>
    <row r="9" spans="1:27" x14ac:dyDescent="0.2">
      <c r="A9" s="60"/>
      <c r="B9" s="60"/>
      <c r="C9" s="60"/>
      <c r="D9" s="60"/>
      <c r="E9" s="60"/>
      <c r="F9" s="60"/>
      <c r="G9" s="60"/>
      <c r="H9" s="60"/>
      <c r="I9" s="61"/>
      <c r="J9" s="60"/>
      <c r="K9" s="271">
        <v>1</v>
      </c>
      <c r="L9" s="273" t="s">
        <v>118</v>
      </c>
      <c r="M9" s="274"/>
      <c r="N9" s="274"/>
      <c r="O9" s="274"/>
      <c r="P9" s="274"/>
      <c r="Q9" s="275"/>
      <c r="R9" s="60"/>
      <c r="U9" s="271">
        <v>1</v>
      </c>
      <c r="V9" s="273" t="s">
        <v>118</v>
      </c>
      <c r="W9" s="274"/>
      <c r="X9" s="274"/>
      <c r="Y9" s="274"/>
      <c r="Z9" s="274"/>
      <c r="AA9" s="275"/>
    </row>
    <row r="10" spans="1:27" x14ac:dyDescent="0.2">
      <c r="A10" s="60"/>
      <c r="B10" s="70" t="s">
        <v>119</v>
      </c>
      <c r="C10" s="71"/>
      <c r="D10" s="67"/>
      <c r="E10" s="60" t="s">
        <v>120</v>
      </c>
      <c r="F10" s="60"/>
      <c r="G10" s="60"/>
      <c r="H10" s="60"/>
      <c r="I10" s="61"/>
      <c r="J10" s="60"/>
      <c r="K10" s="272"/>
      <c r="L10" s="276" t="s">
        <v>213</v>
      </c>
      <c r="M10" s="277"/>
      <c r="N10" s="277"/>
      <c r="O10" s="277"/>
      <c r="P10" s="277"/>
      <c r="Q10" s="278"/>
      <c r="R10" s="60"/>
      <c r="U10" s="272"/>
      <c r="V10" s="276" t="s">
        <v>216</v>
      </c>
      <c r="W10" s="277"/>
      <c r="X10" s="277"/>
      <c r="Y10" s="277"/>
      <c r="Z10" s="277"/>
      <c r="AA10" s="278"/>
    </row>
    <row r="11" spans="1:27" x14ac:dyDescent="0.2">
      <c r="A11" s="60"/>
      <c r="B11" s="60"/>
      <c r="C11" s="60"/>
      <c r="D11" s="60"/>
      <c r="E11" s="60"/>
      <c r="F11" s="60"/>
      <c r="G11" s="60"/>
      <c r="H11" s="60"/>
      <c r="I11" s="61"/>
      <c r="J11" s="60"/>
      <c r="K11" s="271">
        <v>2</v>
      </c>
      <c r="L11" s="273" t="s">
        <v>121</v>
      </c>
      <c r="M11" s="274"/>
      <c r="N11" s="274"/>
      <c r="O11" s="274"/>
      <c r="P11" s="274"/>
      <c r="Q11" s="275"/>
      <c r="R11" s="60"/>
      <c r="U11" s="271">
        <v>2</v>
      </c>
      <c r="V11" s="273" t="s">
        <v>121</v>
      </c>
      <c r="W11" s="274"/>
      <c r="X11" s="274"/>
      <c r="Y11" s="274"/>
      <c r="Z11" s="274"/>
      <c r="AA11" s="275"/>
    </row>
    <row r="12" spans="1:27" x14ac:dyDescent="0.2">
      <c r="A12" s="60"/>
      <c r="B12" s="60"/>
      <c r="C12" s="60"/>
      <c r="D12" s="60"/>
      <c r="E12" s="60"/>
      <c r="F12" s="60"/>
      <c r="G12" s="60"/>
      <c r="H12" s="60"/>
      <c r="I12" s="61"/>
      <c r="J12" s="60"/>
      <c r="K12" s="272"/>
      <c r="L12" s="276"/>
      <c r="M12" s="277"/>
      <c r="N12" s="277"/>
      <c r="O12" s="277"/>
      <c r="P12" s="277"/>
      <c r="Q12" s="278"/>
      <c r="R12" s="60"/>
      <c r="U12" s="272"/>
      <c r="V12" s="276"/>
      <c r="W12" s="277"/>
      <c r="X12" s="277"/>
      <c r="Y12" s="277"/>
      <c r="Z12" s="277"/>
      <c r="AA12" s="278"/>
    </row>
    <row r="13" spans="1:27" ht="13.5" thickBot="1" x14ac:dyDescent="0.25">
      <c r="A13" s="60"/>
      <c r="B13" s="60"/>
      <c r="C13" s="60"/>
      <c r="D13" s="60"/>
      <c r="E13" s="60"/>
      <c r="F13" s="60"/>
      <c r="G13" s="60"/>
      <c r="H13" s="60"/>
      <c r="I13" s="62"/>
      <c r="J13" s="60"/>
      <c r="K13" s="271">
        <v>3</v>
      </c>
      <c r="L13" s="273" t="s">
        <v>122</v>
      </c>
      <c r="M13" s="274"/>
      <c r="N13" s="274"/>
      <c r="O13" s="274"/>
      <c r="P13" s="274"/>
      <c r="Q13" s="275"/>
      <c r="R13" s="60"/>
      <c r="U13" s="271">
        <v>3</v>
      </c>
      <c r="V13" s="273" t="s">
        <v>122</v>
      </c>
      <c r="W13" s="274"/>
      <c r="X13" s="274"/>
      <c r="Y13" s="274"/>
      <c r="Z13" s="274"/>
      <c r="AA13" s="275"/>
    </row>
    <row r="14" spans="1:27" ht="13.5" thickBot="1" x14ac:dyDescent="0.25">
      <c r="A14" s="60"/>
      <c r="B14" s="287" t="s">
        <v>123</v>
      </c>
      <c r="C14" s="288"/>
      <c r="D14" s="288"/>
      <c r="E14" s="288"/>
      <c r="F14" s="288"/>
      <c r="G14" s="288"/>
      <c r="H14" s="289"/>
      <c r="I14" s="61"/>
      <c r="J14" s="60"/>
      <c r="K14" s="272"/>
      <c r="L14" s="276"/>
      <c r="M14" s="277"/>
      <c r="N14" s="277"/>
      <c r="O14" s="277"/>
      <c r="P14" s="277"/>
      <c r="Q14" s="278"/>
      <c r="R14" s="60"/>
      <c r="U14" s="272"/>
      <c r="V14" s="276"/>
      <c r="W14" s="277"/>
      <c r="X14" s="277"/>
      <c r="Y14" s="277"/>
      <c r="Z14" s="277"/>
      <c r="AA14" s="278"/>
    </row>
    <row r="15" spans="1:27" x14ac:dyDescent="0.2">
      <c r="A15" s="60"/>
      <c r="B15" s="60"/>
      <c r="C15" s="60"/>
      <c r="D15" s="60"/>
      <c r="E15" s="60"/>
      <c r="F15" s="60"/>
      <c r="G15" s="60"/>
      <c r="H15" s="60"/>
      <c r="I15" s="72"/>
      <c r="J15" s="60"/>
      <c r="K15" s="290">
        <v>4</v>
      </c>
      <c r="L15" s="291" t="s">
        <v>124</v>
      </c>
      <c r="M15" s="291"/>
      <c r="N15" s="291"/>
      <c r="O15" s="291"/>
      <c r="P15" s="291"/>
      <c r="Q15" s="291"/>
      <c r="R15" s="60"/>
      <c r="U15" s="290">
        <v>4</v>
      </c>
      <c r="V15" s="291" t="s">
        <v>124</v>
      </c>
      <c r="W15" s="291"/>
      <c r="X15" s="291"/>
      <c r="Y15" s="291"/>
      <c r="Z15" s="291"/>
      <c r="AA15" s="291"/>
    </row>
    <row r="16" spans="1:27" x14ac:dyDescent="0.2">
      <c r="A16" s="60"/>
      <c r="B16" s="73" t="s">
        <v>125</v>
      </c>
      <c r="C16" s="283" t="s">
        <v>126</v>
      </c>
      <c r="D16" s="283"/>
      <c r="E16" s="283"/>
      <c r="F16" s="283"/>
      <c r="G16" s="283"/>
      <c r="H16" s="242"/>
      <c r="I16" s="72"/>
      <c r="J16" s="60"/>
      <c r="K16" s="290"/>
      <c r="L16" s="292"/>
      <c r="M16" s="292"/>
      <c r="N16" s="292"/>
      <c r="O16" s="292"/>
      <c r="P16" s="292"/>
      <c r="Q16" s="292"/>
      <c r="R16" s="60"/>
      <c r="U16" s="290"/>
      <c r="V16" s="292"/>
      <c r="W16" s="292"/>
      <c r="X16" s="292"/>
      <c r="Y16" s="292"/>
      <c r="Z16" s="292"/>
      <c r="AA16" s="292"/>
    </row>
    <row r="17" spans="1:27" x14ac:dyDescent="0.2">
      <c r="A17" s="60"/>
      <c r="B17" s="73" t="s">
        <v>127</v>
      </c>
      <c r="C17" s="283" t="s">
        <v>128</v>
      </c>
      <c r="D17" s="283"/>
      <c r="E17" s="283"/>
      <c r="F17" s="283"/>
      <c r="G17" s="283"/>
      <c r="H17" s="242"/>
      <c r="I17" s="72"/>
      <c r="J17" s="60"/>
      <c r="K17" s="290">
        <v>5</v>
      </c>
      <c r="L17" s="291" t="s">
        <v>129</v>
      </c>
      <c r="M17" s="291"/>
      <c r="N17" s="291"/>
      <c r="O17" s="291"/>
      <c r="P17" s="291"/>
      <c r="Q17" s="291"/>
      <c r="R17" s="60"/>
      <c r="U17" s="290">
        <v>5</v>
      </c>
      <c r="V17" s="291" t="s">
        <v>129</v>
      </c>
      <c r="W17" s="291"/>
      <c r="X17" s="291"/>
      <c r="Y17" s="291"/>
      <c r="Z17" s="291"/>
      <c r="AA17" s="291"/>
    </row>
    <row r="18" spans="1:27" x14ac:dyDescent="0.2">
      <c r="A18" s="60"/>
      <c r="B18" s="73" t="s">
        <v>130</v>
      </c>
      <c r="C18" s="283" t="s">
        <v>131</v>
      </c>
      <c r="D18" s="283"/>
      <c r="E18" s="283"/>
      <c r="F18" s="283"/>
      <c r="G18" s="283"/>
      <c r="H18" s="242"/>
      <c r="I18" s="72"/>
      <c r="J18" s="60"/>
      <c r="K18" s="290"/>
      <c r="L18" s="292"/>
      <c r="M18" s="292"/>
      <c r="N18" s="292"/>
      <c r="O18" s="292"/>
      <c r="P18" s="292"/>
      <c r="Q18" s="292"/>
      <c r="R18" s="60"/>
      <c r="U18" s="290"/>
      <c r="V18" s="292"/>
      <c r="W18" s="292"/>
      <c r="X18" s="292"/>
      <c r="Y18" s="292"/>
      <c r="Z18" s="292"/>
      <c r="AA18" s="292"/>
    </row>
    <row r="19" spans="1:27" x14ac:dyDescent="0.2">
      <c r="A19" s="60"/>
      <c r="B19" s="73" t="s">
        <v>132</v>
      </c>
      <c r="C19" s="283" t="s">
        <v>133</v>
      </c>
      <c r="D19" s="283"/>
      <c r="E19" s="283"/>
      <c r="F19" s="283"/>
      <c r="G19" s="283"/>
      <c r="H19" s="242">
        <v>12</v>
      </c>
      <c r="I19" s="61"/>
      <c r="J19" s="60"/>
      <c r="K19" s="284">
        <v>6</v>
      </c>
      <c r="L19" s="285" t="s">
        <v>134</v>
      </c>
      <c r="M19" s="285"/>
      <c r="N19" s="285"/>
      <c r="O19" s="285"/>
      <c r="P19" s="285"/>
      <c r="Q19" s="285"/>
      <c r="R19" s="60"/>
      <c r="U19" s="284">
        <v>6</v>
      </c>
      <c r="V19" s="285" t="s">
        <v>134</v>
      </c>
      <c r="W19" s="285"/>
      <c r="X19" s="285"/>
      <c r="Y19" s="285"/>
      <c r="Z19" s="285"/>
      <c r="AA19" s="285"/>
    </row>
    <row r="20" spans="1:27" x14ac:dyDescent="0.2">
      <c r="A20" s="60"/>
      <c r="B20" s="60"/>
      <c r="C20" s="60"/>
      <c r="D20" s="60"/>
      <c r="E20" s="60"/>
      <c r="F20" s="60"/>
      <c r="G20" s="60"/>
      <c r="H20" s="60"/>
      <c r="I20" s="61"/>
      <c r="J20" s="60"/>
      <c r="K20" s="284"/>
      <c r="L20" s="286"/>
      <c r="M20" s="286"/>
      <c r="N20" s="286"/>
      <c r="O20" s="286"/>
      <c r="P20" s="286"/>
      <c r="Q20" s="286"/>
      <c r="R20" s="60"/>
      <c r="U20" s="284"/>
      <c r="V20" s="286"/>
      <c r="W20" s="286"/>
      <c r="X20" s="286"/>
      <c r="Y20" s="286"/>
      <c r="Z20" s="286"/>
      <c r="AA20" s="286"/>
    </row>
    <row r="21" spans="1:27" x14ac:dyDescent="0.2">
      <c r="A21" s="60"/>
      <c r="B21" s="60"/>
      <c r="C21" s="60"/>
      <c r="D21" s="60"/>
      <c r="E21" s="60"/>
      <c r="F21" s="60"/>
      <c r="G21" s="60"/>
      <c r="H21" s="60"/>
      <c r="I21" s="61"/>
      <c r="J21" s="60"/>
      <c r="K21" s="60"/>
      <c r="L21" s="60"/>
      <c r="M21" s="60"/>
      <c r="N21" s="60"/>
      <c r="O21" s="60"/>
      <c r="P21" s="60"/>
      <c r="Q21" s="60"/>
      <c r="R21" s="60"/>
    </row>
    <row r="22" spans="1:27" ht="13.5" thickBot="1" x14ac:dyDescent="0.25">
      <c r="A22" s="60"/>
      <c r="B22" s="60"/>
      <c r="C22" s="60"/>
      <c r="D22" s="60"/>
      <c r="E22" s="60"/>
      <c r="F22" s="60"/>
      <c r="G22" s="60"/>
      <c r="H22" s="60"/>
      <c r="I22" s="62"/>
      <c r="J22" s="60"/>
      <c r="K22" s="280" t="s">
        <v>117</v>
      </c>
      <c r="L22" s="281"/>
      <c r="M22" s="281"/>
      <c r="N22" s="281"/>
      <c r="O22" s="281"/>
      <c r="P22" s="281"/>
      <c r="Q22" s="282"/>
      <c r="R22" s="60"/>
      <c r="U22" s="280" t="s">
        <v>117</v>
      </c>
      <c r="V22" s="281"/>
      <c r="W22" s="281"/>
      <c r="X22" s="281"/>
      <c r="Y22" s="281"/>
      <c r="Z22" s="281"/>
      <c r="AA22" s="282"/>
    </row>
    <row r="23" spans="1:27" ht="13.5" thickBot="1" x14ac:dyDescent="0.25">
      <c r="A23" s="60"/>
      <c r="B23" s="287" t="s">
        <v>135</v>
      </c>
      <c r="C23" s="288"/>
      <c r="D23" s="288"/>
      <c r="E23" s="288"/>
      <c r="F23" s="288"/>
      <c r="G23" s="288"/>
      <c r="H23" s="289"/>
      <c r="I23" s="61"/>
      <c r="J23" s="60"/>
      <c r="K23" s="271">
        <v>1</v>
      </c>
      <c r="L23" s="273" t="s">
        <v>118</v>
      </c>
      <c r="M23" s="274"/>
      <c r="N23" s="274"/>
      <c r="O23" s="274"/>
      <c r="P23" s="274"/>
      <c r="Q23" s="275"/>
      <c r="R23" s="60"/>
      <c r="U23" s="271">
        <v>1</v>
      </c>
      <c r="V23" s="273" t="s">
        <v>118</v>
      </c>
      <c r="W23" s="274"/>
      <c r="X23" s="274"/>
      <c r="Y23" s="274"/>
      <c r="Z23" s="274"/>
      <c r="AA23" s="275"/>
    </row>
    <row r="24" spans="1:27" x14ac:dyDescent="0.2">
      <c r="A24" s="60"/>
      <c r="B24" s="60"/>
      <c r="C24" s="60"/>
      <c r="D24" s="60"/>
      <c r="E24" s="60"/>
      <c r="F24" s="60"/>
      <c r="G24" s="60"/>
      <c r="H24" s="60"/>
      <c r="I24" s="74"/>
      <c r="J24" s="60"/>
      <c r="K24" s="272"/>
      <c r="L24" s="276" t="s">
        <v>271</v>
      </c>
      <c r="M24" s="277"/>
      <c r="N24" s="277"/>
      <c r="O24" s="277"/>
      <c r="P24" s="277"/>
      <c r="Q24" s="278"/>
      <c r="R24" s="60"/>
      <c r="U24" s="272"/>
      <c r="V24" s="276" t="s">
        <v>218</v>
      </c>
      <c r="W24" s="277"/>
      <c r="X24" s="277"/>
      <c r="Y24" s="277"/>
      <c r="Z24" s="277"/>
      <c r="AA24" s="278"/>
    </row>
    <row r="25" spans="1:27" ht="24" customHeight="1" x14ac:dyDescent="0.2">
      <c r="A25" s="60"/>
      <c r="B25" s="290" t="s">
        <v>37</v>
      </c>
      <c r="C25" s="290"/>
      <c r="D25" s="290" t="s">
        <v>38</v>
      </c>
      <c r="E25" s="290"/>
      <c r="F25" s="294" t="s">
        <v>136</v>
      </c>
      <c r="G25" s="294"/>
      <c r="H25" s="294"/>
      <c r="I25" s="75"/>
      <c r="J25" s="60"/>
      <c r="K25" s="271">
        <v>2</v>
      </c>
      <c r="L25" s="273" t="s">
        <v>121</v>
      </c>
      <c r="M25" s="274"/>
      <c r="N25" s="274"/>
      <c r="O25" s="274"/>
      <c r="P25" s="274"/>
      <c r="Q25" s="275"/>
      <c r="R25" s="60"/>
      <c r="U25" s="271">
        <v>2</v>
      </c>
      <c r="V25" s="273" t="s">
        <v>121</v>
      </c>
      <c r="W25" s="274"/>
      <c r="X25" s="274"/>
      <c r="Y25" s="274"/>
      <c r="Z25" s="274"/>
      <c r="AA25" s="275"/>
    </row>
    <row r="26" spans="1:27" ht="22.5" customHeight="1" x14ac:dyDescent="0.2">
      <c r="A26" s="60"/>
      <c r="B26" s="368" t="s">
        <v>213</v>
      </c>
      <c r="C26" s="369"/>
      <c r="D26" s="293" t="s">
        <v>274</v>
      </c>
      <c r="E26" s="293"/>
      <c r="F26" s="293">
        <v>2</v>
      </c>
      <c r="G26" s="293"/>
      <c r="H26" s="293"/>
      <c r="I26" s="75"/>
      <c r="J26" s="60"/>
      <c r="K26" s="272"/>
      <c r="L26" s="276"/>
      <c r="M26" s="277"/>
      <c r="N26" s="277"/>
      <c r="O26" s="277"/>
      <c r="P26" s="277"/>
      <c r="Q26" s="278"/>
      <c r="R26" s="60"/>
      <c r="U26" s="272"/>
      <c r="V26" s="276"/>
      <c r="W26" s="277"/>
      <c r="X26" s="277"/>
      <c r="Y26" s="277"/>
      <c r="Z26" s="277"/>
      <c r="AA26" s="278"/>
    </row>
    <row r="27" spans="1:27" x14ac:dyDescent="0.2">
      <c r="A27" s="60"/>
      <c r="B27" s="368" t="s">
        <v>271</v>
      </c>
      <c r="C27" s="369"/>
      <c r="D27" s="293" t="s">
        <v>274</v>
      </c>
      <c r="E27" s="293"/>
      <c r="F27" s="293">
        <v>1</v>
      </c>
      <c r="G27" s="293"/>
      <c r="H27" s="293"/>
      <c r="I27" s="61"/>
      <c r="J27" s="60"/>
      <c r="K27" s="271">
        <v>3</v>
      </c>
      <c r="L27" s="273" t="s">
        <v>122</v>
      </c>
      <c r="M27" s="274"/>
      <c r="N27" s="274"/>
      <c r="O27" s="274"/>
      <c r="P27" s="274"/>
      <c r="Q27" s="275"/>
      <c r="R27" s="60"/>
      <c r="U27" s="271">
        <v>3</v>
      </c>
      <c r="V27" s="273" t="s">
        <v>122</v>
      </c>
      <c r="W27" s="274"/>
      <c r="X27" s="274"/>
      <c r="Y27" s="274"/>
      <c r="Z27" s="274"/>
      <c r="AA27" s="275"/>
    </row>
    <row r="28" spans="1:27" x14ac:dyDescent="0.2">
      <c r="A28" s="60"/>
      <c r="B28" s="368" t="s">
        <v>215</v>
      </c>
      <c r="C28" s="369"/>
      <c r="D28" s="293" t="s">
        <v>274</v>
      </c>
      <c r="E28" s="293"/>
      <c r="F28" s="293">
        <v>1</v>
      </c>
      <c r="G28" s="293"/>
      <c r="H28" s="293"/>
      <c r="I28" s="61"/>
      <c r="J28" s="60"/>
      <c r="K28" s="272"/>
      <c r="L28" s="276"/>
      <c r="M28" s="277"/>
      <c r="N28" s="277"/>
      <c r="O28" s="277"/>
      <c r="P28" s="277"/>
      <c r="Q28" s="278"/>
      <c r="R28" s="60"/>
      <c r="U28" s="272"/>
      <c r="V28" s="276"/>
      <c r="W28" s="277"/>
      <c r="X28" s="277"/>
      <c r="Y28" s="277"/>
      <c r="Z28" s="277"/>
      <c r="AA28" s="278"/>
    </row>
    <row r="29" spans="1:27" ht="24.75" customHeight="1" x14ac:dyDescent="0.2">
      <c r="A29" s="60"/>
      <c r="B29" s="368" t="s">
        <v>216</v>
      </c>
      <c r="C29" s="369"/>
      <c r="D29" s="293" t="s">
        <v>274</v>
      </c>
      <c r="E29" s="293"/>
      <c r="F29" s="293">
        <v>1</v>
      </c>
      <c r="G29" s="293"/>
      <c r="H29" s="293"/>
      <c r="I29" s="61"/>
      <c r="J29" s="60"/>
      <c r="K29" s="290">
        <v>4</v>
      </c>
      <c r="L29" s="291" t="s">
        <v>124</v>
      </c>
      <c r="M29" s="291"/>
      <c r="N29" s="291"/>
      <c r="O29" s="291"/>
      <c r="P29" s="291"/>
      <c r="Q29" s="291"/>
      <c r="R29" s="60"/>
      <c r="U29" s="290">
        <v>4</v>
      </c>
      <c r="V29" s="291" t="s">
        <v>124</v>
      </c>
      <c r="W29" s="291"/>
      <c r="X29" s="291"/>
      <c r="Y29" s="291"/>
      <c r="Z29" s="291"/>
      <c r="AA29" s="291"/>
    </row>
    <row r="30" spans="1:27" x14ac:dyDescent="0.2">
      <c r="A30" s="60"/>
      <c r="B30" s="368" t="s">
        <v>218</v>
      </c>
      <c r="C30" s="369"/>
      <c r="D30" s="293" t="s">
        <v>274</v>
      </c>
      <c r="E30" s="293"/>
      <c r="F30" s="293">
        <v>1</v>
      </c>
      <c r="G30" s="293"/>
      <c r="H30" s="293"/>
      <c r="I30" s="61"/>
      <c r="J30" s="60"/>
      <c r="K30" s="290"/>
      <c r="L30" s="292"/>
      <c r="M30" s="292"/>
      <c r="N30" s="292"/>
      <c r="O30" s="292"/>
      <c r="P30" s="292"/>
      <c r="Q30" s="292"/>
      <c r="R30" s="60"/>
      <c r="U30" s="290"/>
      <c r="V30" s="292"/>
      <c r="W30" s="292"/>
      <c r="X30" s="292"/>
      <c r="Y30" s="292"/>
      <c r="Z30" s="292"/>
      <c r="AA30" s="292"/>
    </row>
    <row r="31" spans="1:27" x14ac:dyDescent="0.2">
      <c r="B31" s="368" t="s">
        <v>219</v>
      </c>
      <c r="C31" s="369"/>
      <c r="D31" s="293" t="s">
        <v>274</v>
      </c>
      <c r="E31" s="293"/>
      <c r="F31" s="293">
        <v>1</v>
      </c>
      <c r="G31" s="293"/>
      <c r="H31" s="293"/>
      <c r="K31" s="290">
        <v>5</v>
      </c>
      <c r="L31" s="291" t="s">
        <v>129</v>
      </c>
      <c r="M31" s="291"/>
      <c r="N31" s="291"/>
      <c r="O31" s="291"/>
      <c r="P31" s="291"/>
      <c r="Q31" s="291"/>
      <c r="U31" s="290">
        <v>5</v>
      </c>
      <c r="V31" s="291" t="s">
        <v>129</v>
      </c>
      <c r="W31" s="291"/>
      <c r="X31" s="291"/>
      <c r="Y31" s="291"/>
      <c r="Z31" s="291"/>
      <c r="AA31" s="291"/>
    </row>
    <row r="32" spans="1:27" x14ac:dyDescent="0.2">
      <c r="K32" s="290"/>
      <c r="L32" s="292"/>
      <c r="M32" s="292"/>
      <c r="N32" s="292"/>
      <c r="O32" s="292"/>
      <c r="P32" s="292"/>
      <c r="Q32" s="292"/>
      <c r="U32" s="290"/>
      <c r="V32" s="292"/>
      <c r="W32" s="292"/>
      <c r="X32" s="292"/>
      <c r="Y32" s="292"/>
      <c r="Z32" s="292"/>
      <c r="AA32" s="292"/>
    </row>
    <row r="33" spans="11:27" x14ac:dyDescent="0.2">
      <c r="K33" s="284">
        <v>6</v>
      </c>
      <c r="L33" s="285" t="s">
        <v>134</v>
      </c>
      <c r="M33" s="285"/>
      <c r="N33" s="285"/>
      <c r="O33" s="285"/>
      <c r="P33" s="285"/>
      <c r="Q33" s="285"/>
      <c r="U33" s="284">
        <v>6</v>
      </c>
      <c r="V33" s="285" t="s">
        <v>134</v>
      </c>
      <c r="W33" s="285"/>
      <c r="X33" s="285"/>
      <c r="Y33" s="285"/>
      <c r="Z33" s="285"/>
      <c r="AA33" s="285"/>
    </row>
    <row r="34" spans="11:27" x14ac:dyDescent="0.2">
      <c r="K34" s="284"/>
      <c r="L34" s="286"/>
      <c r="M34" s="286"/>
      <c r="N34" s="286"/>
      <c r="O34" s="286"/>
      <c r="P34" s="286"/>
      <c r="Q34" s="286"/>
      <c r="U34" s="284"/>
      <c r="V34" s="286"/>
      <c r="W34" s="286"/>
      <c r="X34" s="286"/>
      <c r="Y34" s="286"/>
      <c r="Z34" s="286"/>
      <c r="AA34" s="286"/>
    </row>
    <row r="36" spans="11:27" x14ac:dyDescent="0.2">
      <c r="K36" s="280" t="s">
        <v>117</v>
      </c>
      <c r="L36" s="281"/>
      <c r="M36" s="281"/>
      <c r="N36" s="281"/>
      <c r="O36" s="281"/>
      <c r="P36" s="281"/>
      <c r="Q36" s="282"/>
      <c r="U36" s="280" t="s">
        <v>117</v>
      </c>
      <c r="V36" s="281"/>
      <c r="W36" s="281"/>
      <c r="X36" s="281"/>
      <c r="Y36" s="281"/>
      <c r="Z36" s="281"/>
      <c r="AA36" s="282"/>
    </row>
    <row r="37" spans="11:27" x14ac:dyDescent="0.2">
      <c r="K37" s="271">
        <v>1</v>
      </c>
      <c r="L37" s="273" t="s">
        <v>118</v>
      </c>
      <c r="M37" s="274"/>
      <c r="N37" s="274"/>
      <c r="O37" s="274"/>
      <c r="P37" s="274"/>
      <c r="Q37" s="275"/>
      <c r="U37" s="271">
        <v>1</v>
      </c>
      <c r="V37" s="273" t="s">
        <v>118</v>
      </c>
      <c r="W37" s="274"/>
      <c r="X37" s="274"/>
      <c r="Y37" s="274"/>
      <c r="Z37" s="274"/>
      <c r="AA37" s="275"/>
    </row>
    <row r="38" spans="11:27" x14ac:dyDescent="0.2">
      <c r="K38" s="272"/>
      <c r="L38" s="276" t="s">
        <v>215</v>
      </c>
      <c r="M38" s="277"/>
      <c r="N38" s="277"/>
      <c r="O38" s="277"/>
      <c r="P38" s="277"/>
      <c r="Q38" s="278"/>
      <c r="U38" s="272"/>
      <c r="V38" s="276" t="s">
        <v>219</v>
      </c>
      <c r="W38" s="277"/>
      <c r="X38" s="277"/>
      <c r="Y38" s="277"/>
      <c r="Z38" s="277"/>
      <c r="AA38" s="278"/>
    </row>
    <row r="39" spans="11:27" x14ac:dyDescent="0.2">
      <c r="K39" s="271">
        <v>2</v>
      </c>
      <c r="L39" s="273" t="s">
        <v>121</v>
      </c>
      <c r="M39" s="274"/>
      <c r="N39" s="274"/>
      <c r="O39" s="274"/>
      <c r="P39" s="274"/>
      <c r="Q39" s="275"/>
      <c r="U39" s="271">
        <v>2</v>
      </c>
      <c r="V39" s="273" t="s">
        <v>121</v>
      </c>
      <c r="W39" s="274"/>
      <c r="X39" s="274"/>
      <c r="Y39" s="274"/>
      <c r="Z39" s="274"/>
      <c r="AA39" s="275"/>
    </row>
    <row r="40" spans="11:27" x14ac:dyDescent="0.2">
      <c r="K40" s="272"/>
      <c r="L40" s="276"/>
      <c r="M40" s="277"/>
      <c r="N40" s="277"/>
      <c r="O40" s="277"/>
      <c r="P40" s="277"/>
      <c r="Q40" s="278"/>
      <c r="U40" s="272"/>
      <c r="V40" s="276"/>
      <c r="W40" s="277"/>
      <c r="X40" s="277"/>
      <c r="Y40" s="277"/>
      <c r="Z40" s="277"/>
      <c r="AA40" s="278"/>
    </row>
    <row r="41" spans="11:27" x14ac:dyDescent="0.2">
      <c r="K41" s="271">
        <v>3</v>
      </c>
      <c r="L41" s="273" t="s">
        <v>122</v>
      </c>
      <c r="M41" s="274"/>
      <c r="N41" s="274"/>
      <c r="O41" s="274"/>
      <c r="P41" s="274"/>
      <c r="Q41" s="275"/>
      <c r="U41" s="271">
        <v>3</v>
      </c>
      <c r="V41" s="273" t="s">
        <v>122</v>
      </c>
      <c r="W41" s="274"/>
      <c r="X41" s="274"/>
      <c r="Y41" s="274"/>
      <c r="Z41" s="274"/>
      <c r="AA41" s="275"/>
    </row>
    <row r="42" spans="11:27" x14ac:dyDescent="0.2">
      <c r="K42" s="272"/>
      <c r="L42" s="276"/>
      <c r="M42" s="277"/>
      <c r="N42" s="277"/>
      <c r="O42" s="277"/>
      <c r="P42" s="277"/>
      <c r="Q42" s="278"/>
      <c r="U42" s="272"/>
      <c r="V42" s="276"/>
      <c r="W42" s="277"/>
      <c r="X42" s="277"/>
      <c r="Y42" s="277"/>
      <c r="Z42" s="277"/>
      <c r="AA42" s="278"/>
    </row>
    <row r="43" spans="11:27" x14ac:dyDescent="0.2">
      <c r="K43" s="290">
        <v>4</v>
      </c>
      <c r="L43" s="291" t="s">
        <v>124</v>
      </c>
      <c r="M43" s="291"/>
      <c r="N43" s="291"/>
      <c r="O43" s="291"/>
      <c r="P43" s="291"/>
      <c r="Q43" s="291"/>
      <c r="U43" s="290">
        <v>4</v>
      </c>
      <c r="V43" s="291" t="s">
        <v>124</v>
      </c>
      <c r="W43" s="291"/>
      <c r="X43" s="291"/>
      <c r="Y43" s="291"/>
      <c r="Z43" s="291"/>
      <c r="AA43" s="291"/>
    </row>
    <row r="44" spans="11:27" x14ac:dyDescent="0.2">
      <c r="K44" s="290"/>
      <c r="L44" s="292"/>
      <c r="M44" s="292"/>
      <c r="N44" s="292"/>
      <c r="O44" s="292"/>
      <c r="P44" s="292"/>
      <c r="Q44" s="292"/>
      <c r="U44" s="290"/>
      <c r="V44" s="292"/>
      <c r="W44" s="292"/>
      <c r="X44" s="292"/>
      <c r="Y44" s="292"/>
      <c r="Z44" s="292"/>
      <c r="AA44" s="292"/>
    </row>
    <row r="45" spans="11:27" x14ac:dyDescent="0.2">
      <c r="K45" s="290">
        <v>5</v>
      </c>
      <c r="L45" s="291" t="s">
        <v>129</v>
      </c>
      <c r="M45" s="291"/>
      <c r="N45" s="291"/>
      <c r="O45" s="291"/>
      <c r="P45" s="291"/>
      <c r="Q45" s="291"/>
      <c r="U45" s="290">
        <v>5</v>
      </c>
      <c r="V45" s="291" t="s">
        <v>129</v>
      </c>
      <c r="W45" s="291"/>
      <c r="X45" s="291"/>
      <c r="Y45" s="291"/>
      <c r="Z45" s="291"/>
      <c r="AA45" s="291"/>
    </row>
    <row r="46" spans="11:27" x14ac:dyDescent="0.2">
      <c r="K46" s="290"/>
      <c r="L46" s="292"/>
      <c r="M46" s="292"/>
      <c r="N46" s="292"/>
      <c r="O46" s="292"/>
      <c r="P46" s="292"/>
      <c r="Q46" s="292"/>
      <c r="U46" s="290"/>
      <c r="V46" s="292"/>
      <c r="W46" s="292"/>
      <c r="X46" s="292"/>
      <c r="Y46" s="292"/>
      <c r="Z46" s="292"/>
      <c r="AA46" s="292"/>
    </row>
    <row r="47" spans="11:27" x14ac:dyDescent="0.2">
      <c r="K47" s="284">
        <v>6</v>
      </c>
      <c r="L47" s="285" t="s">
        <v>134</v>
      </c>
      <c r="M47" s="285"/>
      <c r="N47" s="285"/>
      <c r="O47" s="285"/>
      <c r="P47" s="285"/>
      <c r="Q47" s="285"/>
      <c r="U47" s="284">
        <v>6</v>
      </c>
      <c r="V47" s="285" t="s">
        <v>134</v>
      </c>
      <c r="W47" s="285"/>
      <c r="X47" s="285"/>
      <c r="Y47" s="285"/>
      <c r="Z47" s="285"/>
      <c r="AA47" s="285"/>
    </row>
    <row r="48" spans="11:27" x14ac:dyDescent="0.2">
      <c r="K48" s="284"/>
      <c r="L48" s="286"/>
      <c r="M48" s="286"/>
      <c r="N48" s="286"/>
      <c r="O48" s="286"/>
      <c r="P48" s="286"/>
      <c r="Q48" s="286"/>
      <c r="U48" s="284"/>
      <c r="V48" s="286"/>
      <c r="W48" s="286"/>
      <c r="X48" s="286"/>
      <c r="Y48" s="286"/>
      <c r="Z48" s="286"/>
      <c r="AA48" s="286"/>
    </row>
  </sheetData>
  <mergeCells count="143">
    <mergeCell ref="U45:U46"/>
    <mergeCell ref="V45:AA45"/>
    <mergeCell ref="V46:AA46"/>
    <mergeCell ref="U47:U48"/>
    <mergeCell ref="V47:AA47"/>
    <mergeCell ref="V48:AA48"/>
    <mergeCell ref="U41:U42"/>
    <mergeCell ref="V41:AA41"/>
    <mergeCell ref="V42:AA42"/>
    <mergeCell ref="U43:U44"/>
    <mergeCell ref="V43:AA43"/>
    <mergeCell ref="V44:AA44"/>
    <mergeCell ref="U36:AA36"/>
    <mergeCell ref="U37:U38"/>
    <mergeCell ref="V37:AA37"/>
    <mergeCell ref="V38:AA38"/>
    <mergeCell ref="U39:U40"/>
    <mergeCell ref="V39:AA39"/>
    <mergeCell ref="V40:AA40"/>
    <mergeCell ref="U31:U32"/>
    <mergeCell ref="V31:AA31"/>
    <mergeCell ref="V32:AA32"/>
    <mergeCell ref="U33:U34"/>
    <mergeCell ref="V33:AA33"/>
    <mergeCell ref="V34:AA34"/>
    <mergeCell ref="U27:U28"/>
    <mergeCell ref="V27:AA27"/>
    <mergeCell ref="V28:AA28"/>
    <mergeCell ref="U29:U30"/>
    <mergeCell ref="V29:AA29"/>
    <mergeCell ref="V30:AA30"/>
    <mergeCell ref="U22:AA22"/>
    <mergeCell ref="U23:U24"/>
    <mergeCell ref="V23:AA23"/>
    <mergeCell ref="V24:AA24"/>
    <mergeCell ref="U25:U26"/>
    <mergeCell ref="V25:AA25"/>
    <mergeCell ref="V26:AA26"/>
    <mergeCell ref="U17:U18"/>
    <mergeCell ref="V17:AA17"/>
    <mergeCell ref="V18:AA18"/>
    <mergeCell ref="U19:U20"/>
    <mergeCell ref="V19:AA19"/>
    <mergeCell ref="V20:AA20"/>
    <mergeCell ref="U13:U14"/>
    <mergeCell ref="V13:AA13"/>
    <mergeCell ref="V14:AA14"/>
    <mergeCell ref="U15:U16"/>
    <mergeCell ref="V15:AA15"/>
    <mergeCell ref="V16:AA16"/>
    <mergeCell ref="U8:AA8"/>
    <mergeCell ref="U9:U10"/>
    <mergeCell ref="V9:AA9"/>
    <mergeCell ref="V10:AA10"/>
    <mergeCell ref="U11:U12"/>
    <mergeCell ref="V11:AA11"/>
    <mergeCell ref="V12:AA12"/>
    <mergeCell ref="K45:K46"/>
    <mergeCell ref="L45:Q45"/>
    <mergeCell ref="L46:Q46"/>
    <mergeCell ref="K47:K48"/>
    <mergeCell ref="L47:Q47"/>
    <mergeCell ref="L48:Q48"/>
    <mergeCell ref="K41:K42"/>
    <mergeCell ref="L41:Q41"/>
    <mergeCell ref="L42:Q42"/>
    <mergeCell ref="K43:K44"/>
    <mergeCell ref="L43:Q43"/>
    <mergeCell ref="L44:Q44"/>
    <mergeCell ref="K36:Q36"/>
    <mergeCell ref="K37:K38"/>
    <mergeCell ref="L37:Q37"/>
    <mergeCell ref="L38:Q38"/>
    <mergeCell ref="K39:K40"/>
    <mergeCell ref="L39:Q39"/>
    <mergeCell ref="L40:Q40"/>
    <mergeCell ref="L30:Q30"/>
    <mergeCell ref="K31:K32"/>
    <mergeCell ref="L31:Q31"/>
    <mergeCell ref="L32:Q32"/>
    <mergeCell ref="K33:K34"/>
    <mergeCell ref="L33:Q33"/>
    <mergeCell ref="L34:Q34"/>
    <mergeCell ref="F28:H28"/>
    <mergeCell ref="F29:H29"/>
    <mergeCell ref="F30:H30"/>
    <mergeCell ref="F31:H31"/>
    <mergeCell ref="K22:Q22"/>
    <mergeCell ref="K23:K24"/>
    <mergeCell ref="L23:Q23"/>
    <mergeCell ref="L24:Q24"/>
    <mergeCell ref="K25:K26"/>
    <mergeCell ref="L25:Q25"/>
    <mergeCell ref="L26:Q26"/>
    <mergeCell ref="K27:K28"/>
    <mergeCell ref="L27:Q27"/>
    <mergeCell ref="L28:Q28"/>
    <mergeCell ref="K29:K30"/>
    <mergeCell ref="L29:Q29"/>
    <mergeCell ref="B28:C28"/>
    <mergeCell ref="B29:C29"/>
    <mergeCell ref="B30:C30"/>
    <mergeCell ref="B31:C31"/>
    <mergeCell ref="D28:E28"/>
    <mergeCell ref="D29:E29"/>
    <mergeCell ref="D30:E30"/>
    <mergeCell ref="D31:E31"/>
    <mergeCell ref="B23:H23"/>
    <mergeCell ref="B26:C26"/>
    <mergeCell ref="D26:E26"/>
    <mergeCell ref="F26:H26"/>
    <mergeCell ref="B27:C27"/>
    <mergeCell ref="D27:E27"/>
    <mergeCell ref="F27:H27"/>
    <mergeCell ref="B25:C25"/>
    <mergeCell ref="D25:E25"/>
    <mergeCell ref="F25:H25"/>
    <mergeCell ref="C19:G19"/>
    <mergeCell ref="K19:K20"/>
    <mergeCell ref="L19:Q19"/>
    <mergeCell ref="L20:Q20"/>
    <mergeCell ref="B14:H14"/>
    <mergeCell ref="L14:Q14"/>
    <mergeCell ref="K15:K16"/>
    <mergeCell ref="L15:Q15"/>
    <mergeCell ref="C16:G16"/>
    <mergeCell ref="L16:Q16"/>
    <mergeCell ref="C17:G17"/>
    <mergeCell ref="K17:K18"/>
    <mergeCell ref="L17:Q17"/>
    <mergeCell ref="C18:G18"/>
    <mergeCell ref="L18:Q18"/>
    <mergeCell ref="B3:H3"/>
    <mergeCell ref="B4:H4"/>
    <mergeCell ref="K8:Q8"/>
    <mergeCell ref="K9:K10"/>
    <mergeCell ref="L9:Q9"/>
    <mergeCell ref="L10:Q10"/>
    <mergeCell ref="K11:K12"/>
    <mergeCell ref="L11:Q11"/>
    <mergeCell ref="L12:Q12"/>
    <mergeCell ref="K13:K14"/>
    <mergeCell ref="L13:Q13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145"/>
  <sheetViews>
    <sheetView showGridLines="0" zoomScale="90" zoomScaleNormal="90" zoomScaleSheetLayoutView="100" workbookViewId="0">
      <selection activeCell="F21" sqref="F21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39" bestFit="1" customWidth="1"/>
    <col min="6" max="6" width="10.42578125" style="39" customWidth="1"/>
    <col min="7" max="7" width="9.140625" style="39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181"/>
    </row>
    <row r="2" spans="1:13" x14ac:dyDescent="0.2">
      <c r="A2" s="307" t="s">
        <v>82</v>
      </c>
      <c r="B2" s="307"/>
      <c r="C2" s="307"/>
      <c r="D2" s="307"/>
      <c r="E2" s="88"/>
      <c r="F2" s="88"/>
      <c r="G2" s="88"/>
      <c r="H2" s="77"/>
      <c r="I2" s="80"/>
      <c r="J2" s="80"/>
      <c r="K2" s="80"/>
      <c r="L2" s="80"/>
      <c r="M2" s="80"/>
    </row>
    <row r="3" spans="1:13" x14ac:dyDescent="0.2">
      <c r="A3" s="186"/>
      <c r="B3" s="186"/>
      <c r="C3" s="186"/>
      <c r="D3" s="186"/>
      <c r="E3" s="88"/>
      <c r="F3" s="88"/>
      <c r="G3" s="88"/>
      <c r="H3" s="77"/>
      <c r="I3" s="80"/>
      <c r="J3" s="80"/>
      <c r="K3" s="80"/>
      <c r="L3" s="80"/>
      <c r="M3" s="80"/>
    </row>
    <row r="4" spans="1:13" x14ac:dyDescent="0.2">
      <c r="A4" s="182"/>
      <c r="B4" s="182"/>
      <c r="C4" s="182"/>
      <c r="D4" s="182"/>
      <c r="E4" s="88"/>
      <c r="F4" s="88"/>
      <c r="G4" s="88"/>
      <c r="H4" s="77"/>
      <c r="I4" s="80"/>
      <c r="J4" s="80"/>
      <c r="K4" s="80"/>
      <c r="L4" s="80"/>
      <c r="M4" s="80"/>
    </row>
    <row r="5" spans="1:13" x14ac:dyDescent="0.2">
      <c r="A5" s="310" t="s">
        <v>204</v>
      </c>
      <c r="B5" s="310"/>
      <c r="C5" s="311" t="s">
        <v>213</v>
      </c>
      <c r="D5" s="311"/>
      <c r="E5" s="88"/>
      <c r="F5" s="88"/>
      <c r="G5" s="88"/>
      <c r="H5" s="77"/>
      <c r="I5" s="80"/>
      <c r="J5" s="80"/>
      <c r="K5" s="80"/>
      <c r="L5" s="80"/>
      <c r="M5" s="80"/>
    </row>
    <row r="6" spans="1:13" x14ac:dyDescent="0.2">
      <c r="A6" s="310"/>
      <c r="B6" s="310"/>
      <c r="C6" s="311"/>
      <c r="D6" s="311"/>
      <c r="E6" s="88"/>
      <c r="F6" s="88"/>
      <c r="G6" s="88"/>
      <c r="H6" s="77"/>
      <c r="I6" s="80"/>
      <c r="J6" s="80"/>
      <c r="K6" s="80"/>
      <c r="L6" s="80"/>
      <c r="M6" s="80"/>
    </row>
    <row r="7" spans="1:13" s="21" customFormat="1" x14ac:dyDescent="0.2">
      <c r="A7" s="180"/>
      <c r="B7" s="180"/>
      <c r="C7" s="53"/>
      <c r="D7" s="53"/>
      <c r="E7" s="95"/>
      <c r="F7" s="95"/>
      <c r="G7" s="95"/>
      <c r="H7" s="79"/>
      <c r="I7" s="81"/>
      <c r="J7" s="81"/>
      <c r="K7" s="81"/>
      <c r="L7" s="81"/>
      <c r="M7" s="81"/>
    </row>
    <row r="8" spans="1:13" x14ac:dyDescent="0.2">
      <c r="A8" s="309" t="s">
        <v>159</v>
      </c>
      <c r="B8" s="309"/>
      <c r="C8" s="309"/>
      <c r="D8" s="309"/>
      <c r="E8" s="88"/>
      <c r="F8" s="88"/>
      <c r="G8" s="88"/>
      <c r="H8" s="77"/>
      <c r="I8" s="80"/>
      <c r="J8" s="80"/>
      <c r="K8" s="80"/>
      <c r="L8" s="80"/>
      <c r="M8" s="80"/>
    </row>
    <row r="9" spans="1:13" x14ac:dyDescent="0.2">
      <c r="A9" s="185"/>
      <c r="B9" s="185"/>
      <c r="C9" s="185"/>
      <c r="D9" s="185"/>
      <c r="E9" s="88"/>
      <c r="F9" s="88"/>
      <c r="G9" s="88"/>
      <c r="H9" s="77"/>
      <c r="I9" s="80"/>
      <c r="J9" s="80"/>
      <c r="K9" s="80"/>
      <c r="L9" s="80"/>
      <c r="M9" s="80"/>
    </row>
    <row r="10" spans="1:13" x14ac:dyDescent="0.2">
      <c r="A10" s="308" t="s">
        <v>145</v>
      </c>
      <c r="B10" s="308"/>
      <c r="C10" s="308"/>
      <c r="D10" s="308"/>
      <c r="E10" s="88"/>
      <c r="F10" s="88"/>
      <c r="G10" s="88"/>
      <c r="H10" s="77"/>
      <c r="I10" s="80"/>
      <c r="J10" s="80"/>
      <c r="K10" s="80"/>
      <c r="L10" s="80"/>
      <c r="M10" s="80"/>
    </row>
    <row r="11" spans="1:13" x14ac:dyDescent="0.2">
      <c r="A11" s="183">
        <v>1</v>
      </c>
      <c r="B11" s="183" t="s">
        <v>137</v>
      </c>
      <c r="C11" s="183" t="s">
        <v>2</v>
      </c>
      <c r="D11" s="183" t="s">
        <v>81</v>
      </c>
      <c r="E11" s="88"/>
      <c r="F11" s="88"/>
      <c r="G11" s="88"/>
      <c r="H11" s="77"/>
      <c r="I11" s="80"/>
      <c r="J11" s="80"/>
      <c r="K11" s="80"/>
      <c r="L11" s="80"/>
      <c r="M11" s="80"/>
    </row>
    <row r="12" spans="1:13" x14ac:dyDescent="0.2">
      <c r="A12" s="155" t="s">
        <v>5</v>
      </c>
      <c r="B12" s="154" t="s">
        <v>36</v>
      </c>
      <c r="C12" s="192"/>
      <c r="D12" s="47">
        <v>8694.7900000000009</v>
      </c>
      <c r="E12" s="88"/>
      <c r="F12" s="88"/>
      <c r="G12" s="88"/>
      <c r="H12" s="77"/>
      <c r="I12" s="80"/>
      <c r="J12" s="80"/>
      <c r="K12" s="80"/>
      <c r="L12" s="80"/>
      <c r="M12" s="80"/>
    </row>
    <row r="13" spans="1:13" x14ac:dyDescent="0.2">
      <c r="A13" s="155" t="s">
        <v>6</v>
      </c>
      <c r="B13" s="154" t="s">
        <v>46</v>
      </c>
      <c r="C13" s="43"/>
      <c r="D13" s="42">
        <v>0</v>
      </c>
      <c r="E13" s="88" t="s">
        <v>205</v>
      </c>
      <c r="F13" s="88"/>
      <c r="G13" s="88"/>
      <c r="H13" s="77"/>
      <c r="I13" s="80"/>
      <c r="J13" s="80"/>
      <c r="K13" s="80"/>
      <c r="L13" s="80"/>
      <c r="M13" s="80"/>
    </row>
    <row r="14" spans="1:13" x14ac:dyDescent="0.2">
      <c r="A14" s="155" t="s">
        <v>7</v>
      </c>
      <c r="B14" s="41" t="s">
        <v>47</v>
      </c>
      <c r="C14" s="43">
        <v>0.2</v>
      </c>
      <c r="D14" s="42">
        <f>C14*1100</f>
        <v>220</v>
      </c>
      <c r="E14" s="88" t="s">
        <v>206</v>
      </c>
      <c r="F14" s="88"/>
      <c r="G14" s="88"/>
      <c r="H14" s="77"/>
      <c r="I14" s="80"/>
      <c r="J14" s="80"/>
      <c r="K14" s="80"/>
      <c r="L14" s="80"/>
      <c r="M14" s="80"/>
    </row>
    <row r="15" spans="1:13" x14ac:dyDescent="0.2">
      <c r="A15" s="155" t="s">
        <v>8</v>
      </c>
      <c r="B15" s="41" t="s">
        <v>1</v>
      </c>
      <c r="C15" s="43"/>
      <c r="D15" s="42">
        <v>0</v>
      </c>
      <c r="E15" s="88" t="s">
        <v>207</v>
      </c>
      <c r="F15" s="88"/>
      <c r="G15" s="88"/>
      <c r="H15" s="77"/>
      <c r="I15" s="80"/>
      <c r="J15" s="80"/>
      <c r="K15" s="80"/>
      <c r="L15" s="80"/>
      <c r="M15" s="80"/>
    </row>
    <row r="16" spans="1:13" x14ac:dyDescent="0.2">
      <c r="A16" s="153" t="s">
        <v>9</v>
      </c>
      <c r="B16" s="41" t="s">
        <v>48</v>
      </c>
      <c r="C16" s="44"/>
      <c r="D16" s="42">
        <v>0</v>
      </c>
      <c r="E16" s="193" t="s">
        <v>208</v>
      </c>
      <c r="F16" s="88"/>
      <c r="G16" s="89"/>
      <c r="H16" s="78"/>
      <c r="I16" s="80"/>
      <c r="J16" s="80"/>
      <c r="K16" s="80"/>
      <c r="L16" s="80"/>
      <c r="M16" s="80"/>
    </row>
    <row r="17" spans="1:13" x14ac:dyDescent="0.2">
      <c r="A17" s="153" t="s">
        <v>11</v>
      </c>
      <c r="B17" s="41" t="s">
        <v>3</v>
      </c>
      <c r="C17" s="43"/>
      <c r="D17" s="42"/>
      <c r="E17" s="88"/>
      <c r="F17" s="88"/>
      <c r="G17" s="90"/>
      <c r="H17" s="77"/>
      <c r="I17" s="80"/>
      <c r="J17" s="80"/>
      <c r="K17" s="80"/>
      <c r="L17" s="80"/>
      <c r="M17" s="80"/>
    </row>
    <row r="18" spans="1:13" x14ac:dyDescent="0.2">
      <c r="A18" s="306" t="s">
        <v>138</v>
      </c>
      <c r="B18" s="306"/>
      <c r="C18" s="306"/>
      <c r="D18" s="184">
        <f>SUM(D12:D17)</f>
        <v>8914.7900000000009</v>
      </c>
      <c r="E18" s="88"/>
      <c r="F18" s="88"/>
      <c r="G18" s="88"/>
      <c r="H18" s="77"/>
      <c r="I18" s="80"/>
      <c r="J18" s="80"/>
      <c r="K18" s="80"/>
      <c r="L18" s="80"/>
      <c r="M18" s="80"/>
    </row>
    <row r="19" spans="1:13" x14ac:dyDescent="0.2">
      <c r="A19" s="174"/>
      <c r="B19" s="175"/>
      <c r="C19" s="175"/>
      <c r="D19" s="198"/>
      <c r="E19" s="88"/>
      <c r="F19" s="88"/>
      <c r="G19" s="88"/>
      <c r="H19" s="77"/>
      <c r="I19" s="80"/>
      <c r="J19" s="80"/>
      <c r="K19" s="80"/>
      <c r="L19" s="80"/>
      <c r="M19" s="80"/>
    </row>
    <row r="20" spans="1:13" x14ac:dyDescent="0.2">
      <c r="A20" s="142"/>
      <c r="B20" s="45"/>
      <c r="C20" s="45"/>
      <c r="D20" s="197"/>
      <c r="E20" s="88"/>
      <c r="F20" s="88"/>
      <c r="G20" s="88"/>
      <c r="H20" s="77"/>
      <c r="I20" s="80"/>
      <c r="J20" s="80"/>
      <c r="K20" s="80"/>
      <c r="L20" s="80"/>
      <c r="M20" s="80"/>
    </row>
    <row r="21" spans="1:13" x14ac:dyDescent="0.2">
      <c r="A21" s="308" t="s">
        <v>146</v>
      </c>
      <c r="B21" s="308"/>
      <c r="C21" s="308"/>
      <c r="D21" s="308"/>
      <c r="E21" s="91"/>
      <c r="F21" s="88"/>
      <c r="G21" s="90"/>
      <c r="H21" s="78"/>
      <c r="I21" s="80"/>
      <c r="J21" s="80"/>
      <c r="K21" s="80"/>
      <c r="L21" s="80"/>
      <c r="M21" s="80"/>
    </row>
    <row r="22" spans="1:13" x14ac:dyDescent="0.2">
      <c r="A22" s="312"/>
      <c r="B22" s="313"/>
      <c r="C22" s="313"/>
      <c r="D22" s="314"/>
      <c r="E22" s="91"/>
      <c r="F22" s="88"/>
      <c r="G22" s="90"/>
      <c r="H22" s="78"/>
      <c r="I22" s="80"/>
      <c r="J22" s="80"/>
      <c r="K22" s="80"/>
      <c r="L22" s="80"/>
      <c r="M22" s="80"/>
    </row>
    <row r="23" spans="1:13" x14ac:dyDescent="0.2">
      <c r="A23" s="321" t="s">
        <v>58</v>
      </c>
      <c r="B23" s="321"/>
      <c r="C23" s="321"/>
      <c r="D23" s="321"/>
      <c r="E23" s="91"/>
      <c r="F23" s="88"/>
      <c r="G23" s="90"/>
      <c r="H23" s="78"/>
      <c r="I23" s="80"/>
      <c r="J23" s="80"/>
      <c r="K23" s="80"/>
      <c r="L23" s="80"/>
      <c r="M23" s="80"/>
    </row>
    <row r="24" spans="1:13" x14ac:dyDescent="0.2">
      <c r="A24" s="183" t="s">
        <v>60</v>
      </c>
      <c r="B24" s="183" t="s">
        <v>49</v>
      </c>
      <c r="C24" s="183" t="s">
        <v>2</v>
      </c>
      <c r="D24" s="183" t="s">
        <v>81</v>
      </c>
      <c r="E24" s="91"/>
      <c r="F24" s="88"/>
      <c r="G24" s="88"/>
      <c r="H24" s="77"/>
      <c r="I24" s="80"/>
      <c r="J24" s="80"/>
      <c r="K24" s="80"/>
      <c r="L24" s="80"/>
      <c r="M24" s="80"/>
    </row>
    <row r="25" spans="1:13" x14ac:dyDescent="0.2">
      <c r="A25" s="153" t="s">
        <v>5</v>
      </c>
      <c r="B25" s="154" t="s">
        <v>83</v>
      </c>
      <c r="C25" s="46">
        <f>1/12</f>
        <v>8.3333333333333329E-2</v>
      </c>
      <c r="D25" s="47">
        <f>TRUNC((C25*D18),2)</f>
        <v>742.89</v>
      </c>
      <c r="E25" s="91" t="s">
        <v>75</v>
      </c>
      <c r="F25" s="88"/>
      <c r="G25" s="88"/>
      <c r="H25" s="78"/>
      <c r="I25" s="80"/>
      <c r="J25" s="80"/>
      <c r="K25" s="80"/>
      <c r="L25" s="80"/>
      <c r="M25" s="80"/>
    </row>
    <row r="26" spans="1:13" x14ac:dyDescent="0.2">
      <c r="A26" s="153" t="s">
        <v>6</v>
      </c>
      <c r="B26" s="154" t="s">
        <v>144</v>
      </c>
      <c r="C26" s="46">
        <f>(1/12)+(1/3/12)</f>
        <v>0.1111111111111111</v>
      </c>
      <c r="D26" s="47">
        <f>TRUNC((C26*D18),2)</f>
        <v>990.53</v>
      </c>
      <c r="E26" s="91" t="s">
        <v>75</v>
      </c>
      <c r="F26" s="88"/>
      <c r="G26" s="88"/>
      <c r="H26" s="78"/>
      <c r="I26" s="80"/>
      <c r="J26" s="80"/>
      <c r="K26" s="80"/>
      <c r="L26" s="80"/>
      <c r="M26" s="80"/>
    </row>
    <row r="27" spans="1:13" x14ac:dyDescent="0.2">
      <c r="A27" s="306" t="s">
        <v>138</v>
      </c>
      <c r="B27" s="306"/>
      <c r="C27" s="106">
        <f>TRUNC(SUM(C25:C26),4)</f>
        <v>0.19439999999999999</v>
      </c>
      <c r="D27" s="188">
        <f>SUM(D25:D26)</f>
        <v>1733.42</v>
      </c>
      <c r="E27" s="91"/>
      <c r="F27" s="88"/>
      <c r="G27" s="88"/>
      <c r="H27" s="78"/>
      <c r="I27" s="80"/>
      <c r="J27" s="80"/>
      <c r="K27" s="80"/>
      <c r="L27" s="80"/>
      <c r="M27" s="80"/>
    </row>
    <row r="28" spans="1:13" x14ac:dyDescent="0.2">
      <c r="A28" s="315"/>
      <c r="B28" s="316"/>
      <c r="C28" s="316"/>
      <c r="D28" s="317"/>
      <c r="E28" s="91"/>
      <c r="F28" s="88"/>
      <c r="G28" s="88"/>
      <c r="H28" s="78"/>
      <c r="I28" s="80"/>
      <c r="J28" s="80"/>
      <c r="K28" s="80"/>
      <c r="L28" s="80"/>
      <c r="M28" s="80"/>
    </row>
    <row r="29" spans="1:13" ht="30" customHeight="1" x14ac:dyDescent="0.2">
      <c r="A29" s="322" t="s">
        <v>147</v>
      </c>
      <c r="B29" s="323"/>
      <c r="C29" s="323"/>
      <c r="D29" s="324"/>
      <c r="E29" s="92"/>
      <c r="F29" s="93"/>
      <c r="G29" s="88"/>
      <c r="H29" s="77"/>
      <c r="I29" s="80"/>
      <c r="J29" s="80"/>
      <c r="K29" s="80"/>
      <c r="L29" s="80"/>
      <c r="M29" s="80"/>
    </row>
    <row r="30" spans="1:13" x14ac:dyDescent="0.2">
      <c r="A30" s="102" t="s">
        <v>61</v>
      </c>
      <c r="B30" s="163" t="s">
        <v>148</v>
      </c>
      <c r="C30" s="102" t="s">
        <v>2</v>
      </c>
      <c r="D30" s="102" t="s">
        <v>81</v>
      </c>
      <c r="E30" s="91"/>
      <c r="F30" s="88"/>
      <c r="G30" s="88"/>
      <c r="H30" s="78"/>
      <c r="I30" s="80"/>
      <c r="J30" s="80"/>
      <c r="K30" s="80"/>
      <c r="L30" s="80"/>
      <c r="M30" s="80"/>
    </row>
    <row r="31" spans="1:13" x14ac:dyDescent="0.2">
      <c r="A31" s="153" t="s">
        <v>5</v>
      </c>
      <c r="B31" s="154" t="s">
        <v>52</v>
      </c>
      <c r="C31" s="46">
        <v>0.2</v>
      </c>
      <c r="D31" s="47">
        <f t="shared" ref="D31:D38" si="0">TRUNC(($D$18+$D$27)*C31,2)</f>
        <v>2129.64</v>
      </c>
      <c r="E31" s="91" t="s">
        <v>75</v>
      </c>
      <c r="F31" s="88"/>
      <c r="G31" s="88"/>
      <c r="H31" s="77"/>
      <c r="I31" s="80"/>
      <c r="J31" s="80"/>
      <c r="K31" s="80"/>
      <c r="L31" s="80"/>
      <c r="M31" s="80"/>
    </row>
    <row r="32" spans="1:13" x14ac:dyDescent="0.2">
      <c r="A32" s="153" t="s">
        <v>6</v>
      </c>
      <c r="B32" s="154" t="s">
        <v>53</v>
      </c>
      <c r="C32" s="46">
        <v>2.5000000000000001E-2</v>
      </c>
      <c r="D32" s="47">
        <f t="shared" si="0"/>
        <v>266.2</v>
      </c>
      <c r="E32" s="91" t="s">
        <v>76</v>
      </c>
      <c r="F32" s="88"/>
      <c r="G32" s="88"/>
      <c r="H32" s="77"/>
      <c r="I32" s="80"/>
      <c r="J32" s="80"/>
      <c r="K32" s="80"/>
      <c r="L32" s="80"/>
      <c r="M32" s="80"/>
    </row>
    <row r="33" spans="1:13" x14ac:dyDescent="0.2">
      <c r="A33" s="153" t="s">
        <v>7</v>
      </c>
      <c r="B33" s="154" t="s">
        <v>167</v>
      </c>
      <c r="C33" s="46">
        <f>3*1%</f>
        <v>0.03</v>
      </c>
      <c r="D33" s="47">
        <f t="shared" si="0"/>
        <v>319.44</v>
      </c>
      <c r="E33" s="91" t="s">
        <v>169</v>
      </c>
      <c r="F33" s="88"/>
      <c r="G33" s="88"/>
      <c r="H33" s="77"/>
      <c r="I33" s="80"/>
      <c r="J33" s="80"/>
      <c r="K33" s="80"/>
      <c r="L33" s="80"/>
      <c r="M33" s="80"/>
    </row>
    <row r="34" spans="1:13" x14ac:dyDescent="0.2">
      <c r="A34" s="153" t="s">
        <v>8</v>
      </c>
      <c r="B34" s="154" t="s">
        <v>51</v>
      </c>
      <c r="C34" s="46">
        <v>1.4999999999999999E-2</v>
      </c>
      <c r="D34" s="47">
        <f t="shared" si="0"/>
        <v>159.72</v>
      </c>
      <c r="E34" s="91" t="s">
        <v>76</v>
      </c>
      <c r="F34" s="88"/>
      <c r="G34" s="88"/>
      <c r="H34" s="77"/>
      <c r="I34" s="80"/>
      <c r="J34" s="80"/>
      <c r="K34" s="80"/>
      <c r="L34" s="80"/>
      <c r="M34" s="80"/>
    </row>
    <row r="35" spans="1:13" x14ac:dyDescent="0.2">
      <c r="A35" s="153" t="s">
        <v>9</v>
      </c>
      <c r="B35" s="154" t="s">
        <v>54</v>
      </c>
      <c r="C35" s="46">
        <v>0.01</v>
      </c>
      <c r="D35" s="47">
        <f t="shared" si="0"/>
        <v>106.48</v>
      </c>
      <c r="E35" s="91" t="s">
        <v>76</v>
      </c>
      <c r="F35" s="88"/>
      <c r="G35" s="88"/>
      <c r="H35" s="77"/>
      <c r="I35" s="80"/>
      <c r="J35" s="80"/>
      <c r="K35" s="80"/>
      <c r="L35" s="80"/>
      <c r="M35" s="80"/>
    </row>
    <row r="36" spans="1:13" x14ac:dyDescent="0.2">
      <c r="A36" s="153" t="s">
        <v>10</v>
      </c>
      <c r="B36" s="154" t="s">
        <v>55</v>
      </c>
      <c r="C36" s="46">
        <v>6.0000000000000001E-3</v>
      </c>
      <c r="D36" s="47">
        <f t="shared" si="0"/>
        <v>63.88</v>
      </c>
      <c r="E36" s="91" t="s">
        <v>76</v>
      </c>
      <c r="F36" s="88"/>
      <c r="G36" s="88"/>
      <c r="H36" s="77"/>
      <c r="I36" s="80"/>
      <c r="J36" s="80"/>
      <c r="K36" s="80"/>
      <c r="L36" s="80"/>
      <c r="M36" s="80"/>
    </row>
    <row r="37" spans="1:13" x14ac:dyDescent="0.2">
      <c r="A37" s="153" t="s">
        <v>11</v>
      </c>
      <c r="B37" s="154" t="s">
        <v>56</v>
      </c>
      <c r="C37" s="46">
        <v>2E-3</v>
      </c>
      <c r="D37" s="47">
        <f t="shared" si="0"/>
        <v>21.29</v>
      </c>
      <c r="E37" s="91" t="s">
        <v>76</v>
      </c>
      <c r="F37" s="88"/>
      <c r="G37" s="88"/>
      <c r="H37" s="77"/>
      <c r="I37" s="80"/>
      <c r="J37" s="80"/>
      <c r="K37" s="80"/>
      <c r="L37" s="80"/>
      <c r="M37" s="80"/>
    </row>
    <row r="38" spans="1:13" x14ac:dyDescent="0.2">
      <c r="A38" s="153" t="s">
        <v>12</v>
      </c>
      <c r="B38" s="154" t="s">
        <v>57</v>
      </c>
      <c r="C38" s="46">
        <v>0.08</v>
      </c>
      <c r="D38" s="47">
        <f t="shared" si="0"/>
        <v>851.85</v>
      </c>
      <c r="E38" s="91" t="s">
        <v>75</v>
      </c>
      <c r="F38" s="88"/>
      <c r="G38" s="88"/>
      <c r="H38" s="77"/>
      <c r="I38" s="80"/>
      <c r="J38" s="80"/>
      <c r="K38" s="80"/>
      <c r="L38" s="80"/>
      <c r="M38" s="80"/>
    </row>
    <row r="39" spans="1:13" x14ac:dyDescent="0.2">
      <c r="A39" s="325" t="s">
        <v>138</v>
      </c>
      <c r="B39" s="325"/>
      <c r="C39" s="199">
        <f>SUM(C31:C38)</f>
        <v>0.36800000000000005</v>
      </c>
      <c r="D39" s="200">
        <f>SUM(D31:D38)</f>
        <v>3918.4999999999995</v>
      </c>
      <c r="E39" s="91"/>
      <c r="F39" s="88"/>
      <c r="G39" s="88"/>
      <c r="H39" s="77"/>
      <c r="I39" s="80"/>
      <c r="J39" s="80"/>
      <c r="K39" s="80"/>
      <c r="L39" s="80"/>
      <c r="M39" s="80"/>
    </row>
    <row r="40" spans="1:13" x14ac:dyDescent="0.2">
      <c r="A40" s="318"/>
      <c r="B40" s="319"/>
      <c r="C40" s="319"/>
      <c r="D40" s="320"/>
      <c r="E40" s="91"/>
      <c r="F40" s="88"/>
      <c r="G40" s="88"/>
      <c r="H40" s="77"/>
      <c r="I40" s="84"/>
      <c r="J40" s="80"/>
      <c r="K40" s="80"/>
      <c r="L40" s="80"/>
      <c r="M40" s="80"/>
    </row>
    <row r="41" spans="1:13" x14ac:dyDescent="0.2">
      <c r="A41" s="322" t="s">
        <v>59</v>
      </c>
      <c r="B41" s="323"/>
      <c r="C41" s="323"/>
      <c r="D41" s="324"/>
      <c r="E41" s="91"/>
      <c r="F41" s="88"/>
      <c r="G41" s="88"/>
      <c r="H41" s="77"/>
      <c r="I41" s="80"/>
      <c r="J41" s="80"/>
      <c r="K41" s="80"/>
      <c r="L41" s="80"/>
      <c r="M41" s="80"/>
    </row>
    <row r="42" spans="1:13" s="21" customFormat="1" x14ac:dyDescent="0.2">
      <c r="A42" s="102" t="s">
        <v>62</v>
      </c>
      <c r="B42" s="163" t="s">
        <v>63</v>
      </c>
      <c r="C42" s="102"/>
      <c r="D42" s="102" t="s">
        <v>81</v>
      </c>
      <c r="E42" s="94"/>
      <c r="F42" s="95"/>
      <c r="G42" s="95"/>
      <c r="H42" s="79"/>
      <c r="I42" s="81"/>
      <c r="J42" s="81"/>
      <c r="K42" s="81"/>
      <c r="L42" s="81"/>
      <c r="M42" s="81"/>
    </row>
    <row r="43" spans="1:13" x14ac:dyDescent="0.2">
      <c r="A43" s="153" t="s">
        <v>5</v>
      </c>
      <c r="B43" s="76" t="s">
        <v>73</v>
      </c>
      <c r="C43" s="105"/>
      <c r="D43" s="50"/>
      <c r="E43" s="301" t="s">
        <v>181</v>
      </c>
      <c r="F43" s="301"/>
      <c r="G43" s="301"/>
      <c r="H43" s="301"/>
      <c r="I43" s="301"/>
      <c r="J43" s="80"/>
      <c r="K43" s="80"/>
      <c r="L43" s="80"/>
      <c r="M43" s="80"/>
    </row>
    <row r="44" spans="1:13" ht="12.75" customHeight="1" x14ac:dyDescent="0.2">
      <c r="A44" s="153" t="s">
        <v>6</v>
      </c>
      <c r="B44" s="76" t="s">
        <v>74</v>
      </c>
      <c r="C44" s="105"/>
      <c r="D44" s="50">
        <f>TRUNC((36.57*22),2)</f>
        <v>804.54</v>
      </c>
      <c r="E44" s="194" t="s">
        <v>77</v>
      </c>
      <c r="F44" s="195"/>
      <c r="G44" s="195"/>
      <c r="H44" s="195"/>
      <c r="I44" s="195"/>
      <c r="J44" s="80"/>
      <c r="K44" s="80"/>
      <c r="L44" s="80"/>
      <c r="M44" s="80"/>
    </row>
    <row r="45" spans="1:13" x14ac:dyDescent="0.2">
      <c r="A45" s="153" t="s">
        <v>7</v>
      </c>
      <c r="B45" s="76" t="s">
        <v>214</v>
      </c>
      <c r="C45" s="105"/>
      <c r="D45" s="50">
        <v>0</v>
      </c>
      <c r="E45" s="91"/>
      <c r="F45" s="88"/>
      <c r="G45" s="88"/>
      <c r="H45" s="77"/>
      <c r="I45" s="80"/>
      <c r="J45" s="80"/>
      <c r="K45" s="80"/>
      <c r="L45" s="80"/>
      <c r="M45" s="80"/>
    </row>
    <row r="46" spans="1:13" s="129" customFormat="1" x14ac:dyDescent="0.2">
      <c r="A46" s="153" t="s">
        <v>8</v>
      </c>
      <c r="B46" s="76" t="s">
        <v>193</v>
      </c>
      <c r="C46" s="105"/>
      <c r="D46" s="50">
        <v>0</v>
      </c>
      <c r="E46" s="91"/>
      <c r="F46" s="88"/>
      <c r="G46" s="88"/>
      <c r="H46" s="77"/>
      <c r="I46" s="80"/>
      <c r="J46" s="80"/>
      <c r="K46" s="80"/>
      <c r="L46" s="80"/>
      <c r="M46" s="80"/>
    </row>
    <row r="47" spans="1:13" s="129" customFormat="1" x14ac:dyDescent="0.2">
      <c r="A47" s="153" t="s">
        <v>9</v>
      </c>
      <c r="B47" s="76" t="s">
        <v>3</v>
      </c>
      <c r="C47" s="105"/>
      <c r="D47" s="50">
        <v>0</v>
      </c>
      <c r="E47" s="91"/>
      <c r="F47" s="88"/>
      <c r="G47" s="88"/>
      <c r="H47" s="77"/>
      <c r="I47" s="80"/>
      <c r="J47" s="80"/>
      <c r="K47" s="80"/>
      <c r="L47" s="80"/>
      <c r="M47" s="80"/>
    </row>
    <row r="48" spans="1:13" x14ac:dyDescent="0.2">
      <c r="A48" s="325" t="s">
        <v>138</v>
      </c>
      <c r="B48" s="325"/>
      <c r="C48" s="325"/>
      <c r="D48" s="200">
        <f>SUM(D43:D47)</f>
        <v>804.54</v>
      </c>
      <c r="E48" s="91"/>
      <c r="F48" s="88"/>
      <c r="G48" s="88"/>
      <c r="H48" s="77"/>
      <c r="I48" s="80"/>
      <c r="J48" s="80"/>
      <c r="K48" s="80"/>
      <c r="L48" s="80"/>
      <c r="M48" s="80"/>
    </row>
    <row r="49" spans="1:13" x14ac:dyDescent="0.2">
      <c r="A49" s="315"/>
      <c r="B49" s="316"/>
      <c r="C49" s="316"/>
      <c r="D49" s="317"/>
      <c r="E49" s="91"/>
      <c r="F49" s="88"/>
      <c r="G49" s="88"/>
      <c r="H49" s="77"/>
      <c r="I49" s="80"/>
      <c r="J49" s="80"/>
      <c r="K49" s="80"/>
      <c r="L49" s="80"/>
      <c r="M49" s="80"/>
    </row>
    <row r="50" spans="1:13" x14ac:dyDescent="0.2">
      <c r="A50" s="326" t="s">
        <v>150</v>
      </c>
      <c r="B50" s="326"/>
      <c r="C50" s="326"/>
      <c r="D50" s="326"/>
      <c r="E50" s="91"/>
      <c r="F50" s="88"/>
      <c r="G50" s="88"/>
      <c r="H50" s="77"/>
      <c r="I50" s="80"/>
      <c r="J50" s="80"/>
      <c r="K50" s="80"/>
      <c r="L50" s="80"/>
      <c r="M50" s="80"/>
    </row>
    <row r="51" spans="1:13" x14ac:dyDescent="0.2">
      <c r="A51" s="102">
        <v>2</v>
      </c>
      <c r="B51" s="327" t="s">
        <v>149</v>
      </c>
      <c r="C51" s="328"/>
      <c r="D51" s="102" t="s">
        <v>81</v>
      </c>
      <c r="E51" s="91"/>
      <c r="F51" s="88"/>
      <c r="G51" s="88"/>
      <c r="H51" s="77"/>
      <c r="I51" s="80"/>
      <c r="J51" s="80"/>
      <c r="K51" s="80"/>
      <c r="L51" s="80"/>
      <c r="M51" s="80"/>
    </row>
    <row r="52" spans="1:13" x14ac:dyDescent="0.2">
      <c r="A52" s="153" t="s">
        <v>60</v>
      </c>
      <c r="B52" s="329" t="s">
        <v>49</v>
      </c>
      <c r="C52" s="329"/>
      <c r="D52" s="47">
        <f>D27</f>
        <v>1733.42</v>
      </c>
      <c r="E52" s="91"/>
      <c r="F52" s="88"/>
      <c r="G52" s="88"/>
      <c r="H52" s="77"/>
      <c r="I52" s="80"/>
      <c r="J52" s="80"/>
      <c r="K52" s="80"/>
      <c r="L52" s="80"/>
      <c r="M52" s="80"/>
    </row>
    <row r="53" spans="1:13" x14ac:dyDescent="0.2">
      <c r="A53" s="153" t="s">
        <v>61</v>
      </c>
      <c r="B53" s="329" t="s">
        <v>50</v>
      </c>
      <c r="C53" s="329"/>
      <c r="D53" s="47">
        <f>D39</f>
        <v>3918.4999999999995</v>
      </c>
      <c r="E53" s="91"/>
      <c r="F53" s="88"/>
      <c r="G53" s="88"/>
      <c r="H53" s="77"/>
      <c r="I53" s="80"/>
      <c r="J53" s="80"/>
      <c r="K53" s="80"/>
      <c r="L53" s="80"/>
      <c r="M53" s="80"/>
    </row>
    <row r="54" spans="1:13" x14ac:dyDescent="0.2">
      <c r="A54" s="153" t="s">
        <v>62</v>
      </c>
      <c r="B54" s="329" t="s">
        <v>63</v>
      </c>
      <c r="C54" s="329"/>
      <c r="D54" s="47">
        <f>D48</f>
        <v>804.54</v>
      </c>
      <c r="E54" s="91"/>
      <c r="F54" s="88"/>
      <c r="G54" s="88"/>
      <c r="H54" s="77"/>
      <c r="I54" s="80"/>
      <c r="J54" s="80"/>
      <c r="K54" s="80"/>
      <c r="L54" s="80"/>
      <c r="M54" s="80"/>
    </row>
    <row r="55" spans="1:13" x14ac:dyDescent="0.2">
      <c r="A55" s="306" t="s">
        <v>138</v>
      </c>
      <c r="B55" s="306"/>
      <c r="C55" s="306"/>
      <c r="D55" s="188">
        <f>SUM(D52:D54)</f>
        <v>6456.46</v>
      </c>
      <c r="E55" s="91"/>
      <c r="F55" s="88"/>
      <c r="G55" s="88"/>
      <c r="H55" s="77"/>
      <c r="I55" s="80"/>
      <c r="J55" s="80"/>
      <c r="K55" s="80"/>
      <c r="L55" s="80"/>
      <c r="M55" s="80"/>
    </row>
    <row r="56" spans="1:13" x14ac:dyDescent="0.2">
      <c r="A56" s="316"/>
      <c r="B56" s="316"/>
      <c r="C56" s="316"/>
      <c r="D56" s="316"/>
      <c r="E56" s="91"/>
      <c r="F56" s="88"/>
      <c r="G56" s="88"/>
      <c r="H56" s="77"/>
      <c r="I56" s="80"/>
      <c r="J56" s="80"/>
      <c r="K56" s="80"/>
      <c r="L56" s="80"/>
      <c r="M56" s="80"/>
    </row>
    <row r="57" spans="1:13" x14ac:dyDescent="0.2">
      <c r="A57" s="175"/>
      <c r="B57" s="175"/>
      <c r="C57" s="175"/>
      <c r="D57" s="175"/>
      <c r="E57" s="91"/>
      <c r="F57" s="88"/>
      <c r="G57" s="88"/>
      <c r="H57" s="77"/>
      <c r="I57" s="80"/>
      <c r="J57" s="80"/>
      <c r="K57" s="80"/>
      <c r="L57" s="80"/>
      <c r="M57" s="80"/>
    </row>
    <row r="58" spans="1:13" x14ac:dyDescent="0.2">
      <c r="A58" s="308" t="s">
        <v>152</v>
      </c>
      <c r="B58" s="308"/>
      <c r="C58" s="308"/>
      <c r="D58" s="308"/>
      <c r="E58" s="91"/>
      <c r="F58" s="88"/>
      <c r="G58" s="88"/>
      <c r="H58" s="77"/>
      <c r="I58" s="80"/>
      <c r="J58" s="80"/>
      <c r="K58" s="80"/>
      <c r="L58" s="80"/>
      <c r="M58" s="80"/>
    </row>
    <row r="59" spans="1:13" x14ac:dyDescent="0.2">
      <c r="A59" s="102">
        <v>3</v>
      </c>
      <c r="B59" s="102" t="s">
        <v>139</v>
      </c>
      <c r="C59" s="102" t="s">
        <v>2</v>
      </c>
      <c r="D59" s="102" t="s">
        <v>81</v>
      </c>
      <c r="E59" s="96"/>
      <c r="F59" s="88"/>
      <c r="G59" s="88"/>
      <c r="H59" s="77"/>
      <c r="I59" s="80"/>
      <c r="J59" s="80"/>
      <c r="K59" s="80"/>
      <c r="L59" s="80"/>
      <c r="M59" s="80"/>
    </row>
    <row r="60" spans="1:13" x14ac:dyDescent="0.2">
      <c r="A60" s="153" t="s">
        <v>5</v>
      </c>
      <c r="B60" s="154" t="s">
        <v>66</v>
      </c>
      <c r="C60" s="46">
        <f>((1/12)*5%)</f>
        <v>4.1666666666666666E-3</v>
      </c>
      <c r="D60" s="47">
        <f>TRUNC(($D$18*C60),2)</f>
        <v>37.14</v>
      </c>
      <c r="E60" s="91" t="s">
        <v>151</v>
      </c>
      <c r="F60" s="88"/>
      <c r="G60" s="88"/>
      <c r="H60" s="77"/>
      <c r="I60" s="80"/>
      <c r="J60" s="82"/>
      <c r="K60" s="80"/>
      <c r="L60" s="80"/>
      <c r="M60" s="80"/>
    </row>
    <row r="61" spans="1:13" x14ac:dyDescent="0.2">
      <c r="A61" s="153" t="s">
        <v>6</v>
      </c>
      <c r="B61" s="154" t="s">
        <v>65</v>
      </c>
      <c r="C61" s="46">
        <f>0.08*C60</f>
        <v>3.3333333333333332E-4</v>
      </c>
      <c r="D61" s="47">
        <f>TRUNC((C61*D18),2)</f>
        <v>2.97</v>
      </c>
      <c r="E61" s="91" t="s">
        <v>78</v>
      </c>
      <c r="F61" s="88"/>
      <c r="G61" s="88"/>
      <c r="H61" s="77"/>
      <c r="I61" s="80"/>
      <c r="J61" s="83"/>
      <c r="K61" s="80"/>
      <c r="L61" s="80"/>
      <c r="M61" s="80"/>
    </row>
    <row r="62" spans="1:13" x14ac:dyDescent="0.2">
      <c r="A62" s="171" t="s">
        <v>7</v>
      </c>
      <c r="B62" s="172" t="s">
        <v>202</v>
      </c>
      <c r="C62" s="46">
        <f>8%*(40%)*90%*(1+C27)</f>
        <v>3.4398720000000001E-2</v>
      </c>
      <c r="D62" s="47">
        <f>TRUNC((C62*D18),2)</f>
        <v>306.64999999999998</v>
      </c>
      <c r="E62" s="91" t="s">
        <v>196</v>
      </c>
      <c r="F62" s="88"/>
      <c r="G62" s="88"/>
      <c r="H62" s="77"/>
      <c r="I62" s="80"/>
      <c r="J62" s="83"/>
      <c r="K62" s="80"/>
      <c r="L62" s="80"/>
      <c r="M62" s="80"/>
    </row>
    <row r="63" spans="1:13" x14ac:dyDescent="0.2">
      <c r="A63" s="153" t="s">
        <v>8</v>
      </c>
      <c r="B63" s="154" t="s">
        <v>64</v>
      </c>
      <c r="C63" s="46">
        <f>((1/30)*7)/12</f>
        <v>1.9444444444444445E-2</v>
      </c>
      <c r="D63" s="47">
        <f>TRUNC(($D$18*C63),2)</f>
        <v>173.34</v>
      </c>
      <c r="E63" s="91" t="s">
        <v>79</v>
      </c>
      <c r="F63" s="88"/>
      <c r="G63" s="88"/>
      <c r="H63" s="77"/>
      <c r="I63" s="80"/>
      <c r="J63" s="84"/>
      <c r="K63" s="80"/>
      <c r="L63" s="80"/>
      <c r="M63" s="80"/>
    </row>
    <row r="64" spans="1:13" x14ac:dyDescent="0.2">
      <c r="A64" s="153" t="s">
        <v>9</v>
      </c>
      <c r="B64" s="154" t="s">
        <v>67</v>
      </c>
      <c r="C64" s="46">
        <f>C39*C63</f>
        <v>7.1555555555555565E-3</v>
      </c>
      <c r="D64" s="47">
        <f>TRUNC(($D$18*C64),2)</f>
        <v>63.79</v>
      </c>
      <c r="E64" s="94" t="s">
        <v>80</v>
      </c>
      <c r="F64" s="97"/>
      <c r="G64" s="88"/>
      <c r="H64" s="77"/>
      <c r="I64" s="80"/>
      <c r="J64" s="84"/>
      <c r="K64" s="80"/>
      <c r="L64" s="80"/>
      <c r="M64" s="80"/>
    </row>
    <row r="65" spans="1:13" ht="12.75" customHeight="1" x14ac:dyDescent="0.2">
      <c r="A65" s="153" t="s">
        <v>10</v>
      </c>
      <c r="B65" s="154" t="s">
        <v>203</v>
      </c>
      <c r="C65" s="46">
        <f>(8%*(40%))*C64</f>
        <v>2.2897777777777781E-4</v>
      </c>
      <c r="D65" s="47">
        <f>TRUNC((C65*(D18+D27)),2)</f>
        <v>2.4300000000000002</v>
      </c>
      <c r="E65" s="305" t="s">
        <v>197</v>
      </c>
      <c r="F65" s="305"/>
      <c r="G65" s="305"/>
      <c r="H65" s="305"/>
      <c r="I65" s="305"/>
      <c r="J65" s="83"/>
      <c r="K65" s="80"/>
      <c r="L65" s="80"/>
      <c r="M65" s="80"/>
    </row>
    <row r="66" spans="1:13" x14ac:dyDescent="0.2">
      <c r="A66" s="306" t="s">
        <v>138</v>
      </c>
      <c r="B66" s="306"/>
      <c r="C66" s="106">
        <f>TRUNC(SUM(C60:C65),4)</f>
        <v>6.5699999999999995E-2</v>
      </c>
      <c r="D66" s="188">
        <f>SUM(D60:D65)</f>
        <v>586.31999999999994</v>
      </c>
      <c r="E66" s="91"/>
      <c r="F66" s="88"/>
      <c r="G66" s="88"/>
      <c r="H66" s="77"/>
      <c r="I66" s="80"/>
      <c r="J66" s="80"/>
      <c r="K66" s="80"/>
      <c r="L66" s="80"/>
      <c r="M66" s="80"/>
    </row>
    <row r="67" spans="1:13" x14ac:dyDescent="0.2">
      <c r="A67" s="307"/>
      <c r="B67" s="307"/>
      <c r="C67" s="307"/>
      <c r="D67" s="307"/>
      <c r="E67" s="91"/>
      <c r="F67" s="88"/>
      <c r="G67" s="88"/>
      <c r="H67" s="77"/>
      <c r="I67" s="80"/>
      <c r="J67" s="80"/>
      <c r="K67" s="80"/>
      <c r="L67" s="80"/>
      <c r="M67" s="80"/>
    </row>
    <row r="68" spans="1:13" x14ac:dyDescent="0.2">
      <c r="A68" s="175"/>
      <c r="B68" s="175"/>
      <c r="C68" s="175"/>
      <c r="D68" s="175"/>
      <c r="E68" s="91"/>
      <c r="F68" s="88"/>
      <c r="G68" s="88"/>
      <c r="H68" s="77"/>
      <c r="I68" s="80"/>
      <c r="J68" s="80"/>
      <c r="K68" s="80"/>
      <c r="L68" s="80"/>
      <c r="M68" s="80"/>
    </row>
    <row r="69" spans="1:13" x14ac:dyDescent="0.2">
      <c r="A69" s="308" t="s">
        <v>153</v>
      </c>
      <c r="B69" s="308"/>
      <c r="C69" s="308"/>
      <c r="D69" s="308"/>
      <c r="E69" s="91"/>
      <c r="F69" s="88"/>
      <c r="G69" s="88"/>
      <c r="H69" s="77"/>
      <c r="I69" s="80"/>
      <c r="J69" s="80"/>
      <c r="K69" s="80"/>
      <c r="L69" s="80"/>
      <c r="M69" s="80"/>
    </row>
    <row r="70" spans="1:13" x14ac:dyDescent="0.2">
      <c r="A70" s="302" t="s">
        <v>188</v>
      </c>
      <c r="B70" s="303"/>
      <c r="C70" s="303"/>
      <c r="D70" s="304"/>
      <c r="E70" s="91"/>
      <c r="F70" s="88"/>
      <c r="G70" s="88"/>
      <c r="H70" s="77"/>
      <c r="I70" s="80"/>
      <c r="J70" s="80"/>
      <c r="K70" s="80"/>
      <c r="L70" s="80"/>
      <c r="M70" s="80"/>
    </row>
    <row r="71" spans="1:13" x14ac:dyDescent="0.2">
      <c r="A71" s="102" t="s">
        <v>17</v>
      </c>
      <c r="B71" s="102" t="s">
        <v>189</v>
      </c>
      <c r="C71" s="102" t="s">
        <v>2</v>
      </c>
      <c r="D71" s="102" t="s">
        <v>81</v>
      </c>
      <c r="E71" s="91"/>
      <c r="F71" s="88"/>
      <c r="G71" s="88"/>
      <c r="H71" s="77"/>
      <c r="I71" s="85"/>
      <c r="J71" s="80"/>
      <c r="K71" s="80"/>
      <c r="L71" s="80"/>
      <c r="M71" s="80"/>
    </row>
    <row r="72" spans="1:13" x14ac:dyDescent="0.2">
      <c r="A72" s="171" t="s">
        <v>5</v>
      </c>
      <c r="B72" s="172" t="s">
        <v>198</v>
      </c>
      <c r="C72" s="46">
        <f>1/12</f>
        <v>8.3333333333333329E-2</v>
      </c>
      <c r="D72" s="47">
        <f>TRUNC(($D$18*C72),2)</f>
        <v>742.89</v>
      </c>
      <c r="E72" s="91"/>
      <c r="F72" s="88"/>
      <c r="G72" s="88"/>
      <c r="H72" s="77"/>
      <c r="I72" s="85"/>
      <c r="J72" s="80"/>
      <c r="K72" s="80"/>
      <c r="L72" s="80"/>
      <c r="M72" s="80"/>
    </row>
    <row r="73" spans="1:13" x14ac:dyDescent="0.2">
      <c r="A73" s="153" t="s">
        <v>6</v>
      </c>
      <c r="B73" s="154" t="s">
        <v>170</v>
      </c>
      <c r="C73" s="46">
        <f>5.96/30/12</f>
        <v>1.6555555555555556E-2</v>
      </c>
      <c r="D73" s="47">
        <f>TRUNC(($D$18*C73),2)</f>
        <v>147.58000000000001</v>
      </c>
      <c r="E73" s="94" t="s">
        <v>199</v>
      </c>
      <c r="F73" s="88"/>
      <c r="G73" s="88"/>
      <c r="H73" s="77"/>
      <c r="I73" s="85"/>
      <c r="J73" s="80"/>
      <c r="K73" s="80"/>
      <c r="L73" s="80"/>
      <c r="M73" s="80"/>
    </row>
    <row r="74" spans="1:13" x14ac:dyDescent="0.2">
      <c r="A74" s="171" t="s">
        <v>7</v>
      </c>
      <c r="B74" s="154" t="s">
        <v>171</v>
      </c>
      <c r="C74" s="46">
        <f>(1/30/12)*5*1.5%</f>
        <v>2.0833333333333335E-4</v>
      </c>
      <c r="D74" s="47">
        <f>TRUNC(($D$18*C74),2)</f>
        <v>1.85</v>
      </c>
      <c r="E74" s="94" t="s">
        <v>154</v>
      </c>
      <c r="F74" s="88"/>
      <c r="G74" s="88"/>
      <c r="H74" s="77"/>
      <c r="I74" s="80"/>
      <c r="J74" s="80"/>
      <c r="K74" s="80"/>
      <c r="L74" s="80"/>
      <c r="M74" s="80"/>
    </row>
    <row r="75" spans="1:13" x14ac:dyDescent="0.2">
      <c r="A75" s="171" t="s">
        <v>8</v>
      </c>
      <c r="B75" s="154" t="s">
        <v>172</v>
      </c>
      <c r="C75" s="46">
        <f>(15/30/12)*8%</f>
        <v>3.3333333333333331E-3</v>
      </c>
      <c r="D75" s="47">
        <f>TRUNC(($D$18*C75),2)</f>
        <v>29.71</v>
      </c>
      <c r="E75" s="94" t="s">
        <v>200</v>
      </c>
      <c r="F75" s="95"/>
      <c r="G75" s="95"/>
      <c r="H75" s="77"/>
      <c r="I75" s="80"/>
      <c r="J75" s="80"/>
      <c r="K75" s="80"/>
      <c r="L75" s="80"/>
      <c r="M75" s="80"/>
    </row>
    <row r="76" spans="1:13" x14ac:dyDescent="0.2">
      <c r="A76" s="171" t="s">
        <v>9</v>
      </c>
      <c r="B76" s="154" t="s">
        <v>173</v>
      </c>
      <c r="C76" s="46">
        <f>(4/12)/12*2%</f>
        <v>5.5555555555555556E-4</v>
      </c>
      <c r="D76" s="47">
        <f>TRUNC(($D$18*C76),2)</f>
        <v>4.95</v>
      </c>
      <c r="E76" s="94" t="s">
        <v>201</v>
      </c>
      <c r="F76" s="98"/>
      <c r="G76" s="88"/>
      <c r="H76" s="77"/>
      <c r="I76" s="80"/>
      <c r="J76" s="80"/>
      <c r="K76" s="80"/>
      <c r="L76" s="80"/>
      <c r="M76" s="80"/>
    </row>
    <row r="77" spans="1:13" x14ac:dyDescent="0.2">
      <c r="A77" s="171" t="s">
        <v>10</v>
      </c>
      <c r="B77" s="173" t="s">
        <v>210</v>
      </c>
      <c r="C77" s="46">
        <v>0</v>
      </c>
      <c r="D77" s="47">
        <f>TRUNC((C77*D18),2)</f>
        <v>0</v>
      </c>
      <c r="E77" s="94" t="s">
        <v>209</v>
      </c>
      <c r="F77" s="99"/>
      <c r="G77" s="95"/>
      <c r="H77" s="79"/>
      <c r="I77" s="80"/>
      <c r="J77" s="80"/>
      <c r="K77" s="80"/>
      <c r="L77" s="80"/>
      <c r="M77" s="80"/>
    </row>
    <row r="78" spans="1:13" x14ac:dyDescent="0.2">
      <c r="A78" s="306" t="s">
        <v>138</v>
      </c>
      <c r="B78" s="306"/>
      <c r="C78" s="106">
        <f>TRUNC(SUM(C72:C77),4)</f>
        <v>0.10390000000000001</v>
      </c>
      <c r="D78" s="188">
        <f>SUM(D72:D77)</f>
        <v>926.98000000000013</v>
      </c>
      <c r="E78" s="91"/>
      <c r="F78" s="88"/>
      <c r="G78" s="88"/>
      <c r="H78" s="77"/>
      <c r="I78" s="80"/>
      <c r="J78" s="80"/>
      <c r="K78" s="80"/>
      <c r="L78" s="80"/>
      <c r="M78" s="80"/>
    </row>
    <row r="79" spans="1:13" x14ac:dyDescent="0.2">
      <c r="A79" s="201"/>
      <c r="B79" s="202"/>
      <c r="C79" s="202"/>
      <c r="D79" s="203"/>
      <c r="E79" s="91"/>
      <c r="F79" s="88"/>
      <c r="G79" s="88"/>
      <c r="H79" s="77"/>
      <c r="I79" s="80"/>
      <c r="J79" s="80"/>
      <c r="K79" s="80"/>
      <c r="L79" s="80"/>
      <c r="M79" s="80"/>
    </row>
    <row r="80" spans="1:13" x14ac:dyDescent="0.2">
      <c r="A80" s="302" t="s">
        <v>190</v>
      </c>
      <c r="B80" s="303"/>
      <c r="C80" s="303"/>
      <c r="D80" s="304"/>
      <c r="E80" s="91"/>
      <c r="F80" s="88"/>
      <c r="G80" s="88"/>
      <c r="H80" s="77"/>
      <c r="I80" s="80"/>
      <c r="J80" s="80"/>
      <c r="K80" s="80"/>
      <c r="L80" s="80"/>
      <c r="M80" s="80"/>
    </row>
    <row r="81" spans="1:13" x14ac:dyDescent="0.2">
      <c r="A81" s="102" t="s">
        <v>18</v>
      </c>
      <c r="B81" s="164" t="s">
        <v>191</v>
      </c>
      <c r="C81" s="164" t="s">
        <v>2</v>
      </c>
      <c r="D81" s="102" t="s">
        <v>81</v>
      </c>
      <c r="E81" s="91"/>
      <c r="F81" s="88"/>
      <c r="G81" s="88"/>
      <c r="H81" s="77"/>
      <c r="I81" s="80"/>
      <c r="J81" s="80"/>
      <c r="K81" s="80"/>
      <c r="L81" s="80"/>
      <c r="M81" s="80"/>
    </row>
    <row r="82" spans="1:13" x14ac:dyDescent="0.2">
      <c r="A82" s="153" t="s">
        <v>5</v>
      </c>
      <c r="B82" s="154" t="s">
        <v>192</v>
      </c>
      <c r="C82" s="46">
        <v>0</v>
      </c>
      <c r="D82" s="47">
        <f>TRUNC(($D$18*C82),2)</f>
        <v>0</v>
      </c>
      <c r="E82" s="91"/>
      <c r="F82" s="88"/>
      <c r="G82" s="88"/>
      <c r="H82" s="77"/>
      <c r="I82" s="80"/>
      <c r="J82" s="80"/>
      <c r="K82" s="80"/>
      <c r="L82" s="80"/>
      <c r="M82" s="80"/>
    </row>
    <row r="83" spans="1:13" x14ac:dyDescent="0.2">
      <c r="A83" s="306" t="s">
        <v>138</v>
      </c>
      <c r="B83" s="306"/>
      <c r="C83" s="106">
        <f>TRUNC(SUM(C82),4)</f>
        <v>0</v>
      </c>
      <c r="D83" s="188">
        <f>SUM(D82)</f>
        <v>0</v>
      </c>
      <c r="E83" s="91"/>
      <c r="F83" s="88"/>
      <c r="G83" s="88"/>
      <c r="H83" s="77"/>
      <c r="I83" s="80"/>
      <c r="J83" s="80"/>
      <c r="K83" s="80"/>
      <c r="L83" s="80"/>
      <c r="M83" s="80"/>
    </row>
    <row r="84" spans="1:13" x14ac:dyDescent="0.2">
      <c r="A84" s="177"/>
      <c r="B84" s="178"/>
      <c r="C84" s="178"/>
      <c r="D84" s="179"/>
      <c r="E84" s="91"/>
      <c r="F84" s="88"/>
      <c r="G84" s="88"/>
      <c r="H84" s="77"/>
      <c r="I84" s="80"/>
      <c r="J84" s="80"/>
      <c r="K84" s="80"/>
      <c r="L84" s="80"/>
      <c r="M84" s="80"/>
    </row>
    <row r="85" spans="1:13" x14ac:dyDescent="0.2">
      <c r="A85" s="302" t="s">
        <v>155</v>
      </c>
      <c r="B85" s="303"/>
      <c r="C85" s="303"/>
      <c r="D85" s="304"/>
      <c r="E85" s="91"/>
      <c r="F85" s="88"/>
      <c r="G85" s="88"/>
      <c r="H85" s="77"/>
      <c r="I85" s="80"/>
      <c r="J85" s="80"/>
      <c r="K85" s="80"/>
      <c r="L85" s="80"/>
      <c r="M85" s="80"/>
    </row>
    <row r="86" spans="1:13" x14ac:dyDescent="0.2">
      <c r="A86" s="102">
        <v>4</v>
      </c>
      <c r="B86" s="164" t="s">
        <v>156</v>
      </c>
      <c r="C86" s="164" t="s">
        <v>2</v>
      </c>
      <c r="D86" s="102" t="s">
        <v>81</v>
      </c>
      <c r="E86" s="91"/>
      <c r="F86" s="88"/>
      <c r="G86" s="88"/>
      <c r="H86" s="77"/>
      <c r="I86" s="86"/>
      <c r="J86" s="80"/>
      <c r="K86" s="80"/>
      <c r="L86" s="80"/>
      <c r="M86" s="80"/>
    </row>
    <row r="87" spans="1:13" x14ac:dyDescent="0.2">
      <c r="A87" s="153" t="s">
        <v>17</v>
      </c>
      <c r="B87" s="51" t="s">
        <v>68</v>
      </c>
      <c r="C87" s="46">
        <f>C78</f>
        <v>0.10390000000000001</v>
      </c>
      <c r="D87" s="47">
        <f>D78</f>
        <v>926.98000000000013</v>
      </c>
      <c r="E87" s="91"/>
      <c r="F87" s="88"/>
      <c r="G87" s="88"/>
      <c r="H87" s="77"/>
      <c r="I87" s="80"/>
      <c r="J87" s="80"/>
      <c r="K87" s="80"/>
      <c r="L87" s="80"/>
      <c r="M87" s="80"/>
    </row>
    <row r="88" spans="1:13" x14ac:dyDescent="0.2">
      <c r="A88" s="153" t="s">
        <v>18</v>
      </c>
      <c r="B88" s="51" t="s">
        <v>70</v>
      </c>
      <c r="C88" s="46">
        <f>C82</f>
        <v>0</v>
      </c>
      <c r="D88" s="47">
        <f>D83</f>
        <v>0</v>
      </c>
      <c r="E88" s="91"/>
      <c r="F88" s="88"/>
      <c r="G88" s="88"/>
      <c r="H88" s="77"/>
      <c r="I88" s="80"/>
      <c r="J88" s="80"/>
      <c r="K88" s="80"/>
      <c r="L88" s="80"/>
      <c r="M88" s="80"/>
    </row>
    <row r="89" spans="1:13" x14ac:dyDescent="0.2">
      <c r="A89" s="306" t="s">
        <v>138</v>
      </c>
      <c r="B89" s="306"/>
      <c r="C89" s="189">
        <f>SUM(C87:C88)</f>
        <v>0.10390000000000001</v>
      </c>
      <c r="D89" s="188">
        <f>SUM(D87:D88)</f>
        <v>926.98000000000013</v>
      </c>
      <c r="E89" s="91"/>
      <c r="F89" s="88"/>
      <c r="G89" s="88"/>
      <c r="H89" s="77"/>
      <c r="I89" s="80"/>
      <c r="J89" s="80"/>
      <c r="K89" s="80"/>
      <c r="L89" s="80"/>
      <c r="M89" s="80"/>
    </row>
    <row r="90" spans="1:13" x14ac:dyDescent="0.2">
      <c r="A90" s="175"/>
      <c r="B90" s="175"/>
      <c r="C90" s="175"/>
      <c r="D90" s="175"/>
      <c r="E90" s="91"/>
      <c r="F90" s="88"/>
      <c r="G90" s="88"/>
      <c r="H90" s="77"/>
      <c r="I90" s="80"/>
      <c r="J90" s="80"/>
      <c r="K90" s="80"/>
      <c r="L90" s="80"/>
      <c r="M90" s="80"/>
    </row>
    <row r="91" spans="1:13" x14ac:dyDescent="0.2">
      <c r="A91" s="175"/>
      <c r="B91" s="175"/>
      <c r="C91" s="175"/>
      <c r="D91" s="175"/>
      <c r="E91" s="91"/>
      <c r="F91" s="88"/>
      <c r="G91" s="88"/>
      <c r="H91" s="77"/>
      <c r="I91" s="80"/>
      <c r="J91" s="80"/>
      <c r="K91" s="80"/>
      <c r="L91" s="80"/>
      <c r="M91" s="80"/>
    </row>
    <row r="92" spans="1:13" x14ac:dyDescent="0.2">
      <c r="A92" s="308" t="s">
        <v>157</v>
      </c>
      <c r="B92" s="308"/>
      <c r="C92" s="308"/>
      <c r="D92" s="308"/>
      <c r="E92" s="91"/>
      <c r="F92" s="88"/>
      <c r="G92" s="88"/>
      <c r="H92" s="77"/>
      <c r="I92" s="80"/>
      <c r="J92" s="80"/>
      <c r="K92" s="80"/>
      <c r="L92" s="80"/>
      <c r="M92" s="80"/>
    </row>
    <row r="93" spans="1:13" x14ac:dyDescent="0.2">
      <c r="A93" s="102">
        <v>5</v>
      </c>
      <c r="B93" s="102" t="s">
        <v>140</v>
      </c>
      <c r="C93" s="102"/>
      <c r="D93" s="102" t="s">
        <v>81</v>
      </c>
      <c r="E93" s="91"/>
      <c r="F93" s="88"/>
      <c r="G93" s="88"/>
      <c r="H93" s="77"/>
      <c r="I93" s="80"/>
      <c r="J93" s="80"/>
      <c r="K93" s="80"/>
      <c r="L93" s="80"/>
      <c r="M93" s="80"/>
    </row>
    <row r="94" spans="1:13" x14ac:dyDescent="0.2">
      <c r="A94" s="153" t="s">
        <v>5</v>
      </c>
      <c r="B94" s="76" t="s">
        <v>71</v>
      </c>
      <c r="C94" s="105"/>
      <c r="D94" s="47">
        <f>Uniformes!G9</f>
        <v>11.499166666666664</v>
      </c>
      <c r="E94" s="91"/>
      <c r="F94" s="88"/>
      <c r="G94" s="88"/>
      <c r="H94" s="77"/>
      <c r="I94" s="80"/>
      <c r="J94" s="80"/>
      <c r="K94" s="80"/>
      <c r="L94" s="80"/>
      <c r="M94" s="80"/>
    </row>
    <row r="95" spans="1:13" x14ac:dyDescent="0.2">
      <c r="A95" s="153" t="s">
        <v>6</v>
      </c>
      <c r="B95" s="76" t="s">
        <v>13</v>
      </c>
      <c r="C95" s="105"/>
      <c r="D95" s="47">
        <v>0</v>
      </c>
      <c r="E95" s="91"/>
      <c r="F95" s="88"/>
      <c r="G95" s="88"/>
      <c r="H95" s="77"/>
      <c r="I95" s="80"/>
      <c r="J95" s="80"/>
      <c r="K95" s="80"/>
      <c r="L95" s="80"/>
      <c r="M95" s="80"/>
    </row>
    <row r="96" spans="1:13" x14ac:dyDescent="0.2">
      <c r="A96" s="153" t="s">
        <v>7</v>
      </c>
      <c r="B96" s="76" t="s">
        <v>14</v>
      </c>
      <c r="C96" s="105"/>
      <c r="D96" s="47">
        <f>'Equipamentos e Materiais'!G35</f>
        <v>15.581547619047617</v>
      </c>
      <c r="E96" s="91"/>
      <c r="F96" s="88"/>
      <c r="G96" s="88"/>
      <c r="H96" s="77"/>
      <c r="I96" s="80"/>
      <c r="J96" s="80"/>
      <c r="K96" s="80"/>
      <c r="L96" s="80"/>
      <c r="M96" s="80"/>
    </row>
    <row r="97" spans="1:13" x14ac:dyDescent="0.2">
      <c r="A97" s="176" t="s">
        <v>8</v>
      </c>
      <c r="B97" s="76" t="s">
        <v>3</v>
      </c>
      <c r="C97" s="105"/>
      <c r="D97" s="47">
        <v>0</v>
      </c>
      <c r="E97" s="91"/>
      <c r="F97" s="88"/>
      <c r="G97" s="88"/>
      <c r="H97" s="77"/>
      <c r="I97" s="80"/>
      <c r="J97" s="80"/>
      <c r="K97" s="80"/>
      <c r="L97" s="80"/>
      <c r="M97" s="80"/>
    </row>
    <row r="98" spans="1:13" x14ac:dyDescent="0.2">
      <c r="A98" s="306" t="s">
        <v>138</v>
      </c>
      <c r="B98" s="306"/>
      <c r="C98" s="106"/>
      <c r="D98" s="188">
        <f>SUM(D94:D97)</f>
        <v>27.080714285714279</v>
      </c>
      <c r="E98" s="91"/>
      <c r="F98" s="88"/>
      <c r="G98" s="88"/>
      <c r="H98" s="77"/>
      <c r="I98" s="80"/>
      <c r="J98" s="80"/>
      <c r="K98" s="80"/>
      <c r="L98" s="80"/>
      <c r="M98" s="80"/>
    </row>
    <row r="99" spans="1:13" x14ac:dyDescent="0.2">
      <c r="A99" s="175"/>
      <c r="B99" s="175"/>
      <c r="C99" s="204"/>
      <c r="D99" s="205"/>
      <c r="E99" s="91"/>
      <c r="F99" s="88"/>
      <c r="G99" s="88"/>
      <c r="H99" s="77"/>
      <c r="I99" s="80"/>
      <c r="J99" s="80"/>
      <c r="K99" s="80"/>
      <c r="L99" s="80"/>
      <c r="M99" s="80"/>
    </row>
    <row r="100" spans="1:13" x14ac:dyDescent="0.2">
      <c r="A100" s="175"/>
      <c r="B100" s="175"/>
      <c r="C100" s="175"/>
      <c r="D100" s="175"/>
      <c r="E100" s="91"/>
      <c r="F100" s="88"/>
      <c r="G100" s="88"/>
      <c r="H100" s="77"/>
      <c r="I100" s="80"/>
      <c r="J100" s="80"/>
      <c r="K100" s="80"/>
      <c r="L100" s="80"/>
      <c r="M100" s="80"/>
    </row>
    <row r="101" spans="1:13" x14ac:dyDescent="0.2">
      <c r="A101" s="308" t="s">
        <v>158</v>
      </c>
      <c r="B101" s="308"/>
      <c r="C101" s="308"/>
      <c r="D101" s="308"/>
      <c r="E101" s="91"/>
      <c r="F101" s="88"/>
      <c r="G101" s="88"/>
      <c r="H101" s="77"/>
      <c r="I101" s="80"/>
      <c r="J101" s="80"/>
      <c r="K101" s="80"/>
      <c r="L101" s="80"/>
      <c r="M101" s="80"/>
    </row>
    <row r="102" spans="1:13" x14ac:dyDescent="0.2">
      <c r="A102" s="183">
        <v>6</v>
      </c>
      <c r="B102" s="183" t="s">
        <v>141</v>
      </c>
      <c r="C102" s="183" t="s">
        <v>2</v>
      </c>
      <c r="D102" s="183" t="s">
        <v>81</v>
      </c>
      <c r="E102" s="91"/>
      <c r="F102" s="88"/>
      <c r="G102" s="88"/>
      <c r="H102" s="77"/>
      <c r="I102" s="80"/>
      <c r="J102" s="80"/>
      <c r="K102" s="80"/>
      <c r="L102" s="80"/>
      <c r="M102" s="80"/>
    </row>
    <row r="103" spans="1:13" x14ac:dyDescent="0.2">
      <c r="A103" s="153" t="s">
        <v>5</v>
      </c>
      <c r="B103" s="154" t="s">
        <v>19</v>
      </c>
      <c r="C103" s="130">
        <v>0.05</v>
      </c>
      <c r="D103" s="47">
        <f>TRUNC(C103*D121,2)</f>
        <v>845.58</v>
      </c>
      <c r="E103" s="100" t="s">
        <v>142</v>
      </c>
      <c r="F103" s="88"/>
      <c r="G103" s="88"/>
      <c r="H103" s="77"/>
      <c r="I103" s="80"/>
      <c r="J103" s="80"/>
      <c r="K103" s="80"/>
      <c r="L103" s="80"/>
      <c r="M103" s="80"/>
    </row>
    <row r="104" spans="1:13" x14ac:dyDescent="0.2">
      <c r="A104" s="153" t="s">
        <v>6</v>
      </c>
      <c r="B104" s="154" t="s">
        <v>4</v>
      </c>
      <c r="C104" s="130">
        <v>0.1</v>
      </c>
      <c r="D104" s="47">
        <f>TRUNC(C104*(D103+D121),2)</f>
        <v>1775.72</v>
      </c>
      <c r="E104" s="100" t="s">
        <v>143</v>
      </c>
      <c r="F104" s="88"/>
      <c r="G104" s="88"/>
      <c r="H104" s="77"/>
      <c r="I104" s="80"/>
      <c r="J104" s="80"/>
      <c r="K104" s="80"/>
      <c r="L104" s="80"/>
      <c r="M104" s="80"/>
    </row>
    <row r="105" spans="1:13" x14ac:dyDescent="0.2">
      <c r="A105" s="153" t="s">
        <v>7</v>
      </c>
      <c r="B105" s="154" t="s">
        <v>42</v>
      </c>
      <c r="C105" s="223">
        <f>1-(C106+C107+C108)</f>
        <v>0.85749999999999993</v>
      </c>
      <c r="D105" s="52">
        <f>TRUNC(((D121+D103+D104)/C105),2)</f>
        <v>22778.92</v>
      </c>
      <c r="E105" s="91"/>
      <c r="F105" s="88"/>
      <c r="G105" s="88"/>
      <c r="H105" s="77"/>
      <c r="I105" s="80"/>
      <c r="J105" s="80"/>
      <c r="K105" s="80"/>
      <c r="L105" s="80"/>
      <c r="M105" s="80"/>
    </row>
    <row r="106" spans="1:13" x14ac:dyDescent="0.2">
      <c r="A106" s="153" t="s">
        <v>43</v>
      </c>
      <c r="B106" s="154" t="s">
        <v>39</v>
      </c>
      <c r="C106" s="131">
        <v>1.6500000000000001E-2</v>
      </c>
      <c r="D106" s="47">
        <f>TRUNC(C106*D105,2)</f>
        <v>375.85</v>
      </c>
      <c r="E106" s="91"/>
      <c r="F106" s="88"/>
      <c r="G106" s="88"/>
      <c r="H106" s="77"/>
      <c r="I106" s="80"/>
      <c r="J106" s="80"/>
      <c r="K106" s="80"/>
      <c r="L106" s="80"/>
      <c r="M106" s="80"/>
    </row>
    <row r="107" spans="1:13" x14ac:dyDescent="0.2">
      <c r="A107" s="153" t="s">
        <v>44</v>
      </c>
      <c r="B107" s="154" t="s">
        <v>40</v>
      </c>
      <c r="C107" s="131">
        <v>7.5999999999999998E-2</v>
      </c>
      <c r="D107" s="47">
        <f>TRUNC(C107*D105,2)</f>
        <v>1731.19</v>
      </c>
      <c r="E107" s="91"/>
      <c r="F107" s="88"/>
      <c r="G107" s="88"/>
      <c r="H107" s="77"/>
      <c r="I107" s="80"/>
      <c r="J107" s="80"/>
      <c r="K107" s="80"/>
      <c r="L107" s="80"/>
      <c r="M107" s="80"/>
    </row>
    <row r="108" spans="1:13" x14ac:dyDescent="0.2">
      <c r="A108" s="153" t="s">
        <v>45</v>
      </c>
      <c r="B108" s="154" t="s">
        <v>41</v>
      </c>
      <c r="C108" s="131">
        <v>0.05</v>
      </c>
      <c r="D108" s="47">
        <f>TRUNC(C108*D105,2)</f>
        <v>1138.94</v>
      </c>
      <c r="E108" s="91"/>
      <c r="F108" s="88"/>
      <c r="G108" s="88"/>
      <c r="H108" s="77"/>
      <c r="I108" s="80"/>
      <c r="J108" s="80"/>
      <c r="K108" s="80"/>
      <c r="L108" s="80"/>
      <c r="M108" s="80"/>
    </row>
    <row r="109" spans="1:13" x14ac:dyDescent="0.2">
      <c r="A109" s="306" t="s">
        <v>138</v>
      </c>
      <c r="B109" s="306"/>
      <c r="C109" s="190"/>
      <c r="D109" s="188">
        <f>SUM(D103:D108)-D105</f>
        <v>5867.2799999999952</v>
      </c>
      <c r="E109" s="196"/>
      <c r="F109" s="88"/>
      <c r="G109" s="88"/>
      <c r="H109" s="77"/>
      <c r="I109" s="80"/>
      <c r="J109" s="80"/>
      <c r="K109" s="80"/>
      <c r="L109" s="80"/>
      <c r="M109" s="80"/>
    </row>
    <row r="110" spans="1:13" x14ac:dyDescent="0.2">
      <c r="A110" s="53"/>
      <c r="B110" s="53"/>
      <c r="C110" s="53"/>
      <c r="D110" s="206"/>
      <c r="E110" s="88"/>
      <c r="F110" s="88"/>
      <c r="G110" s="88"/>
      <c r="H110" s="77"/>
      <c r="I110" s="80"/>
      <c r="J110" s="80"/>
      <c r="K110" s="80"/>
      <c r="L110" s="80"/>
      <c r="M110" s="80"/>
    </row>
    <row r="111" spans="1:13" x14ac:dyDescent="0.2">
      <c r="A111" s="53"/>
      <c r="B111" s="53"/>
      <c r="C111" s="53"/>
      <c r="D111" s="206"/>
      <c r="E111" s="88"/>
      <c r="F111" s="88"/>
      <c r="G111" s="88"/>
      <c r="H111" s="77"/>
      <c r="I111" s="80"/>
      <c r="J111" s="80"/>
      <c r="K111" s="80"/>
      <c r="L111" s="80"/>
      <c r="M111" s="80"/>
    </row>
    <row r="112" spans="1:13" x14ac:dyDescent="0.2">
      <c r="A112" s="309" t="s">
        <v>212</v>
      </c>
      <c r="B112" s="309"/>
      <c r="C112" s="309"/>
      <c r="D112" s="309"/>
      <c r="E112" s="88"/>
      <c r="F112" s="101"/>
      <c r="G112" s="88"/>
      <c r="H112" s="77"/>
      <c r="I112" s="80"/>
      <c r="J112" s="80"/>
      <c r="K112" s="80"/>
      <c r="L112" s="80"/>
      <c r="M112" s="80"/>
    </row>
    <row r="113" spans="1:13" x14ac:dyDescent="0.2">
      <c r="A113" s="187"/>
      <c r="B113" s="187"/>
      <c r="C113" s="187"/>
      <c r="D113" s="187"/>
      <c r="E113" s="88"/>
      <c r="F113" s="101"/>
      <c r="G113" s="88"/>
      <c r="H113" s="77"/>
      <c r="I113" s="80"/>
      <c r="J113" s="80"/>
      <c r="K113" s="80"/>
      <c r="L113" s="80"/>
      <c r="M113" s="80"/>
    </row>
    <row r="114" spans="1:13" x14ac:dyDescent="0.2">
      <c r="A114" s="308" t="s">
        <v>211</v>
      </c>
      <c r="B114" s="308"/>
      <c r="C114" s="308"/>
      <c r="D114" s="308"/>
      <c r="E114" s="88"/>
      <c r="F114" s="101"/>
      <c r="G114" s="88"/>
      <c r="H114" s="77"/>
      <c r="I114" s="80"/>
      <c r="J114" s="80"/>
      <c r="K114" s="80"/>
      <c r="L114" s="80"/>
      <c r="M114" s="80"/>
    </row>
    <row r="115" spans="1:13" x14ac:dyDescent="0.2">
      <c r="A115" s="165"/>
      <c r="B115" s="166" t="s">
        <v>160</v>
      </c>
      <c r="C115" s="183"/>
      <c r="D115" s="183" t="s">
        <v>81</v>
      </c>
      <c r="E115" s="88"/>
      <c r="F115" s="88"/>
      <c r="G115" s="88"/>
      <c r="H115" s="77"/>
      <c r="I115" s="80"/>
      <c r="J115" s="80"/>
      <c r="K115" s="80"/>
      <c r="L115" s="80"/>
      <c r="M115" s="80"/>
    </row>
    <row r="116" spans="1:13" x14ac:dyDescent="0.2">
      <c r="A116" s="49" t="s">
        <v>5</v>
      </c>
      <c r="B116" s="51" t="s">
        <v>162</v>
      </c>
      <c r="C116" s="104"/>
      <c r="D116" s="47">
        <f>D18</f>
        <v>8914.7900000000009</v>
      </c>
      <c r="E116" s="88"/>
      <c r="F116" s="88"/>
      <c r="G116" s="88"/>
      <c r="H116" s="77"/>
      <c r="I116" s="80"/>
      <c r="J116" s="80"/>
      <c r="K116" s="80"/>
      <c r="L116" s="80"/>
      <c r="M116" s="80"/>
    </row>
    <row r="117" spans="1:13" x14ac:dyDescent="0.2">
      <c r="A117" s="49" t="s">
        <v>6</v>
      </c>
      <c r="B117" s="51" t="s">
        <v>163</v>
      </c>
      <c r="C117" s="104"/>
      <c r="D117" s="47">
        <f>D55</f>
        <v>6456.46</v>
      </c>
      <c r="E117" s="88"/>
      <c r="F117" s="88"/>
      <c r="G117" s="88"/>
      <c r="H117" s="77"/>
      <c r="I117" s="80"/>
      <c r="J117" s="80"/>
      <c r="K117" s="80"/>
      <c r="L117" s="80"/>
      <c r="M117" s="80"/>
    </row>
    <row r="118" spans="1:13" x14ac:dyDescent="0.2">
      <c r="A118" s="49" t="s">
        <v>7</v>
      </c>
      <c r="B118" s="51" t="s">
        <v>164</v>
      </c>
      <c r="C118" s="104"/>
      <c r="D118" s="47">
        <f>D66</f>
        <v>586.31999999999994</v>
      </c>
      <c r="E118" s="88"/>
      <c r="F118" s="101"/>
      <c r="G118" s="88"/>
      <c r="H118" s="77"/>
      <c r="I118" s="80"/>
      <c r="J118" s="80"/>
      <c r="K118" s="80"/>
      <c r="L118" s="80"/>
      <c r="M118" s="80"/>
    </row>
    <row r="119" spans="1:13" x14ac:dyDescent="0.2">
      <c r="A119" s="49" t="s">
        <v>8</v>
      </c>
      <c r="B119" s="51" t="s">
        <v>69</v>
      </c>
      <c r="C119" s="104"/>
      <c r="D119" s="47">
        <f>D89</f>
        <v>926.98000000000013</v>
      </c>
      <c r="E119" s="88"/>
      <c r="F119" s="101"/>
      <c r="G119" s="88"/>
      <c r="H119" s="77"/>
      <c r="I119" s="80"/>
      <c r="J119" s="80"/>
      <c r="K119" s="80"/>
      <c r="L119" s="80"/>
      <c r="M119" s="80"/>
    </row>
    <row r="120" spans="1:13" x14ac:dyDescent="0.2">
      <c r="A120" s="49" t="s">
        <v>9</v>
      </c>
      <c r="B120" s="51" t="s">
        <v>165</v>
      </c>
      <c r="C120" s="104"/>
      <c r="D120" s="47">
        <f>D98</f>
        <v>27.080714285714279</v>
      </c>
      <c r="E120" s="88"/>
      <c r="F120" s="88"/>
      <c r="G120" s="88"/>
      <c r="H120" s="77"/>
      <c r="I120" s="80"/>
      <c r="J120" s="80"/>
      <c r="K120" s="80"/>
      <c r="L120" s="80"/>
      <c r="M120" s="80"/>
    </row>
    <row r="121" spans="1:13" x14ac:dyDescent="0.2">
      <c r="A121" s="312" t="s">
        <v>72</v>
      </c>
      <c r="B121" s="313"/>
      <c r="C121" s="102"/>
      <c r="D121" s="48">
        <f>SUM(D116:D120)</f>
        <v>16911.630714285715</v>
      </c>
      <c r="E121" s="88"/>
      <c r="F121" s="98"/>
      <c r="G121" s="88"/>
      <c r="H121" s="77"/>
      <c r="I121" s="80"/>
      <c r="J121" s="80"/>
      <c r="K121" s="80"/>
      <c r="L121" s="80"/>
      <c r="M121" s="80"/>
    </row>
    <row r="122" spans="1:13" x14ac:dyDescent="0.2">
      <c r="A122" s="49" t="s">
        <v>10</v>
      </c>
      <c r="B122" s="51" t="s">
        <v>166</v>
      </c>
      <c r="C122" s="104"/>
      <c r="D122" s="47">
        <f>D109</f>
        <v>5867.2799999999952</v>
      </c>
      <c r="E122" s="88"/>
      <c r="F122" s="88"/>
      <c r="G122" s="88"/>
      <c r="H122" s="77"/>
      <c r="I122" s="80"/>
      <c r="J122" s="80"/>
      <c r="K122" s="80"/>
      <c r="L122" s="80"/>
      <c r="M122" s="80"/>
    </row>
    <row r="123" spans="1:13" x14ac:dyDescent="0.2">
      <c r="A123" s="327" t="s">
        <v>161</v>
      </c>
      <c r="B123" s="330"/>
      <c r="C123" s="102"/>
      <c r="D123" s="191">
        <f>SUM(D121:D122)</f>
        <v>22778.91071428571</v>
      </c>
      <c r="E123" s="88"/>
      <c r="F123" s="221"/>
      <c r="G123" s="88"/>
      <c r="H123" s="77"/>
      <c r="I123" s="80"/>
      <c r="J123" s="80"/>
      <c r="K123" s="80"/>
      <c r="L123" s="80"/>
      <c r="M123" s="80"/>
    </row>
    <row r="124" spans="1:13" hidden="1" x14ac:dyDescent="0.2">
      <c r="D124" s="3"/>
      <c r="E124" s="87"/>
      <c r="F124" s="87"/>
      <c r="G124" s="87"/>
      <c r="H124" s="80"/>
      <c r="I124" s="80"/>
      <c r="J124" s="80"/>
      <c r="K124" s="80"/>
      <c r="L124" s="80"/>
      <c r="M124" s="80"/>
    </row>
    <row r="125" spans="1:13" ht="40.5" hidden="1" customHeight="1" thickBot="1" x14ac:dyDescent="0.25">
      <c r="A125" s="40"/>
      <c r="B125" s="40" t="s">
        <v>20</v>
      </c>
      <c r="C125" s="2"/>
      <c r="D125" s="2"/>
      <c r="E125" s="87"/>
      <c r="F125" s="87"/>
      <c r="G125" s="87"/>
      <c r="H125" s="80"/>
      <c r="I125" s="80"/>
      <c r="J125" s="80"/>
      <c r="K125" s="80"/>
      <c r="L125" s="80"/>
      <c r="M125" s="80"/>
    </row>
    <row r="126" spans="1:13" ht="39" hidden="1" customHeight="1" thickBot="1" x14ac:dyDescent="0.25">
      <c r="A126" s="331" t="s">
        <v>22</v>
      </c>
      <c r="B126" s="332"/>
      <c r="C126" s="4" t="s">
        <v>21</v>
      </c>
      <c r="D126" s="5" t="s">
        <v>0</v>
      </c>
      <c r="E126" s="87"/>
      <c r="F126" s="87"/>
      <c r="G126" s="87"/>
      <c r="H126" s="80"/>
      <c r="I126" s="80"/>
      <c r="J126" s="80"/>
      <c r="K126" s="80"/>
      <c r="L126" s="80"/>
      <c r="M126" s="80"/>
    </row>
    <row r="127" spans="1:13" ht="12.75" hidden="1" customHeight="1" x14ac:dyDescent="0.2">
      <c r="A127" s="333" t="s">
        <v>23</v>
      </c>
      <c r="B127" s="334"/>
      <c r="C127" s="6"/>
      <c r="D127" s="7">
        <v>0</v>
      </c>
      <c r="E127" s="87"/>
      <c r="F127" s="87"/>
      <c r="G127" s="87"/>
      <c r="H127" s="80"/>
      <c r="I127" s="80"/>
      <c r="J127" s="80"/>
      <c r="K127" s="80"/>
      <c r="L127" s="80"/>
      <c r="M127" s="80"/>
    </row>
    <row r="128" spans="1:13" ht="12.75" hidden="1" customHeight="1" x14ac:dyDescent="0.2">
      <c r="A128" s="295" t="s">
        <v>24</v>
      </c>
      <c r="B128" s="296"/>
      <c r="C128" s="8"/>
      <c r="D128" s="9">
        <v>0</v>
      </c>
      <c r="E128" s="87"/>
      <c r="F128" s="87"/>
      <c r="G128" s="87"/>
      <c r="H128" s="80"/>
      <c r="I128" s="80"/>
      <c r="J128" s="80"/>
      <c r="K128" s="80"/>
      <c r="L128" s="80"/>
      <c r="M128" s="80"/>
    </row>
    <row r="129" spans="1:13" ht="12.75" hidden="1" customHeight="1" x14ac:dyDescent="0.2">
      <c r="A129" s="295" t="s">
        <v>25</v>
      </c>
      <c r="B129" s="296"/>
      <c r="C129" s="8"/>
      <c r="D129" s="9">
        <v>0</v>
      </c>
      <c r="E129" s="87"/>
      <c r="F129" s="87"/>
      <c r="G129" s="87"/>
      <c r="H129" s="80"/>
      <c r="I129" s="80"/>
      <c r="J129" s="80"/>
      <c r="K129" s="80"/>
      <c r="L129" s="80"/>
      <c r="M129" s="80"/>
    </row>
    <row r="130" spans="1:13" ht="12.75" hidden="1" customHeight="1" x14ac:dyDescent="0.2">
      <c r="A130" s="295" t="s">
        <v>26</v>
      </c>
      <c r="B130" s="296"/>
      <c r="C130" s="8"/>
      <c r="D130" s="9">
        <v>0</v>
      </c>
      <c r="E130" s="87"/>
      <c r="F130" s="87"/>
      <c r="G130" s="87"/>
      <c r="H130" s="80"/>
      <c r="I130" s="80"/>
      <c r="J130" s="80"/>
      <c r="K130" s="80"/>
      <c r="L130" s="80"/>
      <c r="M130" s="80"/>
    </row>
    <row r="131" spans="1:13" ht="12.75" hidden="1" customHeight="1" x14ac:dyDescent="0.2">
      <c r="A131" s="297"/>
      <c r="B131" s="298"/>
      <c r="C131" s="10"/>
      <c r="D131" s="9"/>
      <c r="E131" s="87"/>
      <c r="F131" s="87"/>
      <c r="G131" s="87"/>
      <c r="H131" s="80"/>
      <c r="I131" s="80"/>
      <c r="J131" s="80"/>
      <c r="K131" s="80"/>
      <c r="L131" s="80"/>
      <c r="M131" s="80"/>
    </row>
    <row r="132" spans="1:13" ht="13.5" hidden="1" customHeight="1" thickBot="1" x14ac:dyDescent="0.25">
      <c r="A132" s="299"/>
      <c r="B132" s="300"/>
      <c r="C132" s="11"/>
      <c r="D132" s="12"/>
      <c r="E132" s="87"/>
      <c r="F132" s="87"/>
      <c r="G132" s="87"/>
      <c r="H132" s="80"/>
      <c r="I132" s="80"/>
      <c r="J132" s="80"/>
      <c r="K132" s="80"/>
      <c r="L132" s="80"/>
      <c r="M132" s="80"/>
    </row>
    <row r="133" spans="1:13" ht="13.5" hidden="1" thickBot="1" x14ac:dyDescent="0.25">
      <c r="A133" s="36" t="s">
        <v>27</v>
      </c>
      <c r="B133" s="37"/>
      <c r="C133" s="38"/>
      <c r="D133" s="13">
        <f>SUM(D131:D132)</f>
        <v>0</v>
      </c>
      <c r="E133" s="87"/>
      <c r="F133" s="87"/>
      <c r="G133" s="87"/>
      <c r="H133" s="80"/>
      <c r="I133" s="80"/>
      <c r="J133" s="80"/>
      <c r="K133" s="80"/>
      <c r="L133" s="80"/>
      <c r="M133" s="80"/>
    </row>
    <row r="134" spans="1:13" hidden="1" x14ac:dyDescent="0.2">
      <c r="E134" s="87"/>
      <c r="F134" s="87"/>
      <c r="G134" s="87"/>
      <c r="H134" s="80"/>
      <c r="I134" s="80"/>
      <c r="J134" s="80"/>
      <c r="K134" s="80"/>
      <c r="L134" s="80"/>
      <c r="M134" s="80"/>
    </row>
    <row r="135" spans="1:13" ht="13.5" hidden="1" customHeight="1" thickBot="1" x14ac:dyDescent="0.25">
      <c r="A135" s="40" t="s">
        <v>28</v>
      </c>
      <c r="B135" s="40" t="s">
        <v>29</v>
      </c>
      <c r="C135" s="2"/>
      <c r="D135" s="2"/>
      <c r="E135" s="87"/>
      <c r="F135" s="87"/>
      <c r="G135" s="87"/>
      <c r="H135" s="80"/>
      <c r="I135" s="80"/>
      <c r="J135" s="80"/>
      <c r="K135" s="80"/>
      <c r="L135" s="80"/>
      <c r="M135" s="80"/>
    </row>
    <row r="136" spans="1:13" ht="13.5" hidden="1" customHeight="1" thickBot="1" x14ac:dyDescent="0.25">
      <c r="A136" s="31" t="s">
        <v>30</v>
      </c>
      <c r="B136" s="32"/>
      <c r="C136" s="32"/>
      <c r="D136" s="33"/>
      <c r="E136" s="87"/>
      <c r="F136" s="87"/>
      <c r="G136" s="87"/>
      <c r="H136" s="80"/>
      <c r="I136" s="80"/>
      <c r="J136" s="80"/>
      <c r="K136" s="80"/>
      <c r="L136" s="80"/>
      <c r="M136" s="80"/>
    </row>
    <row r="137" spans="1:13" ht="12.75" hidden="1" customHeight="1" x14ac:dyDescent="0.2">
      <c r="A137" s="14"/>
      <c r="B137" s="34" t="s">
        <v>31</v>
      </c>
      <c r="C137" s="35"/>
      <c r="D137" s="5" t="s">
        <v>0</v>
      </c>
      <c r="E137" s="87"/>
      <c r="F137" s="87"/>
      <c r="G137" s="87"/>
      <c r="H137" s="80"/>
      <c r="I137" s="80"/>
      <c r="J137" s="80"/>
      <c r="K137" s="80"/>
      <c r="L137" s="80"/>
      <c r="M137" s="80"/>
    </row>
    <row r="138" spans="1:13" ht="12.75" hidden="1" customHeight="1" x14ac:dyDescent="0.2">
      <c r="A138" s="15" t="s">
        <v>5</v>
      </c>
      <c r="B138" s="25" t="s">
        <v>32</v>
      </c>
      <c r="C138" s="26"/>
      <c r="D138" s="16">
        <f>D106</f>
        <v>375.85</v>
      </c>
      <c r="E138" s="87"/>
      <c r="F138" s="87"/>
      <c r="G138" s="87"/>
      <c r="H138" s="80"/>
      <c r="I138" s="80"/>
      <c r="J138" s="80"/>
      <c r="K138" s="80"/>
      <c r="L138" s="80"/>
      <c r="M138" s="80"/>
    </row>
    <row r="139" spans="1:13" ht="13.5" hidden="1" customHeight="1" thickBot="1" x14ac:dyDescent="0.25">
      <c r="A139" s="17" t="s">
        <v>6</v>
      </c>
      <c r="B139" s="27" t="s">
        <v>33</v>
      </c>
      <c r="C139" s="28"/>
      <c r="D139" s="18" t="e">
        <f>#REF!</f>
        <v>#REF!</v>
      </c>
      <c r="E139" s="87"/>
      <c r="F139" s="87"/>
      <c r="G139" s="87"/>
      <c r="H139" s="80"/>
      <c r="I139" s="80"/>
      <c r="J139" s="80"/>
      <c r="K139" s="80"/>
      <c r="L139" s="80"/>
      <c r="M139" s="80"/>
    </row>
    <row r="140" spans="1:13" ht="13.5" hidden="1" customHeight="1" thickBot="1" x14ac:dyDescent="0.25">
      <c r="A140" s="17" t="s">
        <v>7</v>
      </c>
      <c r="B140" s="29" t="s">
        <v>34</v>
      </c>
      <c r="C140" s="30"/>
      <c r="D140" s="18">
        <f>D109</f>
        <v>5867.2799999999952</v>
      </c>
      <c r="E140" s="87"/>
      <c r="F140" s="87"/>
      <c r="G140" s="87"/>
      <c r="H140" s="80"/>
      <c r="I140" s="80"/>
      <c r="J140" s="80"/>
      <c r="K140" s="80"/>
      <c r="L140" s="80"/>
      <c r="M140" s="80"/>
    </row>
    <row r="141" spans="1:13" ht="13.5" hidden="1" thickBot="1" x14ac:dyDescent="0.25">
      <c r="A141" s="22" t="s">
        <v>16</v>
      </c>
      <c r="B141" s="23"/>
      <c r="C141" s="24"/>
      <c r="D141" s="13" t="e">
        <f>SUM(D138:D140)</f>
        <v>#REF!</v>
      </c>
      <c r="E141" s="87"/>
      <c r="F141" s="87"/>
      <c r="G141" s="87"/>
      <c r="H141" s="80"/>
      <c r="I141" s="80"/>
      <c r="J141" s="80"/>
      <c r="K141" s="80"/>
      <c r="L141" s="80"/>
      <c r="M141" s="80"/>
    </row>
    <row r="142" spans="1:13" hidden="1" x14ac:dyDescent="0.2">
      <c r="A142" s="19" t="s">
        <v>15</v>
      </c>
      <c r="B142" s="1" t="s">
        <v>35</v>
      </c>
      <c r="E142" s="87"/>
      <c r="F142" s="87"/>
      <c r="G142" s="87"/>
      <c r="H142" s="80"/>
      <c r="I142" s="80"/>
      <c r="J142" s="80"/>
      <c r="K142" s="80"/>
      <c r="L142" s="80"/>
      <c r="M142" s="80"/>
    </row>
    <row r="143" spans="1:13" hidden="1" x14ac:dyDescent="0.2">
      <c r="E143" s="87"/>
      <c r="F143" s="87"/>
      <c r="G143" s="87"/>
      <c r="H143" s="80"/>
      <c r="I143" s="80"/>
      <c r="J143" s="80"/>
      <c r="K143" s="80"/>
      <c r="L143" s="80"/>
      <c r="M143" s="80"/>
    </row>
    <row r="144" spans="1:13" x14ac:dyDescent="0.2">
      <c r="E144" s="87"/>
      <c r="F144" s="87"/>
      <c r="G144" s="87"/>
      <c r="H144" s="80"/>
      <c r="I144" s="80"/>
      <c r="J144" s="80"/>
      <c r="K144" s="80"/>
      <c r="L144" s="80"/>
      <c r="M144" s="80"/>
    </row>
    <row r="145" spans="1:13" x14ac:dyDescent="0.2">
      <c r="A145" s="20"/>
      <c r="B145" s="20"/>
      <c r="E145" s="87"/>
      <c r="F145" s="222"/>
      <c r="G145" s="87"/>
      <c r="H145" s="80"/>
      <c r="I145" s="80"/>
      <c r="J145" s="80"/>
      <c r="K145" s="80"/>
      <c r="L145" s="80"/>
      <c r="M145" s="80"/>
    </row>
  </sheetData>
  <mergeCells count="51">
    <mergeCell ref="A123:B123"/>
    <mergeCell ref="A126:B126"/>
    <mergeCell ref="A128:B128"/>
    <mergeCell ref="A114:D114"/>
    <mergeCell ref="A127:B127"/>
    <mergeCell ref="A98:B98"/>
    <mergeCell ref="A101:D101"/>
    <mergeCell ref="A109:B109"/>
    <mergeCell ref="A112:D112"/>
    <mergeCell ref="A121:B121"/>
    <mergeCell ref="A41:D41"/>
    <mergeCell ref="A58:D58"/>
    <mergeCell ref="A48:C48"/>
    <mergeCell ref="A49:D49"/>
    <mergeCell ref="A50:D50"/>
    <mergeCell ref="B51:C51"/>
    <mergeCell ref="B52:C52"/>
    <mergeCell ref="B53:C53"/>
    <mergeCell ref="B54:C54"/>
    <mergeCell ref="A55:C55"/>
    <mergeCell ref="A56:D56"/>
    <mergeCell ref="A22:D22"/>
    <mergeCell ref="A28:D28"/>
    <mergeCell ref="A40:D40"/>
    <mergeCell ref="A23:D23"/>
    <mergeCell ref="A27:B27"/>
    <mergeCell ref="A29:D29"/>
    <mergeCell ref="A39:B39"/>
    <mergeCell ref="A21:D21"/>
    <mergeCell ref="A2:D2"/>
    <mergeCell ref="A8:D8"/>
    <mergeCell ref="A10:D10"/>
    <mergeCell ref="A18:C18"/>
    <mergeCell ref="A5:B6"/>
    <mergeCell ref="C5:D6"/>
    <mergeCell ref="A129:B129"/>
    <mergeCell ref="A130:B130"/>
    <mergeCell ref="A131:B131"/>
    <mergeCell ref="A132:B132"/>
    <mergeCell ref="E43:I43"/>
    <mergeCell ref="A85:D85"/>
    <mergeCell ref="E65:I65"/>
    <mergeCell ref="A66:B66"/>
    <mergeCell ref="A67:D67"/>
    <mergeCell ref="A69:D69"/>
    <mergeCell ref="A70:D70"/>
    <mergeCell ref="A78:B78"/>
    <mergeCell ref="A80:D80"/>
    <mergeCell ref="A83:B83"/>
    <mergeCell ref="A89:B89"/>
    <mergeCell ref="A92:D92"/>
  </mergeCells>
  <pageMargins left="0.98425196850393704" right="0.31496062992125984" top="0.70866141732283472" bottom="0.39370078740157483" header="0.11811023622047245" footer="0.11811023622047245"/>
  <pageSetup paperSize="9" scale="71" firstPageNumber="0" orientation="portrait" horizontalDpi="4294967293" verticalDpi="4294967293" r:id="rId1"/>
  <headerFooter alignWithMargins="0"/>
  <rowBreaks count="1" manualBreakCount="1">
    <brk id="57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M145"/>
  <sheetViews>
    <sheetView showGridLines="0" zoomScale="90" zoomScaleNormal="90" zoomScaleSheetLayoutView="100" workbookViewId="0">
      <selection activeCell="E21" sqref="E21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39" bestFit="1" customWidth="1"/>
    <col min="6" max="6" width="10.42578125" style="39" customWidth="1"/>
    <col min="7" max="7" width="9.140625" style="39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181"/>
    </row>
    <row r="2" spans="1:13" x14ac:dyDescent="0.2">
      <c r="A2" s="307" t="s">
        <v>82</v>
      </c>
      <c r="B2" s="307"/>
      <c r="C2" s="307"/>
      <c r="D2" s="307"/>
      <c r="E2" s="88"/>
      <c r="F2" s="88"/>
      <c r="G2" s="88"/>
      <c r="H2" s="77"/>
      <c r="I2" s="80"/>
      <c r="J2" s="80"/>
      <c r="K2" s="80"/>
      <c r="L2" s="80"/>
      <c r="M2" s="80"/>
    </row>
    <row r="3" spans="1:13" x14ac:dyDescent="0.2">
      <c r="A3" s="186"/>
      <c r="B3" s="186"/>
      <c r="C3" s="186"/>
      <c r="D3" s="186"/>
      <c r="E3" s="88"/>
      <c r="F3" s="88"/>
      <c r="G3" s="88"/>
      <c r="H3" s="77"/>
      <c r="I3" s="80"/>
      <c r="J3" s="80"/>
      <c r="K3" s="80"/>
      <c r="L3" s="80"/>
      <c r="M3" s="80"/>
    </row>
    <row r="4" spans="1:13" x14ac:dyDescent="0.2">
      <c r="A4" s="182"/>
      <c r="B4" s="182"/>
      <c r="C4" s="182"/>
      <c r="D4" s="182"/>
      <c r="E4" s="88"/>
      <c r="F4" s="88"/>
      <c r="G4" s="88"/>
      <c r="H4" s="77"/>
      <c r="I4" s="80"/>
      <c r="J4" s="80"/>
      <c r="K4" s="80"/>
      <c r="L4" s="80"/>
      <c r="M4" s="80"/>
    </row>
    <row r="5" spans="1:13" x14ac:dyDescent="0.2">
      <c r="A5" s="310" t="s">
        <v>204</v>
      </c>
      <c r="B5" s="310"/>
      <c r="C5" s="335" t="s">
        <v>217</v>
      </c>
      <c r="D5" s="336"/>
      <c r="E5" s="88"/>
      <c r="F5" s="88"/>
      <c r="G5" s="88"/>
      <c r="H5" s="77"/>
      <c r="I5" s="80"/>
      <c r="J5" s="80"/>
      <c r="K5" s="80"/>
      <c r="L5" s="80"/>
      <c r="M5" s="80"/>
    </row>
    <row r="6" spans="1:13" x14ac:dyDescent="0.2">
      <c r="A6" s="310"/>
      <c r="B6" s="310"/>
      <c r="C6" s="337"/>
      <c r="D6" s="338"/>
      <c r="E6" s="88"/>
      <c r="F6" s="88"/>
      <c r="G6" s="88"/>
      <c r="H6" s="77"/>
      <c r="I6" s="80"/>
      <c r="J6" s="80"/>
      <c r="K6" s="80"/>
      <c r="L6" s="80"/>
      <c r="M6" s="80"/>
    </row>
    <row r="7" spans="1:13" s="21" customFormat="1" x14ac:dyDescent="0.2">
      <c r="A7" s="218"/>
      <c r="B7" s="218"/>
      <c r="C7" s="53"/>
      <c r="D7" s="53"/>
      <c r="E7" s="95"/>
      <c r="F7" s="95"/>
      <c r="G7" s="95"/>
      <c r="H7" s="79"/>
      <c r="I7" s="81"/>
      <c r="J7" s="81"/>
      <c r="K7" s="81"/>
      <c r="L7" s="81"/>
      <c r="M7" s="81"/>
    </row>
    <row r="8" spans="1:13" x14ac:dyDescent="0.2">
      <c r="A8" s="309" t="s">
        <v>159</v>
      </c>
      <c r="B8" s="309"/>
      <c r="C8" s="309"/>
      <c r="D8" s="309"/>
      <c r="E8" s="88"/>
      <c r="F8" s="88"/>
      <c r="G8" s="88"/>
      <c r="H8" s="77"/>
      <c r="I8" s="80"/>
      <c r="J8" s="80"/>
      <c r="K8" s="80"/>
      <c r="L8" s="80"/>
      <c r="M8" s="80"/>
    </row>
    <row r="9" spans="1:13" x14ac:dyDescent="0.2">
      <c r="A9" s="185"/>
      <c r="B9" s="185"/>
      <c r="C9" s="185"/>
      <c r="D9" s="185"/>
      <c r="E9" s="88"/>
      <c r="F9" s="88"/>
      <c r="G9" s="88"/>
      <c r="H9" s="77"/>
      <c r="I9" s="80"/>
      <c r="J9" s="80"/>
      <c r="K9" s="80"/>
      <c r="L9" s="80"/>
      <c r="M9" s="80"/>
    </row>
    <row r="10" spans="1:13" x14ac:dyDescent="0.2">
      <c r="A10" s="308" t="s">
        <v>145</v>
      </c>
      <c r="B10" s="308"/>
      <c r="C10" s="308"/>
      <c r="D10" s="308"/>
      <c r="E10" s="88"/>
      <c r="F10" s="88"/>
      <c r="G10" s="88"/>
      <c r="H10" s="77"/>
      <c r="I10" s="80"/>
      <c r="J10" s="80"/>
      <c r="K10" s="80"/>
      <c r="L10" s="80"/>
      <c r="M10" s="80"/>
    </row>
    <row r="11" spans="1:13" x14ac:dyDescent="0.2">
      <c r="A11" s="209">
        <v>1</v>
      </c>
      <c r="B11" s="209" t="s">
        <v>137</v>
      </c>
      <c r="C11" s="209" t="s">
        <v>2</v>
      </c>
      <c r="D11" s="209" t="s">
        <v>81</v>
      </c>
      <c r="E11" s="88"/>
      <c r="F11" s="88"/>
      <c r="G11" s="88"/>
      <c r="H11" s="77"/>
      <c r="I11" s="80"/>
      <c r="J11" s="80"/>
      <c r="K11" s="80"/>
      <c r="L11" s="80"/>
      <c r="M11" s="80"/>
    </row>
    <row r="12" spans="1:13" x14ac:dyDescent="0.2">
      <c r="A12" s="217" t="s">
        <v>5</v>
      </c>
      <c r="B12" s="215" t="s">
        <v>36</v>
      </c>
      <c r="C12" s="192"/>
      <c r="D12" s="47">
        <v>2051.14</v>
      </c>
      <c r="E12" s="88"/>
      <c r="F12" s="88"/>
      <c r="G12" s="88"/>
      <c r="H12" s="77"/>
      <c r="I12" s="80"/>
      <c r="J12" s="80"/>
      <c r="K12" s="80"/>
      <c r="L12" s="80"/>
      <c r="M12" s="80"/>
    </row>
    <row r="13" spans="1:13" x14ac:dyDescent="0.2">
      <c r="A13" s="217" t="s">
        <v>6</v>
      </c>
      <c r="B13" s="215" t="s">
        <v>46</v>
      </c>
      <c r="C13" s="43"/>
      <c r="D13" s="42">
        <v>0</v>
      </c>
      <c r="E13" s="88" t="s">
        <v>205</v>
      </c>
      <c r="F13" s="88"/>
      <c r="G13" s="88"/>
      <c r="H13" s="77"/>
      <c r="I13" s="80"/>
      <c r="J13" s="80"/>
      <c r="K13" s="80"/>
      <c r="L13" s="80"/>
      <c r="M13" s="80"/>
    </row>
    <row r="14" spans="1:13" x14ac:dyDescent="0.2">
      <c r="A14" s="217" t="s">
        <v>7</v>
      </c>
      <c r="B14" s="41" t="s">
        <v>47</v>
      </c>
      <c r="C14" s="43">
        <v>0.2</v>
      </c>
      <c r="D14" s="42">
        <f>C14*1100</f>
        <v>220</v>
      </c>
      <c r="E14" s="88" t="s">
        <v>206</v>
      </c>
      <c r="F14" s="88"/>
      <c r="G14" s="88"/>
      <c r="H14" s="77"/>
      <c r="I14" s="80"/>
      <c r="J14" s="80"/>
      <c r="K14" s="80"/>
      <c r="L14" s="80"/>
      <c r="M14" s="80"/>
    </row>
    <row r="15" spans="1:13" x14ac:dyDescent="0.2">
      <c r="A15" s="217" t="s">
        <v>8</v>
      </c>
      <c r="B15" s="41" t="s">
        <v>1</v>
      </c>
      <c r="C15" s="43"/>
      <c r="D15" s="42">
        <v>0</v>
      </c>
      <c r="E15" s="88" t="s">
        <v>207</v>
      </c>
      <c r="F15" s="88"/>
      <c r="G15" s="88"/>
      <c r="H15" s="77"/>
      <c r="I15" s="80"/>
      <c r="J15" s="80"/>
      <c r="K15" s="80"/>
      <c r="L15" s="80"/>
      <c r="M15" s="80"/>
    </row>
    <row r="16" spans="1:13" x14ac:dyDescent="0.2">
      <c r="A16" s="213" t="s">
        <v>9</v>
      </c>
      <c r="B16" s="41" t="s">
        <v>48</v>
      </c>
      <c r="C16" s="44"/>
      <c r="D16" s="42">
        <v>0</v>
      </c>
      <c r="E16" s="193" t="s">
        <v>208</v>
      </c>
      <c r="F16" s="88"/>
      <c r="G16" s="89"/>
      <c r="H16" s="78"/>
      <c r="I16" s="80"/>
      <c r="J16" s="80"/>
      <c r="K16" s="80"/>
      <c r="L16" s="80"/>
      <c r="M16" s="80"/>
    </row>
    <row r="17" spans="1:13" x14ac:dyDescent="0.2">
      <c r="A17" s="213" t="s">
        <v>11</v>
      </c>
      <c r="B17" s="41" t="s">
        <v>3</v>
      </c>
      <c r="C17" s="43"/>
      <c r="D17" s="42"/>
      <c r="E17" s="88"/>
      <c r="F17" s="88"/>
      <c r="G17" s="90"/>
      <c r="H17" s="77"/>
      <c r="I17" s="80"/>
      <c r="J17" s="80"/>
      <c r="K17" s="80"/>
      <c r="L17" s="80"/>
      <c r="M17" s="80"/>
    </row>
    <row r="18" spans="1:13" x14ac:dyDescent="0.2">
      <c r="A18" s="306" t="s">
        <v>138</v>
      </c>
      <c r="B18" s="306"/>
      <c r="C18" s="306"/>
      <c r="D18" s="184">
        <f>SUM(D12:D17)</f>
        <v>2271.14</v>
      </c>
      <c r="E18" s="88"/>
      <c r="F18" s="88"/>
      <c r="G18" s="88"/>
      <c r="H18" s="77"/>
      <c r="I18" s="80"/>
      <c r="J18" s="80"/>
      <c r="K18" s="80"/>
      <c r="L18" s="80"/>
      <c r="M18" s="80"/>
    </row>
    <row r="19" spans="1:13" x14ac:dyDescent="0.2">
      <c r="A19" s="216"/>
      <c r="B19" s="208"/>
      <c r="C19" s="208"/>
      <c r="D19" s="198"/>
      <c r="E19" s="88"/>
      <c r="F19" s="88"/>
      <c r="G19" s="88"/>
      <c r="H19" s="77"/>
      <c r="I19" s="80"/>
      <c r="J19" s="80"/>
      <c r="K19" s="80"/>
      <c r="L19" s="80"/>
      <c r="M19" s="80"/>
    </row>
    <row r="20" spans="1:13" x14ac:dyDescent="0.2">
      <c r="A20" s="142"/>
      <c r="B20" s="45"/>
      <c r="C20" s="45"/>
      <c r="D20" s="197"/>
      <c r="E20" s="88"/>
      <c r="F20" s="88"/>
      <c r="G20" s="88"/>
      <c r="H20" s="77"/>
      <c r="I20" s="80"/>
      <c r="J20" s="80"/>
      <c r="K20" s="80"/>
      <c r="L20" s="80"/>
      <c r="M20" s="80"/>
    </row>
    <row r="21" spans="1:13" x14ac:dyDescent="0.2">
      <c r="A21" s="308" t="s">
        <v>146</v>
      </c>
      <c r="B21" s="308"/>
      <c r="C21" s="308"/>
      <c r="D21" s="308"/>
      <c r="E21" s="91"/>
      <c r="F21" s="88"/>
      <c r="G21" s="90"/>
      <c r="H21" s="78"/>
      <c r="I21" s="80"/>
      <c r="J21" s="80"/>
      <c r="K21" s="80"/>
      <c r="L21" s="80"/>
      <c r="M21" s="80"/>
    </row>
    <row r="22" spans="1:13" x14ac:dyDescent="0.2">
      <c r="A22" s="312"/>
      <c r="B22" s="313"/>
      <c r="C22" s="313"/>
      <c r="D22" s="314"/>
      <c r="E22" s="91"/>
      <c r="F22" s="88"/>
      <c r="G22" s="90"/>
      <c r="H22" s="78"/>
      <c r="I22" s="80"/>
      <c r="J22" s="80"/>
      <c r="K22" s="80"/>
      <c r="L22" s="80"/>
      <c r="M22" s="80"/>
    </row>
    <row r="23" spans="1:13" x14ac:dyDescent="0.2">
      <c r="A23" s="321" t="s">
        <v>58</v>
      </c>
      <c r="B23" s="321"/>
      <c r="C23" s="321"/>
      <c r="D23" s="321"/>
      <c r="E23" s="91"/>
      <c r="F23" s="88"/>
      <c r="G23" s="90"/>
      <c r="H23" s="78"/>
      <c r="I23" s="80"/>
      <c r="J23" s="80"/>
      <c r="K23" s="80"/>
      <c r="L23" s="80"/>
      <c r="M23" s="80"/>
    </row>
    <row r="24" spans="1:13" x14ac:dyDescent="0.2">
      <c r="A24" s="209" t="s">
        <v>60</v>
      </c>
      <c r="B24" s="209" t="s">
        <v>49</v>
      </c>
      <c r="C24" s="209" t="s">
        <v>2</v>
      </c>
      <c r="D24" s="209" t="s">
        <v>81</v>
      </c>
      <c r="E24" s="91"/>
      <c r="F24" s="88"/>
      <c r="G24" s="88"/>
      <c r="H24" s="77"/>
      <c r="I24" s="80"/>
      <c r="J24" s="80"/>
      <c r="K24" s="80"/>
      <c r="L24" s="80"/>
      <c r="M24" s="80"/>
    </row>
    <row r="25" spans="1:13" x14ac:dyDescent="0.2">
      <c r="A25" s="213" t="s">
        <v>5</v>
      </c>
      <c r="B25" s="215" t="s">
        <v>83</v>
      </c>
      <c r="C25" s="46">
        <f>1/12</f>
        <v>8.3333333333333329E-2</v>
      </c>
      <c r="D25" s="47">
        <f>TRUNC((C25*D18),2)</f>
        <v>189.26</v>
      </c>
      <c r="E25" s="91" t="s">
        <v>75</v>
      </c>
      <c r="F25" s="88"/>
      <c r="G25" s="88"/>
      <c r="H25" s="78"/>
      <c r="I25" s="80"/>
      <c r="J25" s="80"/>
      <c r="K25" s="80"/>
      <c r="L25" s="80"/>
      <c r="M25" s="80"/>
    </row>
    <row r="26" spans="1:13" x14ac:dyDescent="0.2">
      <c r="A26" s="213" t="s">
        <v>6</v>
      </c>
      <c r="B26" s="215" t="s">
        <v>144</v>
      </c>
      <c r="C26" s="46">
        <f>(1/12)+(1/3/12)</f>
        <v>0.1111111111111111</v>
      </c>
      <c r="D26" s="47">
        <f>TRUNC((C26*D18),2)</f>
        <v>252.34</v>
      </c>
      <c r="E26" s="91" t="s">
        <v>75</v>
      </c>
      <c r="F26" s="88"/>
      <c r="G26" s="88"/>
      <c r="H26" s="78"/>
      <c r="I26" s="80"/>
      <c r="J26" s="80"/>
      <c r="K26" s="80"/>
      <c r="L26" s="80"/>
      <c r="M26" s="80"/>
    </row>
    <row r="27" spans="1:13" x14ac:dyDescent="0.2">
      <c r="A27" s="306" t="s">
        <v>138</v>
      </c>
      <c r="B27" s="306"/>
      <c r="C27" s="106">
        <f>TRUNC(SUM(C25:C26),4)</f>
        <v>0.19439999999999999</v>
      </c>
      <c r="D27" s="188">
        <f>SUM(D25:D26)</f>
        <v>441.6</v>
      </c>
      <c r="E27" s="91"/>
      <c r="F27" s="88"/>
      <c r="G27" s="88"/>
      <c r="H27" s="78"/>
      <c r="I27" s="80"/>
      <c r="J27" s="80"/>
      <c r="K27" s="80"/>
      <c r="L27" s="80"/>
      <c r="M27" s="80"/>
    </row>
    <row r="28" spans="1:13" x14ac:dyDescent="0.2">
      <c r="A28" s="315"/>
      <c r="B28" s="316"/>
      <c r="C28" s="316"/>
      <c r="D28" s="317"/>
      <c r="E28" s="91"/>
      <c r="F28" s="88"/>
      <c r="G28" s="88"/>
      <c r="H28" s="78"/>
      <c r="I28" s="80"/>
      <c r="J28" s="80"/>
      <c r="K28" s="80"/>
      <c r="L28" s="80"/>
      <c r="M28" s="80"/>
    </row>
    <row r="29" spans="1:13" ht="30" customHeight="1" x14ac:dyDescent="0.2">
      <c r="A29" s="322" t="s">
        <v>147</v>
      </c>
      <c r="B29" s="323"/>
      <c r="C29" s="323"/>
      <c r="D29" s="324"/>
      <c r="E29" s="92"/>
      <c r="F29" s="93"/>
      <c r="G29" s="88"/>
      <c r="H29" s="77"/>
      <c r="I29" s="80"/>
      <c r="J29" s="80"/>
      <c r="K29" s="80"/>
      <c r="L29" s="80"/>
      <c r="M29" s="80"/>
    </row>
    <row r="30" spans="1:13" x14ac:dyDescent="0.2">
      <c r="A30" s="209" t="s">
        <v>61</v>
      </c>
      <c r="B30" s="214" t="s">
        <v>148</v>
      </c>
      <c r="C30" s="209" t="s">
        <v>2</v>
      </c>
      <c r="D30" s="209" t="s">
        <v>81</v>
      </c>
      <c r="E30" s="91"/>
      <c r="F30" s="88"/>
      <c r="G30" s="88"/>
      <c r="H30" s="78"/>
      <c r="I30" s="80"/>
      <c r="J30" s="80"/>
      <c r="K30" s="80"/>
      <c r="L30" s="80"/>
      <c r="M30" s="80"/>
    </row>
    <row r="31" spans="1:13" x14ac:dyDescent="0.2">
      <c r="A31" s="213" t="s">
        <v>5</v>
      </c>
      <c r="B31" s="215" t="s">
        <v>52</v>
      </c>
      <c r="C31" s="46">
        <v>0.2</v>
      </c>
      <c r="D31" s="47">
        <f t="shared" ref="D31:D38" si="0">TRUNC(($D$18+$D$27)*C31,2)</f>
        <v>542.54</v>
      </c>
      <c r="E31" s="91" t="s">
        <v>75</v>
      </c>
      <c r="F31" s="88"/>
      <c r="G31" s="88"/>
      <c r="H31" s="77"/>
      <c r="I31" s="80"/>
      <c r="J31" s="80"/>
      <c r="K31" s="80"/>
      <c r="L31" s="80"/>
      <c r="M31" s="80"/>
    </row>
    <row r="32" spans="1:13" x14ac:dyDescent="0.2">
      <c r="A32" s="213" t="s">
        <v>6</v>
      </c>
      <c r="B32" s="215" t="s">
        <v>53</v>
      </c>
      <c r="C32" s="46">
        <v>2.5000000000000001E-2</v>
      </c>
      <c r="D32" s="47">
        <f t="shared" si="0"/>
        <v>67.81</v>
      </c>
      <c r="E32" s="91" t="s">
        <v>76</v>
      </c>
      <c r="F32" s="88"/>
      <c r="G32" s="88"/>
      <c r="H32" s="77"/>
      <c r="I32" s="80"/>
      <c r="J32" s="80"/>
      <c r="K32" s="80"/>
      <c r="L32" s="80"/>
      <c r="M32" s="80"/>
    </row>
    <row r="33" spans="1:13" x14ac:dyDescent="0.2">
      <c r="A33" s="213" t="s">
        <v>7</v>
      </c>
      <c r="B33" s="215" t="s">
        <v>167</v>
      </c>
      <c r="C33" s="46">
        <f>3*1%</f>
        <v>0.03</v>
      </c>
      <c r="D33" s="47">
        <f t="shared" si="0"/>
        <v>81.38</v>
      </c>
      <c r="E33" s="91" t="s">
        <v>169</v>
      </c>
      <c r="F33" s="88"/>
      <c r="G33" s="88"/>
      <c r="H33" s="77"/>
      <c r="I33" s="80"/>
      <c r="J33" s="80"/>
      <c r="K33" s="80"/>
      <c r="L33" s="80"/>
      <c r="M33" s="80"/>
    </row>
    <row r="34" spans="1:13" x14ac:dyDescent="0.2">
      <c r="A34" s="213" t="s">
        <v>8</v>
      </c>
      <c r="B34" s="215" t="s">
        <v>51</v>
      </c>
      <c r="C34" s="46">
        <v>1.4999999999999999E-2</v>
      </c>
      <c r="D34" s="47">
        <f t="shared" si="0"/>
        <v>40.69</v>
      </c>
      <c r="E34" s="91" t="s">
        <v>76</v>
      </c>
      <c r="F34" s="88"/>
      <c r="G34" s="88"/>
      <c r="H34" s="77"/>
      <c r="I34" s="80"/>
      <c r="J34" s="80"/>
      <c r="K34" s="80"/>
      <c r="L34" s="80"/>
      <c r="M34" s="80"/>
    </row>
    <row r="35" spans="1:13" x14ac:dyDescent="0.2">
      <c r="A35" s="213" t="s">
        <v>9</v>
      </c>
      <c r="B35" s="215" t="s">
        <v>54</v>
      </c>
      <c r="C35" s="46">
        <v>0.01</v>
      </c>
      <c r="D35" s="47">
        <f t="shared" si="0"/>
        <v>27.12</v>
      </c>
      <c r="E35" s="91" t="s">
        <v>76</v>
      </c>
      <c r="F35" s="88"/>
      <c r="G35" s="88"/>
      <c r="H35" s="77"/>
      <c r="I35" s="80"/>
      <c r="J35" s="80"/>
      <c r="K35" s="80"/>
      <c r="L35" s="80"/>
      <c r="M35" s="80"/>
    </row>
    <row r="36" spans="1:13" x14ac:dyDescent="0.2">
      <c r="A36" s="213" t="s">
        <v>10</v>
      </c>
      <c r="B36" s="215" t="s">
        <v>55</v>
      </c>
      <c r="C36" s="46">
        <v>6.0000000000000001E-3</v>
      </c>
      <c r="D36" s="47">
        <f t="shared" si="0"/>
        <v>16.27</v>
      </c>
      <c r="E36" s="91" t="s">
        <v>76</v>
      </c>
      <c r="F36" s="88"/>
      <c r="G36" s="88"/>
      <c r="H36" s="77"/>
      <c r="I36" s="80"/>
      <c r="J36" s="80"/>
      <c r="K36" s="80"/>
      <c r="L36" s="80"/>
      <c r="M36" s="80"/>
    </row>
    <row r="37" spans="1:13" x14ac:dyDescent="0.2">
      <c r="A37" s="213" t="s">
        <v>11</v>
      </c>
      <c r="B37" s="215" t="s">
        <v>56</v>
      </c>
      <c r="C37" s="46">
        <v>2E-3</v>
      </c>
      <c r="D37" s="47">
        <f t="shared" si="0"/>
        <v>5.42</v>
      </c>
      <c r="E37" s="91" t="s">
        <v>76</v>
      </c>
      <c r="F37" s="88"/>
      <c r="G37" s="88"/>
      <c r="H37" s="77"/>
      <c r="I37" s="80"/>
      <c r="J37" s="80"/>
      <c r="K37" s="80"/>
      <c r="L37" s="80"/>
      <c r="M37" s="80"/>
    </row>
    <row r="38" spans="1:13" x14ac:dyDescent="0.2">
      <c r="A38" s="213" t="s">
        <v>12</v>
      </c>
      <c r="B38" s="215" t="s">
        <v>57</v>
      </c>
      <c r="C38" s="46">
        <v>0.08</v>
      </c>
      <c r="D38" s="47">
        <f t="shared" si="0"/>
        <v>217.01</v>
      </c>
      <c r="E38" s="91" t="s">
        <v>75</v>
      </c>
      <c r="F38" s="88"/>
      <c r="G38" s="88"/>
      <c r="H38" s="77"/>
      <c r="I38" s="80"/>
      <c r="J38" s="80"/>
      <c r="K38" s="80"/>
      <c r="L38" s="80"/>
      <c r="M38" s="80"/>
    </row>
    <row r="39" spans="1:13" x14ac:dyDescent="0.2">
      <c r="A39" s="325" t="s">
        <v>138</v>
      </c>
      <c r="B39" s="325"/>
      <c r="C39" s="199">
        <f>SUM(C31:C38)</f>
        <v>0.36800000000000005</v>
      </c>
      <c r="D39" s="200">
        <f>SUM(D31:D38)</f>
        <v>998.23999999999978</v>
      </c>
      <c r="E39" s="91"/>
      <c r="F39" s="88"/>
      <c r="G39" s="88"/>
      <c r="H39" s="77"/>
      <c r="I39" s="80"/>
      <c r="J39" s="80"/>
      <c r="K39" s="80"/>
      <c r="L39" s="80"/>
      <c r="M39" s="80"/>
    </row>
    <row r="40" spans="1:13" x14ac:dyDescent="0.2">
      <c r="A40" s="318"/>
      <c r="B40" s="319"/>
      <c r="C40" s="319"/>
      <c r="D40" s="320"/>
      <c r="E40" s="91"/>
      <c r="F40" s="88"/>
      <c r="G40" s="88"/>
      <c r="H40" s="77"/>
      <c r="I40" s="84"/>
      <c r="J40" s="80"/>
      <c r="K40" s="80"/>
      <c r="L40" s="80"/>
      <c r="M40" s="80"/>
    </row>
    <row r="41" spans="1:13" x14ac:dyDescent="0.2">
      <c r="A41" s="322" t="s">
        <v>59</v>
      </c>
      <c r="B41" s="323"/>
      <c r="C41" s="323"/>
      <c r="D41" s="324"/>
      <c r="E41" s="91"/>
      <c r="F41" s="88"/>
      <c r="G41" s="88"/>
      <c r="H41" s="77"/>
      <c r="I41" s="80"/>
      <c r="J41" s="80"/>
      <c r="K41" s="80"/>
      <c r="L41" s="80"/>
      <c r="M41" s="80"/>
    </row>
    <row r="42" spans="1:13" s="21" customFormat="1" x14ac:dyDescent="0.2">
      <c r="A42" s="209" t="s">
        <v>62</v>
      </c>
      <c r="B42" s="214" t="s">
        <v>63</v>
      </c>
      <c r="C42" s="209"/>
      <c r="D42" s="209" t="s">
        <v>81</v>
      </c>
      <c r="E42" s="94"/>
      <c r="F42" s="95"/>
      <c r="G42" s="95"/>
      <c r="H42" s="79"/>
      <c r="I42" s="81"/>
      <c r="J42" s="81"/>
      <c r="K42" s="81"/>
      <c r="L42" s="81"/>
      <c r="M42" s="81"/>
    </row>
    <row r="43" spans="1:13" x14ac:dyDescent="0.2">
      <c r="A43" s="213" t="s">
        <v>5</v>
      </c>
      <c r="B43" s="76" t="s">
        <v>73</v>
      </c>
      <c r="C43" s="105"/>
      <c r="D43" s="50">
        <f>TRUNC((8.55*2*22)-(D12*6%),2)</f>
        <v>253.13</v>
      </c>
      <c r="E43" s="301" t="s">
        <v>181</v>
      </c>
      <c r="F43" s="301"/>
      <c r="G43" s="301"/>
      <c r="H43" s="301"/>
      <c r="I43" s="301"/>
      <c r="J43" s="80"/>
      <c r="K43" s="80"/>
      <c r="L43" s="80"/>
      <c r="M43" s="80"/>
    </row>
    <row r="44" spans="1:13" ht="12.75" customHeight="1" x14ac:dyDescent="0.2">
      <c r="A44" s="213" t="s">
        <v>6</v>
      </c>
      <c r="B44" s="76" t="s">
        <v>74</v>
      </c>
      <c r="C44" s="105"/>
      <c r="D44" s="50">
        <f>TRUNC((36.57*22),2)</f>
        <v>804.54</v>
      </c>
      <c r="E44" s="194" t="s">
        <v>77</v>
      </c>
      <c r="F44" s="195"/>
      <c r="G44" s="195"/>
      <c r="H44" s="195"/>
      <c r="I44" s="195"/>
      <c r="J44" s="80"/>
      <c r="K44" s="80"/>
      <c r="L44" s="80"/>
      <c r="M44" s="80"/>
    </row>
    <row r="45" spans="1:13" x14ac:dyDescent="0.2">
      <c r="A45" s="213" t="s">
        <v>7</v>
      </c>
      <c r="B45" s="76" t="s">
        <v>214</v>
      </c>
      <c r="C45" s="105"/>
      <c r="D45" s="50">
        <v>0</v>
      </c>
      <c r="E45" s="91"/>
      <c r="F45" s="88"/>
      <c r="G45" s="88"/>
      <c r="H45" s="77"/>
      <c r="I45" s="80"/>
      <c r="J45" s="80"/>
      <c r="K45" s="80"/>
      <c r="L45" s="80"/>
      <c r="M45" s="80"/>
    </row>
    <row r="46" spans="1:13" s="129" customFormat="1" x14ac:dyDescent="0.2">
      <c r="A46" s="213" t="s">
        <v>8</v>
      </c>
      <c r="B46" s="76" t="s">
        <v>193</v>
      </c>
      <c r="C46" s="105"/>
      <c r="D46" s="50">
        <v>0</v>
      </c>
      <c r="E46" s="91"/>
      <c r="F46" s="88"/>
      <c r="G46" s="88"/>
      <c r="H46" s="77"/>
      <c r="I46" s="80"/>
      <c r="J46" s="80"/>
      <c r="K46" s="80"/>
      <c r="L46" s="80"/>
      <c r="M46" s="80"/>
    </row>
    <row r="47" spans="1:13" s="129" customFormat="1" x14ac:dyDescent="0.2">
      <c r="A47" s="213" t="s">
        <v>9</v>
      </c>
      <c r="B47" s="76" t="s">
        <v>3</v>
      </c>
      <c r="C47" s="105"/>
      <c r="D47" s="50">
        <v>0</v>
      </c>
      <c r="E47" s="91"/>
      <c r="F47" s="88"/>
      <c r="G47" s="88"/>
      <c r="H47" s="77"/>
      <c r="I47" s="80"/>
      <c r="J47" s="80"/>
      <c r="K47" s="80"/>
      <c r="L47" s="80"/>
      <c r="M47" s="80"/>
    </row>
    <row r="48" spans="1:13" x14ac:dyDescent="0.2">
      <c r="A48" s="325" t="s">
        <v>138</v>
      </c>
      <c r="B48" s="325"/>
      <c r="C48" s="325"/>
      <c r="D48" s="200">
        <f>SUM(D43:D47)</f>
        <v>1057.67</v>
      </c>
      <c r="E48" s="91"/>
      <c r="F48" s="88"/>
      <c r="G48" s="88"/>
      <c r="H48" s="77"/>
      <c r="I48" s="80"/>
      <c r="J48" s="80"/>
      <c r="K48" s="80"/>
      <c r="L48" s="80"/>
      <c r="M48" s="80"/>
    </row>
    <row r="49" spans="1:13" x14ac:dyDescent="0.2">
      <c r="A49" s="315"/>
      <c r="B49" s="316"/>
      <c r="C49" s="316"/>
      <c r="D49" s="317"/>
      <c r="E49" s="91"/>
      <c r="F49" s="88"/>
      <c r="G49" s="88"/>
      <c r="H49" s="77"/>
      <c r="I49" s="80"/>
      <c r="J49" s="80"/>
      <c r="K49" s="80"/>
      <c r="L49" s="80"/>
      <c r="M49" s="80"/>
    </row>
    <row r="50" spans="1:13" x14ac:dyDescent="0.2">
      <c r="A50" s="326" t="s">
        <v>150</v>
      </c>
      <c r="B50" s="326"/>
      <c r="C50" s="326"/>
      <c r="D50" s="326"/>
      <c r="E50" s="91"/>
      <c r="F50" s="88"/>
      <c r="G50" s="88"/>
      <c r="H50" s="77"/>
      <c r="I50" s="80"/>
      <c r="J50" s="80"/>
      <c r="K50" s="80"/>
      <c r="L50" s="80"/>
      <c r="M50" s="80"/>
    </row>
    <row r="51" spans="1:13" x14ac:dyDescent="0.2">
      <c r="A51" s="209">
        <v>2</v>
      </c>
      <c r="B51" s="327" t="s">
        <v>149</v>
      </c>
      <c r="C51" s="328"/>
      <c r="D51" s="209" t="s">
        <v>81</v>
      </c>
      <c r="E51" s="91"/>
      <c r="F51" s="88"/>
      <c r="G51" s="88"/>
      <c r="H51" s="77"/>
      <c r="I51" s="80"/>
      <c r="J51" s="80"/>
      <c r="K51" s="80"/>
      <c r="L51" s="80"/>
      <c r="M51" s="80"/>
    </row>
    <row r="52" spans="1:13" x14ac:dyDescent="0.2">
      <c r="A52" s="213" t="s">
        <v>60</v>
      </c>
      <c r="B52" s="329" t="s">
        <v>49</v>
      </c>
      <c r="C52" s="329"/>
      <c r="D52" s="47">
        <f>D27</f>
        <v>441.6</v>
      </c>
      <c r="E52" s="91"/>
      <c r="F52" s="88"/>
      <c r="G52" s="88"/>
      <c r="H52" s="77"/>
      <c r="I52" s="80"/>
      <c r="J52" s="80"/>
      <c r="K52" s="80"/>
      <c r="L52" s="80"/>
      <c r="M52" s="80"/>
    </row>
    <row r="53" spans="1:13" x14ac:dyDescent="0.2">
      <c r="A53" s="213" t="s">
        <v>61</v>
      </c>
      <c r="B53" s="329" t="s">
        <v>50</v>
      </c>
      <c r="C53" s="329"/>
      <c r="D53" s="47">
        <f>D39</f>
        <v>998.23999999999978</v>
      </c>
      <c r="E53" s="91"/>
      <c r="F53" s="88"/>
      <c r="G53" s="88"/>
      <c r="H53" s="77"/>
      <c r="I53" s="80"/>
      <c r="J53" s="80"/>
      <c r="K53" s="80"/>
      <c r="L53" s="80"/>
      <c r="M53" s="80"/>
    </row>
    <row r="54" spans="1:13" x14ac:dyDescent="0.2">
      <c r="A54" s="213" t="s">
        <v>62</v>
      </c>
      <c r="B54" s="329" t="s">
        <v>63</v>
      </c>
      <c r="C54" s="329"/>
      <c r="D54" s="47">
        <f>D48</f>
        <v>1057.67</v>
      </c>
      <c r="E54" s="91"/>
      <c r="F54" s="88"/>
      <c r="G54" s="88"/>
      <c r="H54" s="77"/>
      <c r="I54" s="80"/>
      <c r="J54" s="80"/>
      <c r="K54" s="80"/>
      <c r="L54" s="80"/>
      <c r="M54" s="80"/>
    </row>
    <row r="55" spans="1:13" x14ac:dyDescent="0.2">
      <c r="A55" s="306" t="s">
        <v>138</v>
      </c>
      <c r="B55" s="306"/>
      <c r="C55" s="306"/>
      <c r="D55" s="188">
        <f>SUM(D52:D54)</f>
        <v>2497.5099999999998</v>
      </c>
      <c r="E55" s="91"/>
      <c r="F55" s="88"/>
      <c r="G55" s="88"/>
      <c r="H55" s="77"/>
      <c r="I55" s="80"/>
      <c r="J55" s="80"/>
      <c r="K55" s="80"/>
      <c r="L55" s="80"/>
      <c r="M55" s="80"/>
    </row>
    <row r="56" spans="1:13" x14ac:dyDescent="0.2">
      <c r="A56" s="316"/>
      <c r="B56" s="316"/>
      <c r="C56" s="316"/>
      <c r="D56" s="316"/>
      <c r="E56" s="91"/>
      <c r="F56" s="88"/>
      <c r="G56" s="88"/>
      <c r="H56" s="77"/>
      <c r="I56" s="80"/>
      <c r="J56" s="80"/>
      <c r="K56" s="80"/>
      <c r="L56" s="80"/>
      <c r="M56" s="80"/>
    </row>
    <row r="57" spans="1:13" x14ac:dyDescent="0.2">
      <c r="A57" s="208"/>
      <c r="B57" s="208"/>
      <c r="C57" s="208"/>
      <c r="D57" s="208"/>
      <c r="E57" s="91"/>
      <c r="F57" s="88"/>
      <c r="G57" s="88"/>
      <c r="H57" s="77"/>
      <c r="I57" s="80"/>
      <c r="J57" s="80"/>
      <c r="K57" s="80"/>
      <c r="L57" s="80"/>
      <c r="M57" s="80"/>
    </row>
    <row r="58" spans="1:13" x14ac:dyDescent="0.2">
      <c r="A58" s="308" t="s">
        <v>152</v>
      </c>
      <c r="B58" s="308"/>
      <c r="C58" s="308"/>
      <c r="D58" s="308"/>
      <c r="E58" s="91"/>
      <c r="F58" s="88"/>
      <c r="G58" s="88"/>
      <c r="H58" s="77"/>
      <c r="I58" s="80"/>
      <c r="J58" s="80"/>
      <c r="K58" s="80"/>
      <c r="L58" s="80"/>
      <c r="M58" s="80"/>
    </row>
    <row r="59" spans="1:13" x14ac:dyDescent="0.2">
      <c r="A59" s="209">
        <v>3</v>
      </c>
      <c r="B59" s="209" t="s">
        <v>139</v>
      </c>
      <c r="C59" s="209" t="s">
        <v>2</v>
      </c>
      <c r="D59" s="209" t="s">
        <v>81</v>
      </c>
      <c r="E59" s="96"/>
      <c r="F59" s="88"/>
      <c r="G59" s="88"/>
      <c r="H59" s="77"/>
      <c r="I59" s="80"/>
      <c r="J59" s="80"/>
      <c r="K59" s="80"/>
      <c r="L59" s="80"/>
      <c r="M59" s="80"/>
    </row>
    <row r="60" spans="1:13" x14ac:dyDescent="0.2">
      <c r="A60" s="213" t="s">
        <v>5</v>
      </c>
      <c r="B60" s="215" t="s">
        <v>66</v>
      </c>
      <c r="C60" s="46">
        <f>((1/12)*5%)</f>
        <v>4.1666666666666666E-3</v>
      </c>
      <c r="D60" s="47">
        <f>TRUNC(($D$18*C60),2)</f>
        <v>9.4600000000000009</v>
      </c>
      <c r="E60" s="91" t="s">
        <v>151</v>
      </c>
      <c r="F60" s="88"/>
      <c r="G60" s="88"/>
      <c r="H60" s="77"/>
      <c r="I60" s="80"/>
      <c r="J60" s="82"/>
      <c r="K60" s="80"/>
      <c r="L60" s="80"/>
      <c r="M60" s="80"/>
    </row>
    <row r="61" spans="1:13" x14ac:dyDescent="0.2">
      <c r="A61" s="213" t="s">
        <v>6</v>
      </c>
      <c r="B61" s="215" t="s">
        <v>65</v>
      </c>
      <c r="C61" s="46">
        <f>0.08*C60</f>
        <v>3.3333333333333332E-4</v>
      </c>
      <c r="D61" s="47">
        <f>TRUNC((C61*D18),2)</f>
        <v>0.75</v>
      </c>
      <c r="E61" s="91" t="s">
        <v>78</v>
      </c>
      <c r="F61" s="88"/>
      <c r="G61" s="88"/>
      <c r="H61" s="77"/>
      <c r="I61" s="80"/>
      <c r="J61" s="83"/>
      <c r="K61" s="80"/>
      <c r="L61" s="80"/>
      <c r="M61" s="80"/>
    </row>
    <row r="62" spans="1:13" x14ac:dyDescent="0.2">
      <c r="A62" s="213" t="s">
        <v>7</v>
      </c>
      <c r="B62" s="215" t="s">
        <v>202</v>
      </c>
      <c r="C62" s="46">
        <f>8%*(40%)*90%*(1+C27)</f>
        <v>3.4398720000000001E-2</v>
      </c>
      <c r="D62" s="47">
        <f>TRUNC((C62*D18),2)</f>
        <v>78.12</v>
      </c>
      <c r="E62" s="91" t="s">
        <v>196</v>
      </c>
      <c r="F62" s="88"/>
      <c r="G62" s="88"/>
      <c r="H62" s="77"/>
      <c r="I62" s="80"/>
      <c r="J62" s="83"/>
      <c r="K62" s="80"/>
      <c r="L62" s="80"/>
      <c r="M62" s="80"/>
    </row>
    <row r="63" spans="1:13" x14ac:dyDescent="0.2">
      <c r="A63" s="213" t="s">
        <v>8</v>
      </c>
      <c r="B63" s="215" t="s">
        <v>64</v>
      </c>
      <c r="C63" s="46">
        <f>((1/30)*7)/12</f>
        <v>1.9444444444444445E-2</v>
      </c>
      <c r="D63" s="47">
        <f>TRUNC(($D$18*C63),2)</f>
        <v>44.16</v>
      </c>
      <c r="E63" s="91" t="s">
        <v>79</v>
      </c>
      <c r="F63" s="88"/>
      <c r="G63" s="88"/>
      <c r="H63" s="77"/>
      <c r="I63" s="80"/>
      <c r="J63" s="84"/>
      <c r="K63" s="80"/>
      <c r="L63" s="80"/>
      <c r="M63" s="80"/>
    </row>
    <row r="64" spans="1:13" x14ac:dyDescent="0.2">
      <c r="A64" s="213" t="s">
        <v>9</v>
      </c>
      <c r="B64" s="215" t="s">
        <v>67</v>
      </c>
      <c r="C64" s="46">
        <f>C39*C63</f>
        <v>7.1555555555555565E-3</v>
      </c>
      <c r="D64" s="47">
        <f>TRUNC(($D$18*C64),2)</f>
        <v>16.25</v>
      </c>
      <c r="E64" s="94" t="s">
        <v>80</v>
      </c>
      <c r="F64" s="97"/>
      <c r="G64" s="88"/>
      <c r="H64" s="77"/>
      <c r="I64" s="80"/>
      <c r="J64" s="84"/>
      <c r="K64" s="80"/>
      <c r="L64" s="80"/>
      <c r="M64" s="80"/>
    </row>
    <row r="65" spans="1:13" ht="12.75" customHeight="1" x14ac:dyDescent="0.2">
      <c r="A65" s="213" t="s">
        <v>10</v>
      </c>
      <c r="B65" s="215" t="s">
        <v>203</v>
      </c>
      <c r="C65" s="46">
        <f>(8%*(40%))*C64</f>
        <v>2.2897777777777781E-4</v>
      </c>
      <c r="D65" s="47">
        <f>TRUNC((C65*(D18+D27)),2)</f>
        <v>0.62</v>
      </c>
      <c r="E65" s="305" t="s">
        <v>197</v>
      </c>
      <c r="F65" s="305"/>
      <c r="G65" s="305"/>
      <c r="H65" s="305"/>
      <c r="I65" s="305"/>
      <c r="J65" s="83"/>
      <c r="K65" s="80"/>
      <c r="L65" s="80"/>
      <c r="M65" s="80"/>
    </row>
    <row r="66" spans="1:13" x14ac:dyDescent="0.2">
      <c r="A66" s="306" t="s">
        <v>138</v>
      </c>
      <c r="B66" s="306"/>
      <c r="C66" s="106">
        <f>TRUNC(SUM(C60:C65),4)</f>
        <v>6.5699999999999995E-2</v>
      </c>
      <c r="D66" s="188">
        <f>SUM(D60:D65)</f>
        <v>149.36000000000001</v>
      </c>
      <c r="E66" s="91"/>
      <c r="F66" s="88"/>
      <c r="G66" s="88"/>
      <c r="H66" s="77"/>
      <c r="I66" s="80"/>
      <c r="J66" s="80"/>
      <c r="K66" s="80"/>
      <c r="L66" s="80"/>
      <c r="M66" s="80"/>
    </row>
    <row r="67" spans="1:13" x14ac:dyDescent="0.2">
      <c r="A67" s="307"/>
      <c r="B67" s="307"/>
      <c r="C67" s="307"/>
      <c r="D67" s="307"/>
      <c r="E67" s="91"/>
      <c r="F67" s="88"/>
      <c r="G67" s="88"/>
      <c r="H67" s="77"/>
      <c r="I67" s="80"/>
      <c r="J67" s="80"/>
      <c r="K67" s="80"/>
      <c r="L67" s="80"/>
      <c r="M67" s="80"/>
    </row>
    <row r="68" spans="1:13" x14ac:dyDescent="0.2">
      <c r="A68" s="208"/>
      <c r="B68" s="208"/>
      <c r="C68" s="208"/>
      <c r="D68" s="208"/>
      <c r="E68" s="91"/>
      <c r="F68" s="88"/>
      <c r="G68" s="88"/>
      <c r="H68" s="77"/>
      <c r="I68" s="80"/>
      <c r="J68" s="80"/>
      <c r="K68" s="80"/>
      <c r="L68" s="80"/>
      <c r="M68" s="80"/>
    </row>
    <row r="69" spans="1:13" x14ac:dyDescent="0.2">
      <c r="A69" s="308" t="s">
        <v>153</v>
      </c>
      <c r="B69" s="308"/>
      <c r="C69" s="308"/>
      <c r="D69" s="308"/>
      <c r="E69" s="91"/>
      <c r="F69" s="88"/>
      <c r="G69" s="88"/>
      <c r="H69" s="77"/>
      <c r="I69" s="80"/>
      <c r="J69" s="80"/>
      <c r="K69" s="80"/>
      <c r="L69" s="80"/>
      <c r="M69" s="80"/>
    </row>
    <row r="70" spans="1:13" x14ac:dyDescent="0.2">
      <c r="A70" s="302" t="s">
        <v>188</v>
      </c>
      <c r="B70" s="303"/>
      <c r="C70" s="303"/>
      <c r="D70" s="304"/>
      <c r="E70" s="91"/>
      <c r="F70" s="88"/>
      <c r="G70" s="88"/>
      <c r="H70" s="77"/>
      <c r="I70" s="80"/>
      <c r="J70" s="80"/>
      <c r="K70" s="80"/>
      <c r="L70" s="80"/>
      <c r="M70" s="80"/>
    </row>
    <row r="71" spans="1:13" x14ac:dyDescent="0.2">
      <c r="A71" s="209" t="s">
        <v>17</v>
      </c>
      <c r="B71" s="209" t="s">
        <v>189</v>
      </c>
      <c r="C71" s="209" t="s">
        <v>2</v>
      </c>
      <c r="D71" s="209" t="s">
        <v>81</v>
      </c>
      <c r="E71" s="91"/>
      <c r="F71" s="88"/>
      <c r="G71" s="88"/>
      <c r="H71" s="77"/>
      <c r="I71" s="85"/>
      <c r="J71" s="80"/>
      <c r="K71" s="80"/>
      <c r="L71" s="80"/>
      <c r="M71" s="80"/>
    </row>
    <row r="72" spans="1:13" x14ac:dyDescent="0.2">
      <c r="A72" s="213" t="s">
        <v>5</v>
      </c>
      <c r="B72" s="215" t="s">
        <v>198</v>
      </c>
      <c r="C72" s="46">
        <f>1/12</f>
        <v>8.3333333333333329E-2</v>
      </c>
      <c r="D72" s="47">
        <f>TRUNC(($D$18*C72),2)</f>
        <v>189.26</v>
      </c>
      <c r="E72" s="91"/>
      <c r="F72" s="88"/>
      <c r="G72" s="88"/>
      <c r="H72" s="77"/>
      <c r="I72" s="85"/>
      <c r="J72" s="80"/>
      <c r="K72" s="80"/>
      <c r="L72" s="80"/>
      <c r="M72" s="80"/>
    </row>
    <row r="73" spans="1:13" x14ac:dyDescent="0.2">
      <c r="A73" s="213" t="s">
        <v>6</v>
      </c>
      <c r="B73" s="215" t="s">
        <v>170</v>
      </c>
      <c r="C73" s="46">
        <f>5.96/30/12</f>
        <v>1.6555555555555556E-2</v>
      </c>
      <c r="D73" s="47">
        <f>TRUNC(($D$18*C73),2)</f>
        <v>37.590000000000003</v>
      </c>
      <c r="E73" s="94" t="s">
        <v>199</v>
      </c>
      <c r="F73" s="88"/>
      <c r="G73" s="88"/>
      <c r="H73" s="77"/>
      <c r="I73" s="85"/>
      <c r="J73" s="80"/>
      <c r="K73" s="80"/>
      <c r="L73" s="80"/>
      <c r="M73" s="80"/>
    </row>
    <row r="74" spans="1:13" x14ac:dyDescent="0.2">
      <c r="A74" s="213" t="s">
        <v>7</v>
      </c>
      <c r="B74" s="215" t="s">
        <v>171</v>
      </c>
      <c r="C74" s="46">
        <f>(1/30/12)*5*1.5%</f>
        <v>2.0833333333333335E-4</v>
      </c>
      <c r="D74" s="47">
        <f>TRUNC(($D$18*C74),2)</f>
        <v>0.47</v>
      </c>
      <c r="E74" s="94" t="s">
        <v>154</v>
      </c>
      <c r="F74" s="88"/>
      <c r="G74" s="88"/>
      <c r="H74" s="77"/>
      <c r="I74" s="80"/>
      <c r="J74" s="80"/>
      <c r="K74" s="80"/>
      <c r="L74" s="80"/>
      <c r="M74" s="80"/>
    </row>
    <row r="75" spans="1:13" x14ac:dyDescent="0.2">
      <c r="A75" s="213" t="s">
        <v>8</v>
      </c>
      <c r="B75" s="215" t="s">
        <v>172</v>
      </c>
      <c r="C75" s="46">
        <f>(15/30/12)*8%</f>
        <v>3.3333333333333331E-3</v>
      </c>
      <c r="D75" s="47">
        <f>TRUNC(($D$18*C75),2)</f>
        <v>7.57</v>
      </c>
      <c r="E75" s="94" t="s">
        <v>200</v>
      </c>
      <c r="F75" s="95"/>
      <c r="G75" s="95"/>
      <c r="H75" s="77"/>
      <c r="I75" s="80"/>
      <c r="J75" s="80"/>
      <c r="K75" s="80"/>
      <c r="L75" s="80"/>
      <c r="M75" s="80"/>
    </row>
    <row r="76" spans="1:13" x14ac:dyDescent="0.2">
      <c r="A76" s="213" t="s">
        <v>9</v>
      </c>
      <c r="B76" s="215" t="s">
        <v>173</v>
      </c>
      <c r="C76" s="46">
        <f>(4/12)/12*2%</f>
        <v>5.5555555555555556E-4</v>
      </c>
      <c r="D76" s="47">
        <f>TRUNC(($D$18*C76),2)</f>
        <v>1.26</v>
      </c>
      <c r="E76" s="94" t="s">
        <v>201</v>
      </c>
      <c r="F76" s="98"/>
      <c r="G76" s="88"/>
      <c r="H76" s="77"/>
      <c r="I76" s="80"/>
      <c r="J76" s="80"/>
      <c r="K76" s="80"/>
      <c r="L76" s="80"/>
      <c r="M76" s="80"/>
    </row>
    <row r="77" spans="1:13" x14ac:dyDescent="0.2">
      <c r="A77" s="213" t="s">
        <v>10</v>
      </c>
      <c r="B77" s="215" t="s">
        <v>210</v>
      </c>
      <c r="C77" s="46">
        <v>0</v>
      </c>
      <c r="D77" s="47">
        <f>TRUNC((C77*D18),2)</f>
        <v>0</v>
      </c>
      <c r="E77" s="94" t="s">
        <v>209</v>
      </c>
      <c r="F77" s="99"/>
      <c r="G77" s="95"/>
      <c r="H77" s="79"/>
      <c r="I77" s="80"/>
      <c r="J77" s="80"/>
      <c r="K77" s="80"/>
      <c r="L77" s="80"/>
      <c r="M77" s="80"/>
    </row>
    <row r="78" spans="1:13" x14ac:dyDescent="0.2">
      <c r="A78" s="306" t="s">
        <v>138</v>
      </c>
      <c r="B78" s="306"/>
      <c r="C78" s="106">
        <f>TRUNC(SUM(C72:C77),4)</f>
        <v>0.10390000000000001</v>
      </c>
      <c r="D78" s="188">
        <f>SUM(D72:D77)</f>
        <v>236.14999999999998</v>
      </c>
      <c r="E78" s="91"/>
      <c r="F78" s="88"/>
      <c r="G78" s="88"/>
      <c r="H78" s="77"/>
      <c r="I78" s="80"/>
      <c r="J78" s="80"/>
      <c r="K78" s="80"/>
      <c r="L78" s="80"/>
      <c r="M78" s="80"/>
    </row>
    <row r="79" spans="1:13" x14ac:dyDescent="0.2">
      <c r="A79" s="201"/>
      <c r="B79" s="202"/>
      <c r="C79" s="202"/>
      <c r="D79" s="203"/>
      <c r="E79" s="91"/>
      <c r="F79" s="88"/>
      <c r="G79" s="88"/>
      <c r="H79" s="77"/>
      <c r="I79" s="80"/>
      <c r="J79" s="80"/>
      <c r="K79" s="80"/>
      <c r="L79" s="80"/>
      <c r="M79" s="80"/>
    </row>
    <row r="80" spans="1:13" x14ac:dyDescent="0.2">
      <c r="A80" s="302" t="s">
        <v>190</v>
      </c>
      <c r="B80" s="303"/>
      <c r="C80" s="303"/>
      <c r="D80" s="304"/>
      <c r="E80" s="91"/>
      <c r="F80" s="88"/>
      <c r="G80" s="88"/>
      <c r="H80" s="77"/>
      <c r="I80" s="80"/>
      <c r="J80" s="80"/>
      <c r="K80" s="80"/>
      <c r="L80" s="80"/>
      <c r="M80" s="80"/>
    </row>
    <row r="81" spans="1:13" x14ac:dyDescent="0.2">
      <c r="A81" s="209" t="s">
        <v>18</v>
      </c>
      <c r="B81" s="164" t="s">
        <v>191</v>
      </c>
      <c r="C81" s="164" t="s">
        <v>2</v>
      </c>
      <c r="D81" s="209" t="s">
        <v>81</v>
      </c>
      <c r="E81" s="91"/>
      <c r="F81" s="88"/>
      <c r="G81" s="88"/>
      <c r="H81" s="77"/>
      <c r="I81" s="80"/>
      <c r="J81" s="80"/>
      <c r="K81" s="80"/>
      <c r="L81" s="80"/>
      <c r="M81" s="80"/>
    </row>
    <row r="82" spans="1:13" x14ac:dyDescent="0.2">
      <c r="A82" s="213" t="s">
        <v>5</v>
      </c>
      <c r="B82" s="215" t="s">
        <v>192</v>
      </c>
      <c r="C82" s="46">
        <v>0</v>
      </c>
      <c r="D82" s="47">
        <f>TRUNC(($D$18*C82),2)</f>
        <v>0</v>
      </c>
      <c r="E82" s="91"/>
      <c r="F82" s="88"/>
      <c r="G82" s="88"/>
      <c r="H82" s="77"/>
      <c r="I82" s="80"/>
      <c r="J82" s="80"/>
      <c r="K82" s="80"/>
      <c r="L82" s="80"/>
      <c r="M82" s="80"/>
    </row>
    <row r="83" spans="1:13" x14ac:dyDescent="0.2">
      <c r="A83" s="306" t="s">
        <v>138</v>
      </c>
      <c r="B83" s="306"/>
      <c r="C83" s="106">
        <f>TRUNC(SUM(C82),4)</f>
        <v>0</v>
      </c>
      <c r="D83" s="188">
        <f>SUM(D82)</f>
        <v>0</v>
      </c>
      <c r="E83" s="91"/>
      <c r="F83" s="88"/>
      <c r="G83" s="88"/>
      <c r="H83" s="77"/>
      <c r="I83" s="80"/>
      <c r="J83" s="80"/>
      <c r="K83" s="80"/>
      <c r="L83" s="80"/>
      <c r="M83" s="80"/>
    </row>
    <row r="84" spans="1:13" x14ac:dyDescent="0.2">
      <c r="A84" s="210"/>
      <c r="B84" s="211"/>
      <c r="C84" s="211"/>
      <c r="D84" s="212"/>
      <c r="E84" s="91"/>
      <c r="F84" s="88"/>
      <c r="G84" s="88"/>
      <c r="H84" s="77"/>
      <c r="I84" s="80"/>
      <c r="J84" s="80"/>
      <c r="K84" s="80"/>
      <c r="L84" s="80"/>
      <c r="M84" s="80"/>
    </row>
    <row r="85" spans="1:13" x14ac:dyDescent="0.2">
      <c r="A85" s="302" t="s">
        <v>155</v>
      </c>
      <c r="B85" s="303"/>
      <c r="C85" s="303"/>
      <c r="D85" s="304"/>
      <c r="E85" s="91"/>
      <c r="F85" s="88"/>
      <c r="G85" s="88"/>
      <c r="H85" s="77"/>
      <c r="I85" s="80"/>
      <c r="J85" s="80"/>
      <c r="K85" s="80"/>
      <c r="L85" s="80"/>
      <c r="M85" s="80"/>
    </row>
    <row r="86" spans="1:13" x14ac:dyDescent="0.2">
      <c r="A86" s="209">
        <v>4</v>
      </c>
      <c r="B86" s="164" t="s">
        <v>156</v>
      </c>
      <c r="C86" s="164" t="s">
        <v>2</v>
      </c>
      <c r="D86" s="209" t="s">
        <v>81</v>
      </c>
      <c r="E86" s="91"/>
      <c r="F86" s="88"/>
      <c r="G86" s="88"/>
      <c r="H86" s="77"/>
      <c r="I86" s="86"/>
      <c r="J86" s="80"/>
      <c r="K86" s="80"/>
      <c r="L86" s="80"/>
      <c r="M86" s="80"/>
    </row>
    <row r="87" spans="1:13" x14ac:dyDescent="0.2">
      <c r="A87" s="213" t="s">
        <v>17</v>
      </c>
      <c r="B87" s="51" t="s">
        <v>68</v>
      </c>
      <c r="C87" s="46">
        <f>C78</f>
        <v>0.10390000000000001</v>
      </c>
      <c r="D87" s="47">
        <f>D78</f>
        <v>236.14999999999998</v>
      </c>
      <c r="E87" s="91"/>
      <c r="F87" s="88"/>
      <c r="G87" s="88"/>
      <c r="H87" s="77"/>
      <c r="I87" s="80"/>
      <c r="J87" s="80"/>
      <c r="K87" s="80"/>
      <c r="L87" s="80"/>
      <c r="M87" s="80"/>
    </row>
    <row r="88" spans="1:13" x14ac:dyDescent="0.2">
      <c r="A88" s="213" t="s">
        <v>18</v>
      </c>
      <c r="B88" s="51" t="s">
        <v>70</v>
      </c>
      <c r="C88" s="46">
        <f>C82</f>
        <v>0</v>
      </c>
      <c r="D88" s="47">
        <f>D83</f>
        <v>0</v>
      </c>
      <c r="E88" s="91"/>
      <c r="F88" s="88"/>
      <c r="G88" s="88"/>
      <c r="H88" s="77"/>
      <c r="I88" s="80"/>
      <c r="J88" s="80"/>
      <c r="K88" s="80"/>
      <c r="L88" s="80"/>
      <c r="M88" s="80"/>
    </row>
    <row r="89" spans="1:13" x14ac:dyDescent="0.2">
      <c r="A89" s="306" t="s">
        <v>138</v>
      </c>
      <c r="B89" s="306"/>
      <c r="C89" s="189">
        <f>SUM(C87:C88)</f>
        <v>0.10390000000000001</v>
      </c>
      <c r="D89" s="188">
        <f>SUM(D87:D88)</f>
        <v>236.14999999999998</v>
      </c>
      <c r="E89" s="91"/>
      <c r="F89" s="88"/>
      <c r="G89" s="88"/>
      <c r="H89" s="77"/>
      <c r="I89" s="80"/>
      <c r="J89" s="80"/>
      <c r="K89" s="80"/>
      <c r="L89" s="80"/>
      <c r="M89" s="80"/>
    </row>
    <row r="90" spans="1:13" x14ac:dyDescent="0.2">
      <c r="A90" s="208"/>
      <c r="B90" s="208"/>
      <c r="C90" s="208"/>
      <c r="D90" s="208"/>
      <c r="E90" s="91"/>
      <c r="F90" s="88"/>
      <c r="G90" s="88"/>
      <c r="H90" s="77"/>
      <c r="I90" s="80"/>
      <c r="J90" s="80"/>
      <c r="K90" s="80"/>
      <c r="L90" s="80"/>
      <c r="M90" s="80"/>
    </row>
    <row r="91" spans="1:13" x14ac:dyDescent="0.2">
      <c r="A91" s="208"/>
      <c r="B91" s="208"/>
      <c r="C91" s="208"/>
      <c r="D91" s="208"/>
      <c r="E91" s="91"/>
      <c r="F91" s="88"/>
      <c r="G91" s="88"/>
      <c r="H91" s="77"/>
      <c r="I91" s="80"/>
      <c r="J91" s="80"/>
      <c r="K91" s="80"/>
      <c r="L91" s="80"/>
      <c r="M91" s="80"/>
    </row>
    <row r="92" spans="1:13" x14ac:dyDescent="0.2">
      <c r="A92" s="308" t="s">
        <v>157</v>
      </c>
      <c r="B92" s="308"/>
      <c r="C92" s="308"/>
      <c r="D92" s="308"/>
      <c r="E92" s="91"/>
      <c r="F92" s="88"/>
      <c r="G92" s="88"/>
      <c r="H92" s="77"/>
      <c r="I92" s="80"/>
      <c r="J92" s="80"/>
      <c r="K92" s="80"/>
      <c r="L92" s="80"/>
      <c r="M92" s="80"/>
    </row>
    <row r="93" spans="1:13" x14ac:dyDescent="0.2">
      <c r="A93" s="209">
        <v>5</v>
      </c>
      <c r="B93" s="209" t="s">
        <v>140</v>
      </c>
      <c r="C93" s="209"/>
      <c r="D93" s="209" t="s">
        <v>81</v>
      </c>
      <c r="E93" s="91"/>
      <c r="F93" s="88"/>
      <c r="G93" s="88"/>
      <c r="H93" s="77"/>
      <c r="I93" s="80"/>
      <c r="J93" s="80"/>
      <c r="K93" s="80"/>
      <c r="L93" s="80"/>
      <c r="M93" s="80"/>
    </row>
    <row r="94" spans="1:13" x14ac:dyDescent="0.2">
      <c r="A94" s="213" t="s">
        <v>5</v>
      </c>
      <c r="B94" s="76" t="s">
        <v>71</v>
      </c>
      <c r="C94" s="105"/>
      <c r="D94" s="47">
        <f>Uniformes!G9</f>
        <v>11.499166666666664</v>
      </c>
      <c r="E94" s="91"/>
      <c r="F94" s="88"/>
      <c r="G94" s="88"/>
      <c r="H94" s="77"/>
      <c r="I94" s="80"/>
      <c r="J94" s="80"/>
      <c r="K94" s="80"/>
      <c r="L94" s="80"/>
      <c r="M94" s="80"/>
    </row>
    <row r="95" spans="1:13" x14ac:dyDescent="0.2">
      <c r="A95" s="213" t="s">
        <v>6</v>
      </c>
      <c r="B95" s="76" t="s">
        <v>13</v>
      </c>
      <c r="C95" s="105"/>
      <c r="D95" s="47">
        <v>0</v>
      </c>
      <c r="E95" s="91"/>
      <c r="F95" s="88"/>
      <c r="G95" s="88"/>
      <c r="H95" s="77"/>
      <c r="I95" s="80"/>
      <c r="J95" s="80"/>
      <c r="K95" s="80"/>
      <c r="L95" s="80"/>
      <c r="M95" s="80"/>
    </row>
    <row r="96" spans="1:13" x14ac:dyDescent="0.2">
      <c r="A96" s="213" t="s">
        <v>7</v>
      </c>
      <c r="B96" s="76" t="s">
        <v>14</v>
      </c>
      <c r="C96" s="105"/>
      <c r="D96" s="47">
        <f>'Equipamentos e Materiais'!G35</f>
        <v>15.581547619047617</v>
      </c>
      <c r="E96" s="91"/>
      <c r="F96" s="88"/>
      <c r="G96" s="88"/>
      <c r="H96" s="77"/>
      <c r="I96" s="80"/>
      <c r="J96" s="80"/>
      <c r="K96" s="80"/>
      <c r="L96" s="80"/>
      <c r="M96" s="80"/>
    </row>
    <row r="97" spans="1:13" x14ac:dyDescent="0.2">
      <c r="A97" s="213" t="s">
        <v>8</v>
      </c>
      <c r="B97" s="76" t="s">
        <v>3</v>
      </c>
      <c r="C97" s="105"/>
      <c r="D97" s="47">
        <v>0</v>
      </c>
      <c r="E97" s="91"/>
      <c r="F97" s="88"/>
      <c r="G97" s="88"/>
      <c r="H97" s="77"/>
      <c r="I97" s="80"/>
      <c r="J97" s="80"/>
      <c r="K97" s="80"/>
      <c r="L97" s="80"/>
      <c r="M97" s="80"/>
    </row>
    <row r="98" spans="1:13" x14ac:dyDescent="0.2">
      <c r="A98" s="306" t="s">
        <v>138</v>
      </c>
      <c r="B98" s="306"/>
      <c r="C98" s="106"/>
      <c r="D98" s="188">
        <f>SUM(D94:D97)</f>
        <v>27.080714285714279</v>
      </c>
      <c r="E98" s="91"/>
      <c r="F98" s="88"/>
      <c r="G98" s="88"/>
      <c r="H98" s="77"/>
      <c r="I98" s="80"/>
      <c r="J98" s="80"/>
      <c r="K98" s="80"/>
      <c r="L98" s="80"/>
      <c r="M98" s="80"/>
    </row>
    <row r="99" spans="1:13" x14ac:dyDescent="0.2">
      <c r="A99" s="208"/>
      <c r="B99" s="208"/>
      <c r="C99" s="204"/>
      <c r="D99" s="205"/>
      <c r="E99" s="91"/>
      <c r="F99" s="88"/>
      <c r="G99" s="88"/>
      <c r="H99" s="77"/>
      <c r="I99" s="80"/>
      <c r="J99" s="80"/>
      <c r="K99" s="80"/>
      <c r="L99" s="80"/>
      <c r="M99" s="80"/>
    </row>
    <row r="100" spans="1:13" x14ac:dyDescent="0.2">
      <c r="A100" s="208"/>
      <c r="B100" s="208"/>
      <c r="C100" s="208"/>
      <c r="D100" s="208"/>
      <c r="E100" s="91"/>
      <c r="F100" s="88"/>
      <c r="G100" s="88"/>
      <c r="H100" s="77"/>
      <c r="I100" s="80"/>
      <c r="J100" s="80"/>
      <c r="K100" s="80"/>
      <c r="L100" s="80"/>
      <c r="M100" s="80"/>
    </row>
    <row r="101" spans="1:13" x14ac:dyDescent="0.2">
      <c r="A101" s="308" t="s">
        <v>158</v>
      </c>
      <c r="B101" s="308"/>
      <c r="C101" s="308"/>
      <c r="D101" s="308"/>
      <c r="E101" s="91"/>
      <c r="F101" s="88"/>
      <c r="G101" s="88"/>
      <c r="H101" s="77"/>
      <c r="I101" s="80"/>
      <c r="J101" s="80"/>
      <c r="K101" s="80"/>
      <c r="L101" s="80"/>
      <c r="M101" s="80"/>
    </row>
    <row r="102" spans="1:13" x14ac:dyDescent="0.2">
      <c r="A102" s="209">
        <v>6</v>
      </c>
      <c r="B102" s="209" t="s">
        <v>141</v>
      </c>
      <c r="C102" s="209" t="s">
        <v>2</v>
      </c>
      <c r="D102" s="209" t="s">
        <v>81</v>
      </c>
      <c r="E102" s="91"/>
      <c r="F102" s="88"/>
      <c r="G102" s="88"/>
      <c r="H102" s="77"/>
      <c r="I102" s="80"/>
      <c r="J102" s="80"/>
      <c r="K102" s="80"/>
      <c r="L102" s="80"/>
      <c r="M102" s="80"/>
    </row>
    <row r="103" spans="1:13" x14ac:dyDescent="0.2">
      <c r="A103" s="213" t="s">
        <v>5</v>
      </c>
      <c r="B103" s="215" t="s">
        <v>19</v>
      </c>
      <c r="C103" s="130">
        <v>0.05</v>
      </c>
      <c r="D103" s="47">
        <f>TRUNC(C103*D121,2)</f>
        <v>259.06</v>
      </c>
      <c r="E103" s="100" t="s">
        <v>142</v>
      </c>
      <c r="F103" s="88"/>
      <c r="G103" s="88"/>
      <c r="H103" s="77"/>
      <c r="I103" s="80"/>
      <c r="J103" s="80"/>
      <c r="K103" s="80"/>
      <c r="L103" s="80"/>
      <c r="M103" s="80"/>
    </row>
    <row r="104" spans="1:13" x14ac:dyDescent="0.2">
      <c r="A104" s="213" t="s">
        <v>6</v>
      </c>
      <c r="B104" s="215" t="s">
        <v>4</v>
      </c>
      <c r="C104" s="130">
        <v>0.1</v>
      </c>
      <c r="D104" s="47">
        <f>TRUNC(C104*(D103+D121),2)</f>
        <v>544.03</v>
      </c>
      <c r="E104" s="100" t="s">
        <v>143</v>
      </c>
      <c r="F104" s="88"/>
      <c r="G104" s="88"/>
      <c r="H104" s="77"/>
      <c r="I104" s="80"/>
      <c r="J104" s="80"/>
      <c r="K104" s="80"/>
      <c r="L104" s="80"/>
      <c r="M104" s="80"/>
    </row>
    <row r="105" spans="1:13" x14ac:dyDescent="0.2">
      <c r="A105" s="213" t="s">
        <v>7</v>
      </c>
      <c r="B105" s="215" t="s">
        <v>42</v>
      </c>
      <c r="C105" s="223">
        <f>1-(C106+C107+C108)</f>
        <v>0.85749999999999993</v>
      </c>
      <c r="D105" s="52">
        <f>TRUNC(((D121+D103+D104)/C105),2)</f>
        <v>6978.81</v>
      </c>
      <c r="E105" s="91"/>
      <c r="F105" s="88"/>
      <c r="G105" s="88"/>
      <c r="H105" s="77"/>
      <c r="I105" s="80"/>
      <c r="J105" s="80"/>
      <c r="K105" s="80"/>
      <c r="L105" s="80"/>
      <c r="M105" s="80"/>
    </row>
    <row r="106" spans="1:13" x14ac:dyDescent="0.2">
      <c r="A106" s="213" t="s">
        <v>43</v>
      </c>
      <c r="B106" s="215" t="s">
        <v>39</v>
      </c>
      <c r="C106" s="131">
        <v>1.6500000000000001E-2</v>
      </c>
      <c r="D106" s="47">
        <f>TRUNC(C106*D105,2)</f>
        <v>115.15</v>
      </c>
      <c r="E106" s="91"/>
      <c r="F106" s="88"/>
      <c r="G106" s="88"/>
      <c r="H106" s="77"/>
      <c r="I106" s="80"/>
      <c r="J106" s="80"/>
      <c r="K106" s="80"/>
      <c r="L106" s="80"/>
      <c r="M106" s="80"/>
    </row>
    <row r="107" spans="1:13" x14ac:dyDescent="0.2">
      <c r="A107" s="213" t="s">
        <v>44</v>
      </c>
      <c r="B107" s="215" t="s">
        <v>40</v>
      </c>
      <c r="C107" s="131">
        <v>7.5999999999999998E-2</v>
      </c>
      <c r="D107" s="47">
        <f>TRUNC(C107*D105,2)</f>
        <v>530.38</v>
      </c>
      <c r="E107" s="91"/>
      <c r="F107" s="88"/>
      <c r="G107" s="88"/>
      <c r="H107" s="77"/>
      <c r="I107" s="80"/>
      <c r="J107" s="80"/>
      <c r="K107" s="80"/>
      <c r="L107" s="80"/>
      <c r="M107" s="80"/>
    </row>
    <row r="108" spans="1:13" x14ac:dyDescent="0.2">
      <c r="A108" s="213" t="s">
        <v>45</v>
      </c>
      <c r="B108" s="215" t="s">
        <v>41</v>
      </c>
      <c r="C108" s="131">
        <v>0.05</v>
      </c>
      <c r="D108" s="47">
        <f>TRUNC(C108*D105,2)</f>
        <v>348.94</v>
      </c>
      <c r="E108" s="91"/>
      <c r="F108" s="88"/>
      <c r="G108" s="88"/>
      <c r="H108" s="77"/>
      <c r="I108" s="80"/>
      <c r="J108" s="80"/>
      <c r="K108" s="80"/>
      <c r="L108" s="80"/>
      <c r="M108" s="80"/>
    </row>
    <row r="109" spans="1:13" x14ac:dyDescent="0.2">
      <c r="A109" s="306" t="s">
        <v>138</v>
      </c>
      <c r="B109" s="306"/>
      <c r="C109" s="190"/>
      <c r="D109" s="188">
        <f>SUM(D103:D108)-D105</f>
        <v>1797.5600000000004</v>
      </c>
      <c r="E109" s="196"/>
      <c r="F109" s="88"/>
      <c r="G109" s="88"/>
      <c r="H109" s="77"/>
      <c r="I109" s="80"/>
      <c r="J109" s="80"/>
      <c r="K109" s="80"/>
      <c r="L109" s="80"/>
      <c r="M109" s="80"/>
    </row>
    <row r="110" spans="1:13" x14ac:dyDescent="0.2">
      <c r="A110" s="53"/>
      <c r="B110" s="53"/>
      <c r="C110" s="53"/>
      <c r="D110" s="206"/>
      <c r="E110" s="88"/>
      <c r="F110" s="88"/>
      <c r="G110" s="88"/>
      <c r="H110" s="77"/>
      <c r="I110" s="80"/>
      <c r="J110" s="80"/>
      <c r="K110" s="80"/>
      <c r="L110" s="80"/>
      <c r="M110" s="80"/>
    </row>
    <row r="111" spans="1:13" x14ac:dyDescent="0.2">
      <c r="A111" s="53"/>
      <c r="B111" s="53"/>
      <c r="C111" s="53"/>
      <c r="D111" s="206"/>
      <c r="E111" s="88"/>
      <c r="F111" s="88"/>
      <c r="G111" s="88"/>
      <c r="H111" s="77"/>
      <c r="I111" s="80"/>
      <c r="J111" s="80"/>
      <c r="K111" s="80"/>
      <c r="L111" s="80"/>
      <c r="M111" s="80"/>
    </row>
    <row r="112" spans="1:13" x14ac:dyDescent="0.2">
      <c r="A112" s="309" t="s">
        <v>212</v>
      </c>
      <c r="B112" s="309"/>
      <c r="C112" s="309"/>
      <c r="D112" s="309"/>
      <c r="E112" s="88"/>
      <c r="F112" s="101"/>
      <c r="G112" s="88"/>
      <c r="H112" s="77"/>
      <c r="I112" s="80"/>
      <c r="J112" s="80"/>
      <c r="K112" s="80"/>
      <c r="L112" s="80"/>
      <c r="M112" s="80"/>
    </row>
    <row r="113" spans="1:13" x14ac:dyDescent="0.2">
      <c r="A113" s="207"/>
      <c r="B113" s="207"/>
      <c r="C113" s="207"/>
      <c r="D113" s="207"/>
      <c r="E113" s="88"/>
      <c r="F113" s="101"/>
      <c r="G113" s="88"/>
      <c r="H113" s="77"/>
      <c r="I113" s="80"/>
      <c r="J113" s="80"/>
      <c r="K113" s="80"/>
      <c r="L113" s="80"/>
      <c r="M113" s="80"/>
    </row>
    <row r="114" spans="1:13" x14ac:dyDescent="0.2">
      <c r="A114" s="308" t="s">
        <v>211</v>
      </c>
      <c r="B114" s="308"/>
      <c r="C114" s="308"/>
      <c r="D114" s="308"/>
      <c r="E114" s="88"/>
      <c r="F114" s="101"/>
      <c r="G114" s="88"/>
      <c r="H114" s="77"/>
      <c r="I114" s="80"/>
      <c r="J114" s="80"/>
      <c r="K114" s="80"/>
      <c r="L114" s="80"/>
      <c r="M114" s="80"/>
    </row>
    <row r="115" spans="1:13" x14ac:dyDescent="0.2">
      <c r="A115" s="165"/>
      <c r="B115" s="166" t="s">
        <v>160</v>
      </c>
      <c r="C115" s="209"/>
      <c r="D115" s="209" t="s">
        <v>81</v>
      </c>
      <c r="E115" s="88"/>
      <c r="F115" s="88"/>
      <c r="G115" s="88"/>
      <c r="H115" s="77"/>
      <c r="I115" s="80"/>
      <c r="J115" s="80"/>
      <c r="K115" s="80"/>
      <c r="L115" s="80"/>
      <c r="M115" s="80"/>
    </row>
    <row r="116" spans="1:13" x14ac:dyDescent="0.2">
      <c r="A116" s="49" t="s">
        <v>5</v>
      </c>
      <c r="B116" s="51" t="s">
        <v>162</v>
      </c>
      <c r="C116" s="104"/>
      <c r="D116" s="47">
        <f>D18</f>
        <v>2271.14</v>
      </c>
      <c r="E116" s="88"/>
      <c r="F116" s="88"/>
      <c r="G116" s="88"/>
      <c r="H116" s="77"/>
      <c r="I116" s="80"/>
      <c r="J116" s="80"/>
      <c r="K116" s="80"/>
      <c r="L116" s="80"/>
      <c r="M116" s="80"/>
    </row>
    <row r="117" spans="1:13" x14ac:dyDescent="0.2">
      <c r="A117" s="49" t="s">
        <v>6</v>
      </c>
      <c r="B117" s="51" t="s">
        <v>163</v>
      </c>
      <c r="C117" s="104"/>
      <c r="D117" s="47">
        <f>D55</f>
        <v>2497.5099999999998</v>
      </c>
      <c r="E117" s="88"/>
      <c r="F117" s="88"/>
      <c r="G117" s="88"/>
      <c r="H117" s="77"/>
      <c r="I117" s="80"/>
      <c r="J117" s="80"/>
      <c r="K117" s="80"/>
      <c r="L117" s="80"/>
      <c r="M117" s="80"/>
    </row>
    <row r="118" spans="1:13" x14ac:dyDescent="0.2">
      <c r="A118" s="49" t="s">
        <v>7</v>
      </c>
      <c r="B118" s="51" t="s">
        <v>164</v>
      </c>
      <c r="C118" s="104"/>
      <c r="D118" s="47">
        <f>D66</f>
        <v>149.36000000000001</v>
      </c>
      <c r="E118" s="88"/>
      <c r="F118" s="101"/>
      <c r="G118" s="88"/>
      <c r="H118" s="77"/>
      <c r="I118" s="80"/>
      <c r="J118" s="80"/>
      <c r="K118" s="80"/>
      <c r="L118" s="80"/>
      <c r="M118" s="80"/>
    </row>
    <row r="119" spans="1:13" x14ac:dyDescent="0.2">
      <c r="A119" s="49" t="s">
        <v>8</v>
      </c>
      <c r="B119" s="51" t="s">
        <v>69</v>
      </c>
      <c r="C119" s="104"/>
      <c r="D119" s="47">
        <f>D89</f>
        <v>236.14999999999998</v>
      </c>
      <c r="E119" s="88"/>
      <c r="F119" s="101"/>
      <c r="G119" s="88"/>
      <c r="H119" s="77"/>
      <c r="I119" s="80"/>
      <c r="J119" s="80"/>
      <c r="K119" s="80"/>
      <c r="L119" s="80"/>
      <c r="M119" s="80"/>
    </row>
    <row r="120" spans="1:13" x14ac:dyDescent="0.2">
      <c r="A120" s="49" t="s">
        <v>9</v>
      </c>
      <c r="B120" s="51" t="s">
        <v>165</v>
      </c>
      <c r="C120" s="104"/>
      <c r="D120" s="47">
        <f>D98</f>
        <v>27.080714285714279</v>
      </c>
      <c r="E120" s="88"/>
      <c r="F120" s="88"/>
      <c r="G120" s="88"/>
      <c r="H120" s="77"/>
      <c r="I120" s="80"/>
      <c r="J120" s="80"/>
      <c r="K120" s="80"/>
      <c r="L120" s="80"/>
      <c r="M120" s="80"/>
    </row>
    <row r="121" spans="1:13" x14ac:dyDescent="0.2">
      <c r="A121" s="312" t="s">
        <v>72</v>
      </c>
      <c r="B121" s="313"/>
      <c r="C121" s="209"/>
      <c r="D121" s="48">
        <f>SUM(D116:D120)</f>
        <v>5181.2407142857128</v>
      </c>
      <c r="E121" s="88"/>
      <c r="F121" s="98"/>
      <c r="G121" s="88"/>
      <c r="H121" s="77"/>
      <c r="I121" s="80"/>
      <c r="J121" s="80"/>
      <c r="K121" s="80"/>
      <c r="L121" s="80"/>
      <c r="M121" s="80"/>
    </row>
    <row r="122" spans="1:13" x14ac:dyDescent="0.2">
      <c r="A122" s="49" t="s">
        <v>10</v>
      </c>
      <c r="B122" s="51" t="s">
        <v>166</v>
      </c>
      <c r="C122" s="104"/>
      <c r="D122" s="47">
        <f>D109</f>
        <v>1797.5600000000004</v>
      </c>
      <c r="E122" s="88"/>
      <c r="F122" s="88"/>
      <c r="G122" s="88"/>
      <c r="H122" s="77"/>
      <c r="I122" s="80"/>
      <c r="J122" s="80"/>
      <c r="K122" s="80"/>
      <c r="L122" s="80"/>
      <c r="M122" s="80"/>
    </row>
    <row r="123" spans="1:13" x14ac:dyDescent="0.2">
      <c r="A123" s="327" t="s">
        <v>161</v>
      </c>
      <c r="B123" s="330"/>
      <c r="C123" s="209"/>
      <c r="D123" s="191">
        <f>SUM(D121:D122)</f>
        <v>6978.8007142857132</v>
      </c>
      <c r="E123" s="88"/>
      <c r="F123" s="221"/>
      <c r="G123" s="88"/>
      <c r="H123" s="77"/>
      <c r="I123" s="80"/>
      <c r="J123" s="80"/>
      <c r="K123" s="80"/>
      <c r="L123" s="80"/>
      <c r="M123" s="80"/>
    </row>
    <row r="124" spans="1:13" hidden="1" x14ac:dyDescent="0.2">
      <c r="D124" s="3"/>
      <c r="E124" s="87"/>
      <c r="F124" s="87"/>
      <c r="G124" s="87"/>
      <c r="H124" s="80"/>
      <c r="I124" s="80"/>
      <c r="J124" s="80"/>
      <c r="K124" s="80"/>
      <c r="L124" s="80"/>
      <c r="M124" s="80"/>
    </row>
    <row r="125" spans="1:13" ht="40.5" hidden="1" customHeight="1" thickBot="1" x14ac:dyDescent="0.25">
      <c r="A125" s="40"/>
      <c r="B125" s="40" t="s">
        <v>20</v>
      </c>
      <c r="C125" s="2"/>
      <c r="D125" s="2"/>
      <c r="E125" s="87"/>
      <c r="F125" s="87"/>
      <c r="G125" s="87"/>
      <c r="H125" s="80"/>
      <c r="I125" s="80"/>
      <c r="J125" s="80"/>
      <c r="K125" s="80"/>
      <c r="L125" s="80"/>
      <c r="M125" s="80"/>
    </row>
    <row r="126" spans="1:13" ht="39" hidden="1" customHeight="1" thickBot="1" x14ac:dyDescent="0.25">
      <c r="A126" s="331" t="s">
        <v>22</v>
      </c>
      <c r="B126" s="332"/>
      <c r="C126" s="4" t="s">
        <v>21</v>
      </c>
      <c r="D126" s="5" t="s">
        <v>0</v>
      </c>
      <c r="E126" s="87"/>
      <c r="F126" s="87"/>
      <c r="G126" s="87"/>
      <c r="H126" s="80"/>
      <c r="I126" s="80"/>
      <c r="J126" s="80"/>
      <c r="K126" s="80"/>
      <c r="L126" s="80"/>
      <c r="M126" s="80"/>
    </row>
    <row r="127" spans="1:13" ht="12.75" hidden="1" customHeight="1" x14ac:dyDescent="0.2">
      <c r="A127" s="333" t="s">
        <v>23</v>
      </c>
      <c r="B127" s="334"/>
      <c r="C127" s="6"/>
      <c r="D127" s="7">
        <v>0</v>
      </c>
      <c r="E127" s="87"/>
      <c r="F127" s="87"/>
      <c r="G127" s="87"/>
      <c r="H127" s="80"/>
      <c r="I127" s="80"/>
      <c r="J127" s="80"/>
      <c r="K127" s="80"/>
      <c r="L127" s="80"/>
      <c r="M127" s="80"/>
    </row>
    <row r="128" spans="1:13" ht="12.75" hidden="1" customHeight="1" x14ac:dyDescent="0.2">
      <c r="A128" s="295" t="s">
        <v>24</v>
      </c>
      <c r="B128" s="296"/>
      <c r="C128" s="8"/>
      <c r="D128" s="9">
        <v>0</v>
      </c>
      <c r="E128" s="87"/>
      <c r="F128" s="87"/>
      <c r="G128" s="87"/>
      <c r="H128" s="80"/>
      <c r="I128" s="80"/>
      <c r="J128" s="80"/>
      <c r="K128" s="80"/>
      <c r="L128" s="80"/>
      <c r="M128" s="80"/>
    </row>
    <row r="129" spans="1:13" ht="12.75" hidden="1" customHeight="1" x14ac:dyDescent="0.2">
      <c r="A129" s="295" t="s">
        <v>25</v>
      </c>
      <c r="B129" s="296"/>
      <c r="C129" s="8"/>
      <c r="D129" s="9">
        <v>0</v>
      </c>
      <c r="E129" s="87"/>
      <c r="F129" s="87"/>
      <c r="G129" s="87"/>
      <c r="H129" s="80"/>
      <c r="I129" s="80"/>
      <c r="J129" s="80"/>
      <c r="K129" s="80"/>
      <c r="L129" s="80"/>
      <c r="M129" s="80"/>
    </row>
    <row r="130" spans="1:13" ht="12.75" hidden="1" customHeight="1" x14ac:dyDescent="0.2">
      <c r="A130" s="295" t="s">
        <v>26</v>
      </c>
      <c r="B130" s="296"/>
      <c r="C130" s="8"/>
      <c r="D130" s="9">
        <v>0</v>
      </c>
      <c r="E130" s="87"/>
      <c r="F130" s="87"/>
      <c r="G130" s="87"/>
      <c r="H130" s="80"/>
      <c r="I130" s="80"/>
      <c r="J130" s="80"/>
      <c r="K130" s="80"/>
      <c r="L130" s="80"/>
      <c r="M130" s="80"/>
    </row>
    <row r="131" spans="1:13" ht="12.75" hidden="1" customHeight="1" x14ac:dyDescent="0.2">
      <c r="A131" s="297"/>
      <c r="B131" s="298"/>
      <c r="C131" s="10"/>
      <c r="D131" s="9"/>
      <c r="E131" s="87"/>
      <c r="F131" s="87"/>
      <c r="G131" s="87"/>
      <c r="H131" s="80"/>
      <c r="I131" s="80"/>
      <c r="J131" s="80"/>
      <c r="K131" s="80"/>
      <c r="L131" s="80"/>
      <c r="M131" s="80"/>
    </row>
    <row r="132" spans="1:13" ht="13.5" hidden="1" customHeight="1" thickBot="1" x14ac:dyDescent="0.25">
      <c r="A132" s="299"/>
      <c r="B132" s="300"/>
      <c r="C132" s="11"/>
      <c r="D132" s="12"/>
      <c r="E132" s="87"/>
      <c r="F132" s="87"/>
      <c r="G132" s="87"/>
      <c r="H132" s="80"/>
      <c r="I132" s="80"/>
      <c r="J132" s="80"/>
      <c r="K132" s="80"/>
      <c r="L132" s="80"/>
      <c r="M132" s="80"/>
    </row>
    <row r="133" spans="1:13" ht="13.5" hidden="1" thickBot="1" x14ac:dyDescent="0.25">
      <c r="A133" s="36" t="s">
        <v>27</v>
      </c>
      <c r="B133" s="37"/>
      <c r="C133" s="38"/>
      <c r="D133" s="13">
        <f>SUM(D131:D132)</f>
        <v>0</v>
      </c>
      <c r="E133" s="87"/>
      <c r="F133" s="87"/>
      <c r="G133" s="87"/>
      <c r="H133" s="80"/>
      <c r="I133" s="80"/>
      <c r="J133" s="80"/>
      <c r="K133" s="80"/>
      <c r="L133" s="80"/>
      <c r="M133" s="80"/>
    </row>
    <row r="134" spans="1:13" hidden="1" x14ac:dyDescent="0.2">
      <c r="E134" s="87"/>
      <c r="F134" s="87"/>
      <c r="G134" s="87"/>
      <c r="H134" s="80"/>
      <c r="I134" s="80"/>
      <c r="J134" s="80"/>
      <c r="K134" s="80"/>
      <c r="L134" s="80"/>
      <c r="M134" s="80"/>
    </row>
    <row r="135" spans="1:13" ht="13.5" hidden="1" customHeight="1" thickBot="1" x14ac:dyDescent="0.25">
      <c r="A135" s="40" t="s">
        <v>28</v>
      </c>
      <c r="B135" s="40" t="s">
        <v>29</v>
      </c>
      <c r="C135" s="2"/>
      <c r="D135" s="2"/>
      <c r="E135" s="87"/>
      <c r="F135" s="87"/>
      <c r="G135" s="87"/>
      <c r="H135" s="80"/>
      <c r="I135" s="80"/>
      <c r="J135" s="80"/>
      <c r="K135" s="80"/>
      <c r="L135" s="80"/>
      <c r="M135" s="80"/>
    </row>
    <row r="136" spans="1:13" ht="13.5" hidden="1" customHeight="1" thickBot="1" x14ac:dyDescent="0.25">
      <c r="A136" s="31" t="s">
        <v>30</v>
      </c>
      <c r="B136" s="32"/>
      <c r="C136" s="32"/>
      <c r="D136" s="33"/>
      <c r="E136" s="87"/>
      <c r="F136" s="87"/>
      <c r="G136" s="87"/>
      <c r="H136" s="80"/>
      <c r="I136" s="80"/>
      <c r="J136" s="80"/>
      <c r="K136" s="80"/>
      <c r="L136" s="80"/>
      <c r="M136" s="80"/>
    </row>
    <row r="137" spans="1:13" ht="12.75" hidden="1" customHeight="1" x14ac:dyDescent="0.2">
      <c r="A137" s="14"/>
      <c r="B137" s="34" t="s">
        <v>31</v>
      </c>
      <c r="C137" s="35"/>
      <c r="D137" s="5" t="s">
        <v>0</v>
      </c>
      <c r="E137" s="87"/>
      <c r="F137" s="87"/>
      <c r="G137" s="87"/>
      <c r="H137" s="80"/>
      <c r="I137" s="80"/>
      <c r="J137" s="80"/>
      <c r="K137" s="80"/>
      <c r="L137" s="80"/>
      <c r="M137" s="80"/>
    </row>
    <row r="138" spans="1:13" ht="12.75" hidden="1" customHeight="1" x14ac:dyDescent="0.2">
      <c r="A138" s="15" t="s">
        <v>5</v>
      </c>
      <c r="B138" s="25" t="s">
        <v>32</v>
      </c>
      <c r="C138" s="26"/>
      <c r="D138" s="16">
        <f>D106</f>
        <v>115.15</v>
      </c>
      <c r="E138" s="87"/>
      <c r="F138" s="87"/>
      <c r="G138" s="87"/>
      <c r="H138" s="80"/>
      <c r="I138" s="80"/>
      <c r="J138" s="80"/>
      <c r="K138" s="80"/>
      <c r="L138" s="80"/>
      <c r="M138" s="80"/>
    </row>
    <row r="139" spans="1:13" ht="13.5" hidden="1" customHeight="1" thickBot="1" x14ac:dyDescent="0.25">
      <c r="A139" s="17" t="s">
        <v>6</v>
      </c>
      <c r="B139" s="27" t="s">
        <v>33</v>
      </c>
      <c r="C139" s="28"/>
      <c r="D139" s="18" t="e">
        <f>#REF!</f>
        <v>#REF!</v>
      </c>
      <c r="E139" s="87"/>
      <c r="F139" s="87"/>
      <c r="G139" s="87"/>
      <c r="H139" s="80"/>
      <c r="I139" s="80"/>
      <c r="J139" s="80"/>
      <c r="K139" s="80"/>
      <c r="L139" s="80"/>
      <c r="M139" s="80"/>
    </row>
    <row r="140" spans="1:13" ht="13.5" hidden="1" customHeight="1" thickBot="1" x14ac:dyDescent="0.25">
      <c r="A140" s="17" t="s">
        <v>7</v>
      </c>
      <c r="B140" s="29" t="s">
        <v>34</v>
      </c>
      <c r="C140" s="30"/>
      <c r="D140" s="18">
        <f>D109</f>
        <v>1797.5600000000004</v>
      </c>
      <c r="E140" s="87"/>
      <c r="F140" s="87"/>
      <c r="G140" s="87"/>
      <c r="H140" s="80"/>
      <c r="I140" s="80"/>
      <c r="J140" s="80"/>
      <c r="K140" s="80"/>
      <c r="L140" s="80"/>
      <c r="M140" s="80"/>
    </row>
    <row r="141" spans="1:13" ht="13.5" hidden="1" thickBot="1" x14ac:dyDescent="0.25">
      <c r="A141" s="22" t="s">
        <v>16</v>
      </c>
      <c r="B141" s="23"/>
      <c r="C141" s="24"/>
      <c r="D141" s="13" t="e">
        <f>SUM(D138:D140)</f>
        <v>#REF!</v>
      </c>
      <c r="E141" s="87"/>
      <c r="F141" s="87"/>
      <c r="G141" s="87"/>
      <c r="H141" s="80"/>
      <c r="I141" s="80"/>
      <c r="J141" s="80"/>
      <c r="K141" s="80"/>
      <c r="L141" s="80"/>
      <c r="M141" s="80"/>
    </row>
    <row r="142" spans="1:13" hidden="1" x14ac:dyDescent="0.2">
      <c r="A142" s="19" t="s">
        <v>15</v>
      </c>
      <c r="B142" s="1" t="s">
        <v>35</v>
      </c>
      <c r="E142" s="87"/>
      <c r="F142" s="87"/>
      <c r="G142" s="87"/>
      <c r="H142" s="80"/>
      <c r="I142" s="80"/>
      <c r="J142" s="80"/>
      <c r="K142" s="80"/>
      <c r="L142" s="80"/>
      <c r="M142" s="80"/>
    </row>
    <row r="143" spans="1:13" hidden="1" x14ac:dyDescent="0.2">
      <c r="E143" s="87"/>
      <c r="F143" s="87"/>
      <c r="G143" s="87"/>
      <c r="H143" s="80"/>
      <c r="I143" s="80"/>
      <c r="J143" s="80"/>
      <c r="K143" s="80"/>
      <c r="L143" s="80"/>
      <c r="M143" s="80"/>
    </row>
    <row r="144" spans="1:13" x14ac:dyDescent="0.2">
      <c r="E144" s="87"/>
      <c r="F144" s="87"/>
      <c r="G144" s="87"/>
      <c r="H144" s="80"/>
      <c r="I144" s="80"/>
      <c r="J144" s="80"/>
      <c r="K144" s="80"/>
      <c r="L144" s="80"/>
      <c r="M144" s="80"/>
    </row>
    <row r="145" spans="1:13" x14ac:dyDescent="0.2">
      <c r="A145" s="20"/>
      <c r="B145" s="20"/>
      <c r="E145" s="87"/>
      <c r="F145" s="222"/>
      <c r="G145" s="87"/>
      <c r="H145" s="80"/>
      <c r="I145" s="80"/>
      <c r="J145" s="80"/>
      <c r="K145" s="80"/>
      <c r="L145" s="80"/>
      <c r="M145" s="80"/>
    </row>
  </sheetData>
  <mergeCells count="51">
    <mergeCell ref="A2:D2"/>
    <mergeCell ref="A5:B6"/>
    <mergeCell ref="C5:D6"/>
    <mergeCell ref="A8:D8"/>
    <mergeCell ref="A10:D10"/>
    <mergeCell ref="A29:D29"/>
    <mergeCell ref="A39:B39"/>
    <mergeCell ref="A40:D40"/>
    <mergeCell ref="A41:D41"/>
    <mergeCell ref="A18:C18"/>
    <mergeCell ref="A21:D21"/>
    <mergeCell ref="A22:D22"/>
    <mergeCell ref="A23:D23"/>
    <mergeCell ref="A27:B27"/>
    <mergeCell ref="A28:D28"/>
    <mergeCell ref="E43:I43"/>
    <mergeCell ref="A48:C48"/>
    <mergeCell ref="A69:D69"/>
    <mergeCell ref="A50:D50"/>
    <mergeCell ref="B51:C51"/>
    <mergeCell ref="B52:C52"/>
    <mergeCell ref="B53:C53"/>
    <mergeCell ref="B54:C54"/>
    <mergeCell ref="A55:C55"/>
    <mergeCell ref="A56:D56"/>
    <mergeCell ref="A58:D58"/>
    <mergeCell ref="E65:I65"/>
    <mergeCell ref="A66:B66"/>
    <mergeCell ref="A67:D67"/>
    <mergeCell ref="A49:D49"/>
    <mergeCell ref="A114:D114"/>
    <mergeCell ref="A70:D70"/>
    <mergeCell ref="A78:B78"/>
    <mergeCell ref="A80:D80"/>
    <mergeCell ref="A83:B83"/>
    <mergeCell ref="A85:D85"/>
    <mergeCell ref="A89:B89"/>
    <mergeCell ref="A92:D92"/>
    <mergeCell ref="A98:B98"/>
    <mergeCell ref="A101:D101"/>
    <mergeCell ref="A109:B109"/>
    <mergeCell ref="A112:D112"/>
    <mergeCell ref="A130:B130"/>
    <mergeCell ref="A131:B131"/>
    <mergeCell ref="A132:B132"/>
    <mergeCell ref="A121:B121"/>
    <mergeCell ref="A123:B123"/>
    <mergeCell ref="A126:B126"/>
    <mergeCell ref="A127:B127"/>
    <mergeCell ref="A128:B128"/>
    <mergeCell ref="A129:B129"/>
  </mergeCells>
  <pageMargins left="0.98425196850393704" right="0.31496062992125984" top="0.70866141732283472" bottom="0.39370078740157483" header="0.11811023622047245" footer="0.11811023622047245"/>
  <pageSetup paperSize="9" scale="71" firstPageNumber="0" orientation="portrait" horizontalDpi="4294967293" verticalDpi="4294967293" r:id="rId1"/>
  <headerFooter alignWithMargins="0"/>
  <rowBreaks count="1" manualBreakCount="1">
    <brk id="57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145"/>
  <sheetViews>
    <sheetView showGridLines="0" zoomScale="90" zoomScaleNormal="90" zoomScaleSheetLayoutView="100" workbookViewId="0">
      <selection activeCell="D94" sqref="D94:D96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39" bestFit="1" customWidth="1"/>
    <col min="6" max="6" width="10.42578125" style="39" customWidth="1"/>
    <col min="7" max="7" width="9.140625" style="39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181"/>
    </row>
    <row r="2" spans="1:13" x14ac:dyDescent="0.2">
      <c r="A2" s="307" t="s">
        <v>82</v>
      </c>
      <c r="B2" s="307"/>
      <c r="C2" s="307"/>
      <c r="D2" s="307"/>
      <c r="E2" s="88"/>
      <c r="F2" s="88"/>
      <c r="G2" s="88"/>
      <c r="H2" s="77"/>
      <c r="I2" s="80"/>
      <c r="J2" s="80"/>
      <c r="K2" s="80"/>
      <c r="L2" s="80"/>
      <c r="M2" s="80"/>
    </row>
    <row r="3" spans="1:13" x14ac:dyDescent="0.2">
      <c r="A3" s="186"/>
      <c r="B3" s="186"/>
      <c r="C3" s="186"/>
      <c r="D3" s="186"/>
      <c r="E3" s="88"/>
      <c r="F3" s="88"/>
      <c r="G3" s="88"/>
      <c r="H3" s="77"/>
      <c r="I3" s="80"/>
      <c r="J3" s="80"/>
      <c r="K3" s="80"/>
      <c r="L3" s="80"/>
      <c r="M3" s="80"/>
    </row>
    <row r="4" spans="1:13" x14ac:dyDescent="0.2">
      <c r="A4" s="182"/>
      <c r="B4" s="182"/>
      <c r="C4" s="182"/>
      <c r="D4" s="182"/>
      <c r="E4" s="88"/>
      <c r="F4" s="88"/>
      <c r="G4" s="88"/>
      <c r="H4" s="77"/>
      <c r="I4" s="80"/>
      <c r="J4" s="80"/>
      <c r="K4" s="80"/>
      <c r="L4" s="80"/>
      <c r="M4" s="80"/>
    </row>
    <row r="5" spans="1:13" x14ac:dyDescent="0.2">
      <c r="A5" s="310" t="s">
        <v>204</v>
      </c>
      <c r="B5" s="310"/>
      <c r="C5" s="311" t="s">
        <v>215</v>
      </c>
      <c r="D5" s="311"/>
      <c r="E5" s="88"/>
      <c r="F5" s="88"/>
      <c r="G5" s="88"/>
      <c r="H5" s="77"/>
      <c r="I5" s="80"/>
      <c r="J5" s="80"/>
      <c r="K5" s="80"/>
      <c r="L5" s="80"/>
      <c r="M5" s="80"/>
    </row>
    <row r="6" spans="1:13" x14ac:dyDescent="0.2">
      <c r="A6" s="310"/>
      <c r="B6" s="310"/>
      <c r="C6" s="311"/>
      <c r="D6" s="311"/>
      <c r="E6" s="88"/>
      <c r="F6" s="88"/>
      <c r="G6" s="88"/>
      <c r="H6" s="77"/>
      <c r="I6" s="80"/>
      <c r="J6" s="80"/>
      <c r="K6" s="80"/>
      <c r="L6" s="80"/>
      <c r="M6" s="80"/>
    </row>
    <row r="7" spans="1:13" s="21" customFormat="1" x14ac:dyDescent="0.2">
      <c r="A7" s="218"/>
      <c r="B7" s="218"/>
      <c r="C7" s="53"/>
      <c r="D7" s="53"/>
      <c r="E7" s="95"/>
      <c r="F7" s="95"/>
      <c r="G7" s="95"/>
      <c r="H7" s="79"/>
      <c r="I7" s="81"/>
      <c r="J7" s="81"/>
      <c r="K7" s="81"/>
      <c r="L7" s="81"/>
      <c r="M7" s="81"/>
    </row>
    <row r="8" spans="1:13" x14ac:dyDescent="0.2">
      <c r="A8" s="309" t="s">
        <v>159</v>
      </c>
      <c r="B8" s="309"/>
      <c r="C8" s="309"/>
      <c r="D8" s="309"/>
      <c r="E8" s="88"/>
      <c r="F8" s="88"/>
      <c r="G8" s="88"/>
      <c r="H8" s="77"/>
      <c r="I8" s="80"/>
      <c r="J8" s="80"/>
      <c r="K8" s="80"/>
      <c r="L8" s="80"/>
      <c r="M8" s="80"/>
    </row>
    <row r="9" spans="1:13" x14ac:dyDescent="0.2">
      <c r="A9" s="185"/>
      <c r="B9" s="185"/>
      <c r="C9" s="185"/>
      <c r="D9" s="185"/>
      <c r="E9" s="88"/>
      <c r="F9" s="88"/>
      <c r="G9" s="88"/>
      <c r="H9" s="77"/>
      <c r="I9" s="80"/>
      <c r="J9" s="80"/>
      <c r="K9" s="80"/>
      <c r="L9" s="80"/>
      <c r="M9" s="80"/>
    </row>
    <row r="10" spans="1:13" x14ac:dyDescent="0.2">
      <c r="A10" s="308" t="s">
        <v>145</v>
      </c>
      <c r="B10" s="308"/>
      <c r="C10" s="308"/>
      <c r="D10" s="308"/>
      <c r="E10" s="88"/>
      <c r="F10" s="88"/>
      <c r="G10" s="88"/>
      <c r="H10" s="77"/>
      <c r="I10" s="80"/>
      <c r="J10" s="80"/>
      <c r="K10" s="80"/>
      <c r="L10" s="80"/>
      <c r="M10" s="80"/>
    </row>
    <row r="11" spans="1:13" x14ac:dyDescent="0.2">
      <c r="A11" s="209">
        <v>1</v>
      </c>
      <c r="B11" s="209" t="s">
        <v>137</v>
      </c>
      <c r="C11" s="209" t="s">
        <v>2</v>
      </c>
      <c r="D11" s="209" t="s">
        <v>81</v>
      </c>
      <c r="E11" s="88"/>
      <c r="F11" s="88"/>
      <c r="G11" s="88"/>
      <c r="H11" s="77"/>
      <c r="I11" s="80"/>
      <c r="J11" s="80"/>
      <c r="K11" s="80"/>
      <c r="L11" s="80"/>
      <c r="M11" s="80"/>
    </row>
    <row r="12" spans="1:13" x14ac:dyDescent="0.2">
      <c r="A12" s="217" t="s">
        <v>5</v>
      </c>
      <c r="B12" s="215" t="s">
        <v>36</v>
      </c>
      <c r="C12" s="192"/>
      <c r="D12" s="47">
        <v>4073.25</v>
      </c>
      <c r="E12" s="88"/>
      <c r="F12" s="88"/>
      <c r="G12" s="88"/>
      <c r="H12" s="77"/>
      <c r="I12" s="80"/>
      <c r="J12" s="80"/>
      <c r="K12" s="80"/>
      <c r="L12" s="80"/>
      <c r="M12" s="80"/>
    </row>
    <row r="13" spans="1:13" x14ac:dyDescent="0.2">
      <c r="A13" s="217" t="s">
        <v>6</v>
      </c>
      <c r="B13" s="215" t="s">
        <v>46</v>
      </c>
      <c r="C13" s="43"/>
      <c r="D13" s="42">
        <v>0</v>
      </c>
      <c r="E13" s="88" t="s">
        <v>205</v>
      </c>
      <c r="F13" s="88"/>
      <c r="G13" s="88"/>
      <c r="H13" s="77"/>
      <c r="I13" s="80"/>
      <c r="J13" s="80"/>
      <c r="K13" s="80"/>
      <c r="L13" s="80"/>
      <c r="M13" s="80"/>
    </row>
    <row r="14" spans="1:13" x14ac:dyDescent="0.2">
      <c r="A14" s="217" t="s">
        <v>7</v>
      </c>
      <c r="B14" s="41" t="s">
        <v>47</v>
      </c>
      <c r="C14" s="43"/>
      <c r="D14" s="42">
        <f>D13*C14</f>
        <v>0</v>
      </c>
      <c r="E14" s="88" t="s">
        <v>206</v>
      </c>
      <c r="F14" s="88"/>
      <c r="G14" s="88"/>
      <c r="H14" s="77"/>
      <c r="I14" s="80"/>
      <c r="J14" s="80"/>
      <c r="K14" s="80"/>
      <c r="L14" s="80"/>
      <c r="M14" s="80"/>
    </row>
    <row r="15" spans="1:13" x14ac:dyDescent="0.2">
      <c r="A15" s="217" t="s">
        <v>8</v>
      </c>
      <c r="B15" s="41" t="s">
        <v>1</v>
      </c>
      <c r="C15" s="43"/>
      <c r="D15" s="42">
        <v>0</v>
      </c>
      <c r="E15" s="88" t="s">
        <v>207</v>
      </c>
      <c r="F15" s="88"/>
      <c r="G15" s="88"/>
      <c r="H15" s="77"/>
      <c r="I15" s="80"/>
      <c r="J15" s="80"/>
      <c r="K15" s="80"/>
      <c r="L15" s="80"/>
      <c r="M15" s="80"/>
    </row>
    <row r="16" spans="1:13" x14ac:dyDescent="0.2">
      <c r="A16" s="213" t="s">
        <v>9</v>
      </c>
      <c r="B16" s="41" t="s">
        <v>48</v>
      </c>
      <c r="C16" s="44"/>
      <c r="D16" s="42">
        <v>0</v>
      </c>
      <c r="E16" s="193" t="s">
        <v>208</v>
      </c>
      <c r="F16" s="88"/>
      <c r="G16" s="89"/>
      <c r="H16" s="78"/>
      <c r="I16" s="80"/>
      <c r="J16" s="80"/>
      <c r="K16" s="80"/>
      <c r="L16" s="80"/>
      <c r="M16" s="80"/>
    </row>
    <row r="17" spans="1:13" x14ac:dyDescent="0.2">
      <c r="A17" s="213" t="s">
        <v>11</v>
      </c>
      <c r="B17" s="41" t="s">
        <v>3</v>
      </c>
      <c r="C17" s="43"/>
      <c r="D17" s="42"/>
      <c r="E17" s="88"/>
      <c r="F17" s="88"/>
      <c r="G17" s="90"/>
      <c r="H17" s="77"/>
      <c r="I17" s="80"/>
      <c r="J17" s="80"/>
      <c r="K17" s="80"/>
      <c r="L17" s="80"/>
      <c r="M17" s="80"/>
    </row>
    <row r="18" spans="1:13" x14ac:dyDescent="0.2">
      <c r="A18" s="306" t="s">
        <v>138</v>
      </c>
      <c r="B18" s="306"/>
      <c r="C18" s="306"/>
      <c r="D18" s="184">
        <f>SUM(D12:D17)</f>
        <v>4073.25</v>
      </c>
      <c r="E18" s="88"/>
      <c r="F18" s="88"/>
      <c r="G18" s="88"/>
      <c r="H18" s="77"/>
      <c r="I18" s="80"/>
      <c r="J18" s="80"/>
      <c r="K18" s="80"/>
      <c r="L18" s="80"/>
      <c r="M18" s="80"/>
    </row>
    <row r="19" spans="1:13" x14ac:dyDescent="0.2">
      <c r="A19" s="216"/>
      <c r="B19" s="208"/>
      <c r="C19" s="208"/>
      <c r="D19" s="198"/>
      <c r="E19" s="88"/>
      <c r="F19" s="88"/>
      <c r="G19" s="88"/>
      <c r="H19" s="77"/>
      <c r="I19" s="80"/>
      <c r="J19" s="80"/>
      <c r="K19" s="80"/>
      <c r="L19" s="80"/>
      <c r="M19" s="80"/>
    </row>
    <row r="20" spans="1:13" x14ac:dyDescent="0.2">
      <c r="A20" s="142"/>
      <c r="B20" s="45"/>
      <c r="C20" s="45"/>
      <c r="D20" s="197"/>
      <c r="E20" s="88"/>
      <c r="F20" s="88"/>
      <c r="G20" s="88"/>
      <c r="H20" s="77"/>
      <c r="I20" s="80"/>
      <c r="J20" s="80"/>
      <c r="K20" s="80"/>
      <c r="L20" s="80"/>
      <c r="M20" s="80"/>
    </row>
    <row r="21" spans="1:13" x14ac:dyDescent="0.2">
      <c r="A21" s="308" t="s">
        <v>146</v>
      </c>
      <c r="B21" s="308"/>
      <c r="C21" s="308"/>
      <c r="D21" s="308"/>
      <c r="E21" s="91"/>
      <c r="F21" s="88"/>
      <c r="G21" s="90"/>
      <c r="H21" s="78"/>
      <c r="I21" s="80"/>
      <c r="J21" s="80"/>
      <c r="K21" s="80"/>
      <c r="L21" s="80"/>
      <c r="M21" s="80"/>
    </row>
    <row r="22" spans="1:13" x14ac:dyDescent="0.2">
      <c r="A22" s="312"/>
      <c r="B22" s="313"/>
      <c r="C22" s="313"/>
      <c r="D22" s="314"/>
      <c r="E22" s="91"/>
      <c r="F22" s="88"/>
      <c r="G22" s="90"/>
      <c r="H22" s="78"/>
      <c r="I22" s="80"/>
      <c r="J22" s="80"/>
      <c r="K22" s="80"/>
      <c r="L22" s="80"/>
      <c r="M22" s="80"/>
    </row>
    <row r="23" spans="1:13" x14ac:dyDescent="0.2">
      <c r="A23" s="321" t="s">
        <v>58</v>
      </c>
      <c r="B23" s="321"/>
      <c r="C23" s="321"/>
      <c r="D23" s="321"/>
      <c r="E23" s="91"/>
      <c r="F23" s="88"/>
      <c r="G23" s="90"/>
      <c r="H23" s="78"/>
      <c r="I23" s="80"/>
      <c r="J23" s="80"/>
      <c r="K23" s="80"/>
      <c r="L23" s="80"/>
      <c r="M23" s="80"/>
    </row>
    <row r="24" spans="1:13" x14ac:dyDescent="0.2">
      <c r="A24" s="209" t="s">
        <v>60</v>
      </c>
      <c r="B24" s="209" t="s">
        <v>49</v>
      </c>
      <c r="C24" s="209" t="s">
        <v>2</v>
      </c>
      <c r="D24" s="209" t="s">
        <v>81</v>
      </c>
      <c r="E24" s="91"/>
      <c r="F24" s="88"/>
      <c r="G24" s="88"/>
      <c r="H24" s="77"/>
      <c r="I24" s="80"/>
      <c r="J24" s="80"/>
      <c r="K24" s="80"/>
      <c r="L24" s="80"/>
      <c r="M24" s="80"/>
    </row>
    <row r="25" spans="1:13" x14ac:dyDescent="0.2">
      <c r="A25" s="213" t="s">
        <v>5</v>
      </c>
      <c r="B25" s="215" t="s">
        <v>83</v>
      </c>
      <c r="C25" s="46">
        <f>1/12</f>
        <v>8.3333333333333329E-2</v>
      </c>
      <c r="D25" s="47">
        <f>TRUNC((C25*D18),2)</f>
        <v>339.43</v>
      </c>
      <c r="E25" s="91" t="s">
        <v>75</v>
      </c>
      <c r="F25" s="88"/>
      <c r="G25" s="88"/>
      <c r="H25" s="78"/>
      <c r="I25" s="80"/>
      <c r="J25" s="80"/>
      <c r="K25" s="80"/>
      <c r="L25" s="80"/>
      <c r="M25" s="80"/>
    </row>
    <row r="26" spans="1:13" x14ac:dyDescent="0.2">
      <c r="A26" s="213" t="s">
        <v>6</v>
      </c>
      <c r="B26" s="215" t="s">
        <v>144</v>
      </c>
      <c r="C26" s="46">
        <f>(1/12)+(1/3/12)</f>
        <v>0.1111111111111111</v>
      </c>
      <c r="D26" s="47">
        <f>TRUNC((C26*D18),2)</f>
        <v>452.58</v>
      </c>
      <c r="E26" s="91" t="s">
        <v>75</v>
      </c>
      <c r="F26" s="88"/>
      <c r="G26" s="88"/>
      <c r="H26" s="78"/>
      <c r="I26" s="80"/>
      <c r="J26" s="80"/>
      <c r="K26" s="80"/>
      <c r="L26" s="80"/>
      <c r="M26" s="80"/>
    </row>
    <row r="27" spans="1:13" x14ac:dyDescent="0.2">
      <c r="A27" s="306" t="s">
        <v>138</v>
      </c>
      <c r="B27" s="306"/>
      <c r="C27" s="106">
        <f>TRUNC(SUM(C25:C26),4)</f>
        <v>0.19439999999999999</v>
      </c>
      <c r="D27" s="188">
        <f>SUM(D25:D26)</f>
        <v>792.01</v>
      </c>
      <c r="E27" s="91"/>
      <c r="F27" s="88"/>
      <c r="G27" s="88"/>
      <c r="H27" s="78"/>
      <c r="I27" s="80"/>
      <c r="J27" s="80"/>
      <c r="K27" s="80"/>
      <c r="L27" s="80"/>
      <c r="M27" s="80"/>
    </row>
    <row r="28" spans="1:13" x14ac:dyDescent="0.2">
      <c r="A28" s="315"/>
      <c r="B28" s="316"/>
      <c r="C28" s="316"/>
      <c r="D28" s="317"/>
      <c r="E28" s="91"/>
      <c r="F28" s="88"/>
      <c r="G28" s="88"/>
      <c r="H28" s="78"/>
      <c r="I28" s="80"/>
      <c r="J28" s="80"/>
      <c r="K28" s="80"/>
      <c r="L28" s="80"/>
      <c r="M28" s="80"/>
    </row>
    <row r="29" spans="1:13" ht="30" customHeight="1" x14ac:dyDescent="0.2">
      <c r="A29" s="322" t="s">
        <v>147</v>
      </c>
      <c r="B29" s="323"/>
      <c r="C29" s="323"/>
      <c r="D29" s="324"/>
      <c r="E29" s="92"/>
      <c r="F29" s="93"/>
      <c r="G29" s="88"/>
      <c r="H29" s="77"/>
      <c r="I29" s="80"/>
      <c r="J29" s="80"/>
      <c r="K29" s="80"/>
      <c r="L29" s="80"/>
      <c r="M29" s="80"/>
    </row>
    <row r="30" spans="1:13" x14ac:dyDescent="0.2">
      <c r="A30" s="209" t="s">
        <v>61</v>
      </c>
      <c r="B30" s="214" t="s">
        <v>148</v>
      </c>
      <c r="C30" s="209" t="s">
        <v>2</v>
      </c>
      <c r="D30" s="209" t="s">
        <v>81</v>
      </c>
      <c r="E30" s="91"/>
      <c r="F30" s="88"/>
      <c r="G30" s="88"/>
      <c r="H30" s="78"/>
      <c r="I30" s="80"/>
      <c r="J30" s="80"/>
      <c r="K30" s="80"/>
      <c r="L30" s="80"/>
      <c r="M30" s="80"/>
    </row>
    <row r="31" spans="1:13" x14ac:dyDescent="0.2">
      <c r="A31" s="213" t="s">
        <v>5</v>
      </c>
      <c r="B31" s="215" t="s">
        <v>52</v>
      </c>
      <c r="C31" s="46">
        <v>0.2</v>
      </c>
      <c r="D31" s="47">
        <f t="shared" ref="D31:D38" si="0">TRUNC(($D$18+$D$27)*C31,2)</f>
        <v>973.05</v>
      </c>
      <c r="E31" s="91" t="s">
        <v>75</v>
      </c>
      <c r="F31" s="88"/>
      <c r="G31" s="88"/>
      <c r="H31" s="77"/>
      <c r="I31" s="80"/>
      <c r="J31" s="80"/>
      <c r="K31" s="80"/>
      <c r="L31" s="80"/>
      <c r="M31" s="80"/>
    </row>
    <row r="32" spans="1:13" x14ac:dyDescent="0.2">
      <c r="A32" s="213" t="s">
        <v>6</v>
      </c>
      <c r="B32" s="215" t="s">
        <v>53</v>
      </c>
      <c r="C32" s="46">
        <v>2.5000000000000001E-2</v>
      </c>
      <c r="D32" s="47">
        <f t="shared" si="0"/>
        <v>121.63</v>
      </c>
      <c r="E32" s="91" t="s">
        <v>76</v>
      </c>
      <c r="F32" s="88"/>
      <c r="G32" s="88"/>
      <c r="H32" s="77"/>
      <c r="I32" s="80"/>
      <c r="J32" s="80"/>
      <c r="K32" s="80"/>
      <c r="L32" s="80"/>
      <c r="M32" s="80"/>
    </row>
    <row r="33" spans="1:13" x14ac:dyDescent="0.2">
      <c r="A33" s="213" t="s">
        <v>7</v>
      </c>
      <c r="B33" s="215" t="s">
        <v>167</v>
      </c>
      <c r="C33" s="46">
        <f>3*1%</f>
        <v>0.03</v>
      </c>
      <c r="D33" s="47">
        <f t="shared" si="0"/>
        <v>145.94999999999999</v>
      </c>
      <c r="E33" s="91" t="s">
        <v>169</v>
      </c>
      <c r="F33" s="88"/>
      <c r="G33" s="88"/>
      <c r="H33" s="77"/>
      <c r="I33" s="80"/>
      <c r="J33" s="80"/>
      <c r="K33" s="80"/>
      <c r="L33" s="80"/>
      <c r="M33" s="80"/>
    </row>
    <row r="34" spans="1:13" x14ac:dyDescent="0.2">
      <c r="A34" s="213" t="s">
        <v>8</v>
      </c>
      <c r="B34" s="215" t="s">
        <v>51</v>
      </c>
      <c r="C34" s="46">
        <v>1.4999999999999999E-2</v>
      </c>
      <c r="D34" s="47">
        <f t="shared" si="0"/>
        <v>72.97</v>
      </c>
      <c r="E34" s="91" t="s">
        <v>76</v>
      </c>
      <c r="F34" s="88"/>
      <c r="G34" s="88"/>
      <c r="H34" s="77"/>
      <c r="I34" s="80"/>
      <c r="J34" s="80"/>
      <c r="K34" s="80"/>
      <c r="L34" s="80"/>
      <c r="M34" s="80"/>
    </row>
    <row r="35" spans="1:13" x14ac:dyDescent="0.2">
      <c r="A35" s="213" t="s">
        <v>9</v>
      </c>
      <c r="B35" s="215" t="s">
        <v>54</v>
      </c>
      <c r="C35" s="46">
        <v>0.01</v>
      </c>
      <c r="D35" s="47">
        <f t="shared" si="0"/>
        <v>48.65</v>
      </c>
      <c r="E35" s="91" t="s">
        <v>76</v>
      </c>
      <c r="F35" s="88"/>
      <c r="G35" s="88"/>
      <c r="H35" s="77"/>
      <c r="I35" s="80"/>
      <c r="J35" s="80"/>
      <c r="K35" s="80"/>
      <c r="L35" s="80"/>
      <c r="M35" s="80"/>
    </row>
    <row r="36" spans="1:13" x14ac:dyDescent="0.2">
      <c r="A36" s="213" t="s">
        <v>10</v>
      </c>
      <c r="B36" s="215" t="s">
        <v>55</v>
      </c>
      <c r="C36" s="46">
        <v>6.0000000000000001E-3</v>
      </c>
      <c r="D36" s="47">
        <f t="shared" si="0"/>
        <v>29.19</v>
      </c>
      <c r="E36" s="91" t="s">
        <v>76</v>
      </c>
      <c r="F36" s="88"/>
      <c r="G36" s="88"/>
      <c r="H36" s="77"/>
      <c r="I36" s="80"/>
      <c r="J36" s="80"/>
      <c r="K36" s="80"/>
      <c r="L36" s="80"/>
      <c r="M36" s="80"/>
    </row>
    <row r="37" spans="1:13" x14ac:dyDescent="0.2">
      <c r="A37" s="213" t="s">
        <v>11</v>
      </c>
      <c r="B37" s="215" t="s">
        <v>56</v>
      </c>
      <c r="C37" s="46">
        <v>2E-3</v>
      </c>
      <c r="D37" s="47">
        <f t="shared" si="0"/>
        <v>9.73</v>
      </c>
      <c r="E37" s="91" t="s">
        <v>76</v>
      </c>
      <c r="F37" s="88"/>
      <c r="G37" s="88"/>
      <c r="H37" s="77"/>
      <c r="I37" s="80"/>
      <c r="J37" s="80"/>
      <c r="K37" s="80"/>
      <c r="L37" s="80"/>
      <c r="M37" s="80"/>
    </row>
    <row r="38" spans="1:13" x14ac:dyDescent="0.2">
      <c r="A38" s="213" t="s">
        <v>12</v>
      </c>
      <c r="B38" s="215" t="s">
        <v>57</v>
      </c>
      <c r="C38" s="46">
        <v>0.08</v>
      </c>
      <c r="D38" s="47">
        <f t="shared" si="0"/>
        <v>389.22</v>
      </c>
      <c r="E38" s="91" t="s">
        <v>75</v>
      </c>
      <c r="F38" s="88"/>
      <c r="G38" s="88"/>
      <c r="H38" s="77"/>
      <c r="I38" s="80"/>
      <c r="J38" s="80"/>
      <c r="K38" s="80"/>
      <c r="L38" s="80"/>
      <c r="M38" s="80"/>
    </row>
    <row r="39" spans="1:13" x14ac:dyDescent="0.2">
      <c r="A39" s="325" t="s">
        <v>138</v>
      </c>
      <c r="B39" s="325"/>
      <c r="C39" s="199">
        <f>SUM(C31:C38)</f>
        <v>0.36800000000000005</v>
      </c>
      <c r="D39" s="200">
        <f>SUM(D31:D38)</f>
        <v>1790.39</v>
      </c>
      <c r="E39" s="91"/>
      <c r="F39" s="88"/>
      <c r="G39" s="88"/>
      <c r="H39" s="77"/>
      <c r="I39" s="80"/>
      <c r="J39" s="80"/>
      <c r="K39" s="80"/>
      <c r="L39" s="80"/>
      <c r="M39" s="80"/>
    </row>
    <row r="40" spans="1:13" x14ac:dyDescent="0.2">
      <c r="A40" s="318"/>
      <c r="B40" s="319"/>
      <c r="C40" s="319"/>
      <c r="D40" s="320"/>
      <c r="E40" s="91"/>
      <c r="F40" s="88"/>
      <c r="G40" s="88"/>
      <c r="H40" s="77"/>
      <c r="I40" s="84"/>
      <c r="J40" s="80"/>
      <c r="K40" s="80"/>
      <c r="L40" s="80"/>
      <c r="M40" s="80"/>
    </row>
    <row r="41" spans="1:13" x14ac:dyDescent="0.2">
      <c r="A41" s="322" t="s">
        <v>59</v>
      </c>
      <c r="B41" s="323"/>
      <c r="C41" s="323"/>
      <c r="D41" s="324"/>
      <c r="E41" s="91"/>
      <c r="F41" s="88"/>
      <c r="G41" s="88"/>
      <c r="H41" s="77"/>
      <c r="I41" s="80"/>
      <c r="J41" s="80"/>
      <c r="K41" s="80"/>
      <c r="L41" s="80"/>
      <c r="M41" s="80"/>
    </row>
    <row r="42" spans="1:13" s="21" customFormat="1" x14ac:dyDescent="0.2">
      <c r="A42" s="209" t="s">
        <v>62</v>
      </c>
      <c r="B42" s="214" t="s">
        <v>63</v>
      </c>
      <c r="C42" s="209"/>
      <c r="D42" s="209" t="s">
        <v>81</v>
      </c>
      <c r="E42" s="94"/>
      <c r="F42" s="95"/>
      <c r="G42" s="95"/>
      <c r="H42" s="79"/>
      <c r="I42" s="81"/>
      <c r="J42" s="81"/>
      <c r="K42" s="81"/>
      <c r="L42" s="81"/>
      <c r="M42" s="81"/>
    </row>
    <row r="43" spans="1:13" x14ac:dyDescent="0.2">
      <c r="A43" s="213" t="s">
        <v>5</v>
      </c>
      <c r="B43" s="76" t="s">
        <v>73</v>
      </c>
      <c r="C43" s="105"/>
      <c r="D43" s="50">
        <f>TRUNC((8.55*2*22)-(D12*6%),2)</f>
        <v>131.80000000000001</v>
      </c>
      <c r="E43" s="301" t="s">
        <v>181</v>
      </c>
      <c r="F43" s="301"/>
      <c r="G43" s="301"/>
      <c r="H43" s="301"/>
      <c r="I43" s="301"/>
      <c r="J43" s="80"/>
      <c r="K43" s="80"/>
      <c r="L43" s="80"/>
      <c r="M43" s="80"/>
    </row>
    <row r="44" spans="1:13" ht="12.75" customHeight="1" x14ac:dyDescent="0.2">
      <c r="A44" s="213" t="s">
        <v>6</v>
      </c>
      <c r="B44" s="76" t="s">
        <v>74</v>
      </c>
      <c r="C44" s="105"/>
      <c r="D44" s="50">
        <f>TRUNC((36.57*22),2)</f>
        <v>804.54</v>
      </c>
      <c r="E44" s="194" t="s">
        <v>77</v>
      </c>
      <c r="F44" s="195"/>
      <c r="G44" s="195"/>
      <c r="H44" s="195"/>
      <c r="I44" s="195"/>
      <c r="J44" s="80"/>
      <c r="K44" s="80"/>
      <c r="L44" s="80"/>
      <c r="M44" s="80"/>
    </row>
    <row r="45" spans="1:13" x14ac:dyDescent="0.2">
      <c r="A45" s="213" t="s">
        <v>7</v>
      </c>
      <c r="B45" s="76" t="s">
        <v>214</v>
      </c>
      <c r="C45" s="105"/>
      <c r="D45" s="50">
        <v>0</v>
      </c>
      <c r="E45" s="91"/>
      <c r="F45" s="88"/>
      <c r="G45" s="88"/>
      <c r="H45" s="77"/>
      <c r="I45" s="80"/>
      <c r="J45" s="80"/>
      <c r="K45" s="80"/>
      <c r="L45" s="80"/>
      <c r="M45" s="80"/>
    </row>
    <row r="46" spans="1:13" s="129" customFormat="1" x14ac:dyDescent="0.2">
      <c r="A46" s="213" t="s">
        <v>8</v>
      </c>
      <c r="B46" s="76" t="s">
        <v>193</v>
      </c>
      <c r="C46" s="105"/>
      <c r="D46" s="50">
        <v>0</v>
      </c>
      <c r="E46" s="91"/>
      <c r="F46" s="88"/>
      <c r="G46" s="88"/>
      <c r="H46" s="77"/>
      <c r="I46" s="80"/>
      <c r="J46" s="80"/>
      <c r="K46" s="80"/>
      <c r="L46" s="80"/>
      <c r="M46" s="80"/>
    </row>
    <row r="47" spans="1:13" s="129" customFormat="1" x14ac:dyDescent="0.2">
      <c r="A47" s="213" t="s">
        <v>9</v>
      </c>
      <c r="B47" s="76" t="s">
        <v>3</v>
      </c>
      <c r="C47" s="105"/>
      <c r="D47" s="50">
        <v>0</v>
      </c>
      <c r="E47" s="91"/>
      <c r="F47" s="88"/>
      <c r="G47" s="88"/>
      <c r="H47" s="77"/>
      <c r="I47" s="80"/>
      <c r="J47" s="80"/>
      <c r="K47" s="80"/>
      <c r="L47" s="80"/>
      <c r="M47" s="80"/>
    </row>
    <row r="48" spans="1:13" x14ac:dyDescent="0.2">
      <c r="A48" s="325" t="s">
        <v>138</v>
      </c>
      <c r="B48" s="325"/>
      <c r="C48" s="325"/>
      <c r="D48" s="200">
        <f>SUM(D43:D47)</f>
        <v>936.33999999999992</v>
      </c>
      <c r="E48" s="91"/>
      <c r="F48" s="88"/>
      <c r="G48" s="88"/>
      <c r="H48" s="77"/>
      <c r="I48" s="80"/>
      <c r="J48" s="80"/>
      <c r="K48" s="80"/>
      <c r="L48" s="80"/>
      <c r="M48" s="80"/>
    </row>
    <row r="49" spans="1:13" x14ac:dyDescent="0.2">
      <c r="A49" s="315"/>
      <c r="B49" s="316"/>
      <c r="C49" s="316"/>
      <c r="D49" s="317"/>
      <c r="E49" s="91"/>
      <c r="F49" s="88"/>
      <c r="G49" s="88"/>
      <c r="H49" s="77"/>
      <c r="I49" s="80"/>
      <c r="J49" s="80"/>
      <c r="K49" s="80"/>
      <c r="L49" s="80"/>
      <c r="M49" s="80"/>
    </row>
    <row r="50" spans="1:13" x14ac:dyDescent="0.2">
      <c r="A50" s="326" t="s">
        <v>150</v>
      </c>
      <c r="B50" s="326"/>
      <c r="C50" s="326"/>
      <c r="D50" s="326"/>
      <c r="E50" s="91"/>
      <c r="F50" s="88"/>
      <c r="G50" s="88"/>
      <c r="H50" s="77"/>
      <c r="I50" s="80"/>
      <c r="J50" s="80"/>
      <c r="K50" s="80"/>
      <c r="L50" s="80"/>
      <c r="M50" s="80"/>
    </row>
    <row r="51" spans="1:13" x14ac:dyDescent="0.2">
      <c r="A51" s="209">
        <v>2</v>
      </c>
      <c r="B51" s="327" t="s">
        <v>149</v>
      </c>
      <c r="C51" s="328"/>
      <c r="D51" s="209" t="s">
        <v>81</v>
      </c>
      <c r="E51" s="91"/>
      <c r="F51" s="88"/>
      <c r="G51" s="88"/>
      <c r="H51" s="77"/>
      <c r="I51" s="80"/>
      <c r="J51" s="80"/>
      <c r="K51" s="80"/>
      <c r="L51" s="80"/>
      <c r="M51" s="80"/>
    </row>
    <row r="52" spans="1:13" x14ac:dyDescent="0.2">
      <c r="A52" s="213" t="s">
        <v>60</v>
      </c>
      <c r="B52" s="329" t="s">
        <v>49</v>
      </c>
      <c r="C52" s="329"/>
      <c r="D52" s="47">
        <f>D27</f>
        <v>792.01</v>
      </c>
      <c r="E52" s="91"/>
      <c r="F52" s="88"/>
      <c r="G52" s="88"/>
      <c r="H52" s="77"/>
      <c r="I52" s="80"/>
      <c r="J52" s="80"/>
      <c r="K52" s="80"/>
      <c r="L52" s="80"/>
      <c r="M52" s="80"/>
    </row>
    <row r="53" spans="1:13" x14ac:dyDescent="0.2">
      <c r="A53" s="213" t="s">
        <v>61</v>
      </c>
      <c r="B53" s="329" t="s">
        <v>50</v>
      </c>
      <c r="C53" s="329"/>
      <c r="D53" s="47">
        <f>D39</f>
        <v>1790.39</v>
      </c>
      <c r="E53" s="91"/>
      <c r="F53" s="88"/>
      <c r="G53" s="88"/>
      <c r="H53" s="77"/>
      <c r="I53" s="80"/>
      <c r="J53" s="80"/>
      <c r="K53" s="80"/>
      <c r="L53" s="80"/>
      <c r="M53" s="80"/>
    </row>
    <row r="54" spans="1:13" x14ac:dyDescent="0.2">
      <c r="A54" s="213" t="s">
        <v>62</v>
      </c>
      <c r="B54" s="329" t="s">
        <v>63</v>
      </c>
      <c r="C54" s="329"/>
      <c r="D54" s="47">
        <f>D48</f>
        <v>936.33999999999992</v>
      </c>
      <c r="E54" s="91"/>
      <c r="F54" s="88"/>
      <c r="G54" s="88"/>
      <c r="H54" s="77"/>
      <c r="I54" s="80"/>
      <c r="J54" s="80"/>
      <c r="K54" s="80"/>
      <c r="L54" s="80"/>
      <c r="M54" s="80"/>
    </row>
    <row r="55" spans="1:13" x14ac:dyDescent="0.2">
      <c r="A55" s="306" t="s">
        <v>138</v>
      </c>
      <c r="B55" s="306"/>
      <c r="C55" s="306"/>
      <c r="D55" s="188">
        <f>SUM(D52:D54)</f>
        <v>3518.74</v>
      </c>
      <c r="E55" s="91"/>
      <c r="F55" s="88"/>
      <c r="G55" s="88"/>
      <c r="H55" s="77"/>
      <c r="I55" s="80"/>
      <c r="J55" s="80"/>
      <c r="K55" s="80"/>
      <c r="L55" s="80"/>
      <c r="M55" s="80"/>
    </row>
    <row r="56" spans="1:13" x14ac:dyDescent="0.2">
      <c r="A56" s="316"/>
      <c r="B56" s="316"/>
      <c r="C56" s="316"/>
      <c r="D56" s="316"/>
      <c r="E56" s="91"/>
      <c r="F56" s="88"/>
      <c r="G56" s="88"/>
      <c r="H56" s="77"/>
      <c r="I56" s="80"/>
      <c r="J56" s="80"/>
      <c r="K56" s="80"/>
      <c r="L56" s="80"/>
      <c r="M56" s="80"/>
    </row>
    <row r="57" spans="1:13" x14ac:dyDescent="0.2">
      <c r="A57" s="208"/>
      <c r="B57" s="208"/>
      <c r="C57" s="208"/>
      <c r="D57" s="208"/>
      <c r="E57" s="91"/>
      <c r="F57" s="88"/>
      <c r="G57" s="88"/>
      <c r="H57" s="77"/>
      <c r="I57" s="80"/>
      <c r="J57" s="80"/>
      <c r="K57" s="80"/>
      <c r="L57" s="80"/>
      <c r="M57" s="80"/>
    </row>
    <row r="58" spans="1:13" x14ac:dyDescent="0.2">
      <c r="A58" s="308" t="s">
        <v>152</v>
      </c>
      <c r="B58" s="308"/>
      <c r="C58" s="308"/>
      <c r="D58" s="308"/>
      <c r="E58" s="91"/>
      <c r="F58" s="88"/>
      <c r="G58" s="88"/>
      <c r="H58" s="77"/>
      <c r="I58" s="80"/>
      <c r="J58" s="80"/>
      <c r="K58" s="80"/>
      <c r="L58" s="80"/>
      <c r="M58" s="80"/>
    </row>
    <row r="59" spans="1:13" x14ac:dyDescent="0.2">
      <c r="A59" s="209">
        <v>3</v>
      </c>
      <c r="B59" s="209" t="s">
        <v>139</v>
      </c>
      <c r="C59" s="209" t="s">
        <v>2</v>
      </c>
      <c r="D59" s="209" t="s">
        <v>81</v>
      </c>
      <c r="E59" s="96"/>
      <c r="F59" s="88"/>
      <c r="G59" s="88"/>
      <c r="H59" s="77"/>
      <c r="I59" s="80"/>
      <c r="J59" s="80"/>
      <c r="K59" s="80"/>
      <c r="L59" s="80"/>
      <c r="M59" s="80"/>
    </row>
    <row r="60" spans="1:13" x14ac:dyDescent="0.2">
      <c r="A60" s="213" t="s">
        <v>5</v>
      </c>
      <c r="B60" s="215" t="s">
        <v>66</v>
      </c>
      <c r="C60" s="46">
        <f>((1/12)*5%)</f>
        <v>4.1666666666666666E-3</v>
      </c>
      <c r="D60" s="47">
        <f>TRUNC(($D$18*C60),2)</f>
        <v>16.97</v>
      </c>
      <c r="E60" s="91" t="s">
        <v>151</v>
      </c>
      <c r="F60" s="88"/>
      <c r="G60" s="88"/>
      <c r="H60" s="77"/>
      <c r="I60" s="80"/>
      <c r="J60" s="82"/>
      <c r="K60" s="80"/>
      <c r="L60" s="80"/>
      <c r="M60" s="80"/>
    </row>
    <row r="61" spans="1:13" x14ac:dyDescent="0.2">
      <c r="A61" s="213" t="s">
        <v>6</v>
      </c>
      <c r="B61" s="215" t="s">
        <v>65</v>
      </c>
      <c r="C61" s="46">
        <f>0.08*C60</f>
        <v>3.3333333333333332E-4</v>
      </c>
      <c r="D61" s="47">
        <f>TRUNC((C61*D18),2)</f>
        <v>1.35</v>
      </c>
      <c r="E61" s="91" t="s">
        <v>78</v>
      </c>
      <c r="F61" s="88"/>
      <c r="G61" s="88"/>
      <c r="H61" s="77"/>
      <c r="I61" s="80"/>
      <c r="J61" s="83"/>
      <c r="K61" s="80"/>
      <c r="L61" s="80"/>
      <c r="M61" s="80"/>
    </row>
    <row r="62" spans="1:13" x14ac:dyDescent="0.2">
      <c r="A62" s="213" t="s">
        <v>7</v>
      </c>
      <c r="B62" s="215" t="s">
        <v>202</v>
      </c>
      <c r="C62" s="46">
        <f>8%*(40%)*90%*(1+C27)</f>
        <v>3.4398720000000001E-2</v>
      </c>
      <c r="D62" s="47">
        <f>TRUNC((C62*D18),2)</f>
        <v>140.11000000000001</v>
      </c>
      <c r="E62" s="91" t="s">
        <v>196</v>
      </c>
      <c r="F62" s="88"/>
      <c r="G62" s="88"/>
      <c r="H62" s="77"/>
      <c r="I62" s="80"/>
      <c r="J62" s="83"/>
      <c r="K62" s="80"/>
      <c r="L62" s="80"/>
      <c r="M62" s="80"/>
    </row>
    <row r="63" spans="1:13" x14ac:dyDescent="0.2">
      <c r="A63" s="213" t="s">
        <v>8</v>
      </c>
      <c r="B63" s="215" t="s">
        <v>64</v>
      </c>
      <c r="C63" s="46">
        <f>((1/30)*7)/12</f>
        <v>1.9444444444444445E-2</v>
      </c>
      <c r="D63" s="47">
        <f>TRUNC(($D$18*C63),2)</f>
        <v>79.2</v>
      </c>
      <c r="E63" s="91" t="s">
        <v>79</v>
      </c>
      <c r="F63" s="88"/>
      <c r="G63" s="88"/>
      <c r="H63" s="77"/>
      <c r="I63" s="80"/>
      <c r="J63" s="84"/>
      <c r="K63" s="80"/>
      <c r="L63" s="80"/>
      <c r="M63" s="80"/>
    </row>
    <row r="64" spans="1:13" x14ac:dyDescent="0.2">
      <c r="A64" s="213" t="s">
        <v>9</v>
      </c>
      <c r="B64" s="215" t="s">
        <v>67</v>
      </c>
      <c r="C64" s="46">
        <f>C39*C63</f>
        <v>7.1555555555555565E-3</v>
      </c>
      <c r="D64" s="47">
        <f>TRUNC(($D$18*C64),2)</f>
        <v>29.14</v>
      </c>
      <c r="E64" s="94" t="s">
        <v>80</v>
      </c>
      <c r="F64" s="97"/>
      <c r="G64" s="88"/>
      <c r="H64" s="77"/>
      <c r="I64" s="80"/>
      <c r="J64" s="84"/>
      <c r="K64" s="80"/>
      <c r="L64" s="80"/>
      <c r="M64" s="80"/>
    </row>
    <row r="65" spans="1:13" ht="12.75" customHeight="1" x14ac:dyDescent="0.2">
      <c r="A65" s="213" t="s">
        <v>10</v>
      </c>
      <c r="B65" s="215" t="s">
        <v>203</v>
      </c>
      <c r="C65" s="46">
        <f>(8%*(40%))*C64</f>
        <v>2.2897777777777781E-4</v>
      </c>
      <c r="D65" s="47">
        <f>TRUNC((C65*(D18+D27)),2)</f>
        <v>1.1100000000000001</v>
      </c>
      <c r="E65" s="305" t="s">
        <v>197</v>
      </c>
      <c r="F65" s="305"/>
      <c r="G65" s="305"/>
      <c r="H65" s="305"/>
      <c r="I65" s="305"/>
      <c r="J65" s="83"/>
      <c r="K65" s="80"/>
      <c r="L65" s="80"/>
      <c r="M65" s="80"/>
    </row>
    <row r="66" spans="1:13" x14ac:dyDescent="0.2">
      <c r="A66" s="306" t="s">
        <v>138</v>
      </c>
      <c r="B66" s="306"/>
      <c r="C66" s="106">
        <f>TRUNC(SUM(C60:C65),4)</f>
        <v>6.5699999999999995E-2</v>
      </c>
      <c r="D66" s="188">
        <f>SUM(D60:D65)</f>
        <v>267.88</v>
      </c>
      <c r="E66" s="91"/>
      <c r="F66" s="88"/>
      <c r="G66" s="88"/>
      <c r="H66" s="77"/>
      <c r="I66" s="80"/>
      <c r="J66" s="80"/>
      <c r="K66" s="80"/>
      <c r="L66" s="80"/>
      <c r="M66" s="80"/>
    </row>
    <row r="67" spans="1:13" x14ac:dyDescent="0.2">
      <c r="A67" s="307"/>
      <c r="B67" s="307"/>
      <c r="C67" s="307"/>
      <c r="D67" s="307"/>
      <c r="E67" s="91"/>
      <c r="F67" s="88"/>
      <c r="G67" s="88"/>
      <c r="H67" s="77"/>
      <c r="I67" s="80"/>
      <c r="J67" s="80"/>
      <c r="K67" s="80"/>
      <c r="L67" s="80"/>
      <c r="M67" s="80"/>
    </row>
    <row r="68" spans="1:13" x14ac:dyDescent="0.2">
      <c r="A68" s="208"/>
      <c r="B68" s="208"/>
      <c r="C68" s="208"/>
      <c r="D68" s="208"/>
      <c r="E68" s="91"/>
      <c r="F68" s="88"/>
      <c r="G68" s="88"/>
      <c r="H68" s="77"/>
      <c r="I68" s="80"/>
      <c r="J68" s="80"/>
      <c r="K68" s="80"/>
      <c r="L68" s="80"/>
      <c r="M68" s="80"/>
    </row>
    <row r="69" spans="1:13" x14ac:dyDescent="0.2">
      <c r="A69" s="308" t="s">
        <v>153</v>
      </c>
      <c r="B69" s="308"/>
      <c r="C69" s="308"/>
      <c r="D69" s="308"/>
      <c r="E69" s="91"/>
      <c r="F69" s="88"/>
      <c r="G69" s="88"/>
      <c r="H69" s="77"/>
      <c r="I69" s="80"/>
      <c r="J69" s="80"/>
      <c r="K69" s="80"/>
      <c r="L69" s="80"/>
      <c r="M69" s="80"/>
    </row>
    <row r="70" spans="1:13" x14ac:dyDescent="0.2">
      <c r="A70" s="302" t="s">
        <v>188</v>
      </c>
      <c r="B70" s="303"/>
      <c r="C70" s="303"/>
      <c r="D70" s="304"/>
      <c r="E70" s="91"/>
      <c r="F70" s="88"/>
      <c r="G70" s="88"/>
      <c r="H70" s="77"/>
      <c r="I70" s="80"/>
      <c r="J70" s="80"/>
      <c r="K70" s="80"/>
      <c r="L70" s="80"/>
      <c r="M70" s="80"/>
    </row>
    <row r="71" spans="1:13" x14ac:dyDescent="0.2">
      <c r="A71" s="209" t="s">
        <v>17</v>
      </c>
      <c r="B71" s="209" t="s">
        <v>189</v>
      </c>
      <c r="C71" s="209" t="s">
        <v>2</v>
      </c>
      <c r="D71" s="209" t="s">
        <v>81</v>
      </c>
      <c r="E71" s="91"/>
      <c r="F71" s="88"/>
      <c r="G71" s="88"/>
      <c r="H71" s="77"/>
      <c r="I71" s="85"/>
      <c r="J71" s="80"/>
      <c r="K71" s="80"/>
      <c r="L71" s="80"/>
      <c r="M71" s="80"/>
    </row>
    <row r="72" spans="1:13" x14ac:dyDescent="0.2">
      <c r="A72" s="213" t="s">
        <v>5</v>
      </c>
      <c r="B72" s="215" t="s">
        <v>198</v>
      </c>
      <c r="C72" s="46">
        <f>1/12</f>
        <v>8.3333333333333329E-2</v>
      </c>
      <c r="D72" s="47">
        <f>TRUNC(($D$18*C72),2)</f>
        <v>339.43</v>
      </c>
      <c r="E72" s="91"/>
      <c r="F72" s="88"/>
      <c r="G72" s="88"/>
      <c r="H72" s="77"/>
      <c r="I72" s="85"/>
      <c r="J72" s="80"/>
      <c r="K72" s="80"/>
      <c r="L72" s="80"/>
      <c r="M72" s="80"/>
    </row>
    <row r="73" spans="1:13" x14ac:dyDescent="0.2">
      <c r="A73" s="213" t="s">
        <v>6</v>
      </c>
      <c r="B73" s="215" t="s">
        <v>170</v>
      </c>
      <c r="C73" s="46">
        <f>5.96/30/12</f>
        <v>1.6555555555555556E-2</v>
      </c>
      <c r="D73" s="47">
        <f>TRUNC(($D$18*C73),2)</f>
        <v>67.430000000000007</v>
      </c>
      <c r="E73" s="94" t="s">
        <v>199</v>
      </c>
      <c r="F73" s="88"/>
      <c r="G73" s="88"/>
      <c r="H73" s="77"/>
      <c r="I73" s="85"/>
      <c r="J73" s="80"/>
      <c r="K73" s="80"/>
      <c r="L73" s="80"/>
      <c r="M73" s="80"/>
    </row>
    <row r="74" spans="1:13" x14ac:dyDescent="0.2">
      <c r="A74" s="213" t="s">
        <v>7</v>
      </c>
      <c r="B74" s="215" t="s">
        <v>171</v>
      </c>
      <c r="C74" s="46">
        <f>(1/30/12)*5*1.5%</f>
        <v>2.0833333333333335E-4</v>
      </c>
      <c r="D74" s="47">
        <f>TRUNC(($D$18*C74),2)</f>
        <v>0.84</v>
      </c>
      <c r="E74" s="94" t="s">
        <v>154</v>
      </c>
      <c r="F74" s="88"/>
      <c r="G74" s="88"/>
      <c r="H74" s="77"/>
      <c r="I74" s="80"/>
      <c r="J74" s="80"/>
      <c r="K74" s="80"/>
      <c r="L74" s="80"/>
      <c r="M74" s="80"/>
    </row>
    <row r="75" spans="1:13" x14ac:dyDescent="0.2">
      <c r="A75" s="213" t="s">
        <v>8</v>
      </c>
      <c r="B75" s="215" t="s">
        <v>172</v>
      </c>
      <c r="C75" s="46">
        <f>(15/30/12)*8%</f>
        <v>3.3333333333333331E-3</v>
      </c>
      <c r="D75" s="47">
        <f>TRUNC(($D$18*C75),2)</f>
        <v>13.57</v>
      </c>
      <c r="E75" s="94" t="s">
        <v>200</v>
      </c>
      <c r="F75" s="95"/>
      <c r="G75" s="95"/>
      <c r="H75" s="77"/>
      <c r="I75" s="80"/>
      <c r="J75" s="80"/>
      <c r="K75" s="80"/>
      <c r="L75" s="80"/>
      <c r="M75" s="80"/>
    </row>
    <row r="76" spans="1:13" x14ac:dyDescent="0.2">
      <c r="A76" s="213" t="s">
        <v>9</v>
      </c>
      <c r="B76" s="215" t="s">
        <v>173</v>
      </c>
      <c r="C76" s="46">
        <f>(4/12)/12*2%</f>
        <v>5.5555555555555556E-4</v>
      </c>
      <c r="D76" s="47">
        <f>TRUNC(($D$18*C76),2)</f>
        <v>2.2599999999999998</v>
      </c>
      <c r="E76" s="94" t="s">
        <v>201</v>
      </c>
      <c r="F76" s="98"/>
      <c r="G76" s="88"/>
      <c r="H76" s="77"/>
      <c r="I76" s="80"/>
      <c r="J76" s="80"/>
      <c r="K76" s="80"/>
      <c r="L76" s="80"/>
      <c r="M76" s="80"/>
    </row>
    <row r="77" spans="1:13" x14ac:dyDescent="0.2">
      <c r="A77" s="213" t="s">
        <v>10</v>
      </c>
      <c r="B77" s="215" t="s">
        <v>210</v>
      </c>
      <c r="C77" s="46">
        <v>0</v>
      </c>
      <c r="D77" s="47">
        <f>TRUNC((C77*D18),2)</f>
        <v>0</v>
      </c>
      <c r="E77" s="94" t="s">
        <v>209</v>
      </c>
      <c r="F77" s="99"/>
      <c r="G77" s="95"/>
      <c r="H77" s="79"/>
      <c r="I77" s="80"/>
      <c r="J77" s="80"/>
      <c r="K77" s="80"/>
      <c r="L77" s="80"/>
      <c r="M77" s="80"/>
    </row>
    <row r="78" spans="1:13" x14ac:dyDescent="0.2">
      <c r="A78" s="306" t="s">
        <v>138</v>
      </c>
      <c r="B78" s="306"/>
      <c r="C78" s="106">
        <f>TRUNC(SUM(C72:C77),4)</f>
        <v>0.10390000000000001</v>
      </c>
      <c r="D78" s="188">
        <f>SUM(D72:D77)</f>
        <v>423.53</v>
      </c>
      <c r="E78" s="91"/>
      <c r="F78" s="88"/>
      <c r="G78" s="88"/>
      <c r="H78" s="77"/>
      <c r="I78" s="80"/>
      <c r="J78" s="80"/>
      <c r="K78" s="80"/>
      <c r="L78" s="80"/>
      <c r="M78" s="80"/>
    </row>
    <row r="79" spans="1:13" x14ac:dyDescent="0.2">
      <c r="A79" s="201"/>
      <c r="B79" s="202"/>
      <c r="C79" s="202"/>
      <c r="D79" s="203"/>
      <c r="E79" s="91"/>
      <c r="F79" s="88"/>
      <c r="G79" s="88"/>
      <c r="H79" s="77"/>
      <c r="I79" s="80"/>
      <c r="J79" s="80"/>
      <c r="K79" s="80"/>
      <c r="L79" s="80"/>
      <c r="M79" s="80"/>
    </row>
    <row r="80" spans="1:13" x14ac:dyDescent="0.2">
      <c r="A80" s="302" t="s">
        <v>190</v>
      </c>
      <c r="B80" s="303"/>
      <c r="C80" s="303"/>
      <c r="D80" s="304"/>
      <c r="E80" s="91"/>
      <c r="F80" s="88"/>
      <c r="G80" s="88"/>
      <c r="H80" s="77"/>
      <c r="I80" s="80"/>
      <c r="J80" s="80"/>
      <c r="K80" s="80"/>
      <c r="L80" s="80"/>
      <c r="M80" s="80"/>
    </row>
    <row r="81" spans="1:13" x14ac:dyDescent="0.2">
      <c r="A81" s="209" t="s">
        <v>18</v>
      </c>
      <c r="B81" s="164" t="s">
        <v>191</v>
      </c>
      <c r="C81" s="164" t="s">
        <v>2</v>
      </c>
      <c r="D81" s="209" t="s">
        <v>81</v>
      </c>
      <c r="E81" s="91"/>
      <c r="F81" s="88"/>
      <c r="G81" s="88"/>
      <c r="H81" s="77"/>
      <c r="I81" s="80"/>
      <c r="J81" s="80"/>
      <c r="K81" s="80"/>
      <c r="L81" s="80"/>
      <c r="M81" s="80"/>
    </row>
    <row r="82" spans="1:13" x14ac:dyDescent="0.2">
      <c r="A82" s="213" t="s">
        <v>5</v>
      </c>
      <c r="B82" s="215" t="s">
        <v>192</v>
      </c>
      <c r="C82" s="46">
        <v>0</v>
      </c>
      <c r="D82" s="47">
        <f>TRUNC(($D$18*C82),2)</f>
        <v>0</v>
      </c>
      <c r="E82" s="91"/>
      <c r="F82" s="88"/>
      <c r="G82" s="88"/>
      <c r="H82" s="77"/>
      <c r="I82" s="80"/>
      <c r="J82" s="80"/>
      <c r="K82" s="80"/>
      <c r="L82" s="80"/>
      <c r="M82" s="80"/>
    </row>
    <row r="83" spans="1:13" x14ac:dyDescent="0.2">
      <c r="A83" s="306" t="s">
        <v>138</v>
      </c>
      <c r="B83" s="306"/>
      <c r="C83" s="106">
        <f>TRUNC(SUM(C82),4)</f>
        <v>0</v>
      </c>
      <c r="D83" s="188">
        <f>SUM(D82)</f>
        <v>0</v>
      </c>
      <c r="E83" s="91"/>
      <c r="F83" s="88"/>
      <c r="G83" s="88"/>
      <c r="H83" s="77"/>
      <c r="I83" s="80"/>
      <c r="J83" s="80"/>
      <c r="K83" s="80"/>
      <c r="L83" s="80"/>
      <c r="M83" s="80"/>
    </row>
    <row r="84" spans="1:13" x14ac:dyDescent="0.2">
      <c r="A84" s="210"/>
      <c r="B84" s="211"/>
      <c r="C84" s="211"/>
      <c r="D84" s="212"/>
      <c r="E84" s="91"/>
      <c r="F84" s="88"/>
      <c r="G84" s="88"/>
      <c r="H84" s="77"/>
      <c r="I84" s="80"/>
      <c r="J84" s="80"/>
      <c r="K84" s="80"/>
      <c r="L84" s="80"/>
      <c r="M84" s="80"/>
    </row>
    <row r="85" spans="1:13" x14ac:dyDescent="0.2">
      <c r="A85" s="302" t="s">
        <v>155</v>
      </c>
      <c r="B85" s="303"/>
      <c r="C85" s="303"/>
      <c r="D85" s="304"/>
      <c r="E85" s="91"/>
      <c r="F85" s="88"/>
      <c r="G85" s="88"/>
      <c r="H85" s="77"/>
      <c r="I85" s="80"/>
      <c r="J85" s="80"/>
      <c r="K85" s="80"/>
      <c r="L85" s="80"/>
      <c r="M85" s="80"/>
    </row>
    <row r="86" spans="1:13" x14ac:dyDescent="0.2">
      <c r="A86" s="209">
        <v>4</v>
      </c>
      <c r="B86" s="164" t="s">
        <v>156</v>
      </c>
      <c r="C86" s="164" t="s">
        <v>2</v>
      </c>
      <c r="D86" s="209" t="s">
        <v>81</v>
      </c>
      <c r="E86" s="91"/>
      <c r="F86" s="88"/>
      <c r="G86" s="88"/>
      <c r="H86" s="77"/>
      <c r="I86" s="86"/>
      <c r="J86" s="80"/>
      <c r="K86" s="80"/>
      <c r="L86" s="80"/>
      <c r="M86" s="80"/>
    </row>
    <row r="87" spans="1:13" x14ac:dyDescent="0.2">
      <c r="A87" s="213" t="s">
        <v>17</v>
      </c>
      <c r="B87" s="51" t="s">
        <v>68</v>
      </c>
      <c r="C87" s="46">
        <f>C78</f>
        <v>0.10390000000000001</v>
      </c>
      <c r="D87" s="47">
        <f>D78</f>
        <v>423.53</v>
      </c>
      <c r="E87" s="91"/>
      <c r="F87" s="88"/>
      <c r="G87" s="88"/>
      <c r="H87" s="77"/>
      <c r="I87" s="80"/>
      <c r="J87" s="80"/>
      <c r="K87" s="80"/>
      <c r="L87" s="80"/>
      <c r="M87" s="80"/>
    </row>
    <row r="88" spans="1:13" x14ac:dyDescent="0.2">
      <c r="A88" s="213" t="s">
        <v>18</v>
      </c>
      <c r="B88" s="51" t="s">
        <v>70</v>
      </c>
      <c r="C88" s="46">
        <f>C82</f>
        <v>0</v>
      </c>
      <c r="D88" s="47">
        <f>D83</f>
        <v>0</v>
      </c>
      <c r="E88" s="91"/>
      <c r="F88" s="88"/>
      <c r="G88" s="88"/>
      <c r="H88" s="77"/>
      <c r="I88" s="80"/>
      <c r="J88" s="80"/>
      <c r="K88" s="80"/>
      <c r="L88" s="80"/>
      <c r="M88" s="80"/>
    </row>
    <row r="89" spans="1:13" x14ac:dyDescent="0.2">
      <c r="A89" s="306" t="s">
        <v>138</v>
      </c>
      <c r="B89" s="306"/>
      <c r="C89" s="189">
        <f>SUM(C87:C88)</f>
        <v>0.10390000000000001</v>
      </c>
      <c r="D89" s="188">
        <f>SUM(D87:D88)</f>
        <v>423.53</v>
      </c>
      <c r="E89" s="91"/>
      <c r="F89" s="88"/>
      <c r="G89" s="88"/>
      <c r="H89" s="77"/>
      <c r="I89" s="80"/>
      <c r="J89" s="80"/>
      <c r="K89" s="80"/>
      <c r="L89" s="80"/>
      <c r="M89" s="80"/>
    </row>
    <row r="90" spans="1:13" x14ac:dyDescent="0.2">
      <c r="A90" s="208"/>
      <c r="B90" s="208"/>
      <c r="C90" s="208"/>
      <c r="D90" s="208"/>
      <c r="E90" s="91"/>
      <c r="F90" s="88"/>
      <c r="G90" s="88"/>
      <c r="H90" s="77"/>
      <c r="I90" s="80"/>
      <c r="J90" s="80"/>
      <c r="K90" s="80"/>
      <c r="L90" s="80"/>
      <c r="M90" s="80"/>
    </row>
    <row r="91" spans="1:13" x14ac:dyDescent="0.2">
      <c r="A91" s="208"/>
      <c r="B91" s="208"/>
      <c r="C91" s="208"/>
      <c r="D91" s="208"/>
      <c r="E91" s="91"/>
      <c r="F91" s="88"/>
      <c r="G91" s="88"/>
      <c r="H91" s="77"/>
      <c r="I91" s="80"/>
      <c r="J91" s="80"/>
      <c r="K91" s="80"/>
      <c r="L91" s="80"/>
      <c r="M91" s="80"/>
    </row>
    <row r="92" spans="1:13" x14ac:dyDescent="0.2">
      <c r="A92" s="308" t="s">
        <v>157</v>
      </c>
      <c r="B92" s="308"/>
      <c r="C92" s="308"/>
      <c r="D92" s="308"/>
      <c r="E92" s="91"/>
      <c r="F92" s="88"/>
      <c r="G92" s="88"/>
      <c r="H92" s="77"/>
      <c r="I92" s="80"/>
      <c r="J92" s="80"/>
      <c r="K92" s="80"/>
      <c r="L92" s="80"/>
      <c r="M92" s="80"/>
    </row>
    <row r="93" spans="1:13" x14ac:dyDescent="0.2">
      <c r="A93" s="209">
        <v>5</v>
      </c>
      <c r="B93" s="209" t="s">
        <v>140</v>
      </c>
      <c r="C93" s="209"/>
      <c r="D93" s="209" t="s">
        <v>81</v>
      </c>
      <c r="E93" s="91"/>
      <c r="F93" s="88"/>
      <c r="G93" s="88"/>
      <c r="H93" s="77"/>
      <c r="I93" s="80"/>
      <c r="J93" s="80"/>
      <c r="K93" s="80"/>
      <c r="L93" s="80"/>
      <c r="M93" s="80"/>
    </row>
    <row r="94" spans="1:13" x14ac:dyDescent="0.2">
      <c r="A94" s="213" t="s">
        <v>5</v>
      </c>
      <c r="B94" s="76" t="s">
        <v>71</v>
      </c>
      <c r="C94" s="105"/>
      <c r="D94" s="47">
        <f>Uniformes!G9</f>
        <v>11.499166666666664</v>
      </c>
      <c r="E94" s="91"/>
      <c r="F94" s="88"/>
      <c r="G94" s="88"/>
      <c r="H94" s="77"/>
      <c r="I94" s="80"/>
      <c r="J94" s="80"/>
      <c r="K94" s="80"/>
      <c r="L94" s="80"/>
      <c r="M94" s="80"/>
    </row>
    <row r="95" spans="1:13" x14ac:dyDescent="0.2">
      <c r="A95" s="213" t="s">
        <v>6</v>
      </c>
      <c r="B95" s="76" t="s">
        <v>13</v>
      </c>
      <c r="C95" s="105"/>
      <c r="D95" s="47">
        <v>0</v>
      </c>
      <c r="E95" s="91"/>
      <c r="F95" s="88"/>
      <c r="G95" s="88"/>
      <c r="H95" s="77"/>
      <c r="I95" s="80"/>
      <c r="J95" s="80"/>
      <c r="K95" s="80"/>
      <c r="L95" s="80"/>
      <c r="M95" s="80"/>
    </row>
    <row r="96" spans="1:13" x14ac:dyDescent="0.2">
      <c r="A96" s="213" t="s">
        <v>7</v>
      </c>
      <c r="B96" s="76" t="s">
        <v>14</v>
      </c>
      <c r="C96" s="105"/>
      <c r="D96" s="47">
        <f>'Equipamentos e Materiais'!G35</f>
        <v>15.581547619047617</v>
      </c>
      <c r="E96" s="91"/>
      <c r="F96" s="88"/>
      <c r="G96" s="88"/>
      <c r="H96" s="77"/>
      <c r="I96" s="80"/>
      <c r="J96" s="80"/>
      <c r="K96" s="80"/>
      <c r="L96" s="80"/>
      <c r="M96" s="80"/>
    </row>
    <row r="97" spans="1:13" x14ac:dyDescent="0.2">
      <c r="A97" s="213" t="s">
        <v>8</v>
      </c>
      <c r="B97" s="76" t="s">
        <v>3</v>
      </c>
      <c r="C97" s="105"/>
      <c r="D97" s="47">
        <v>0</v>
      </c>
      <c r="E97" s="91"/>
      <c r="F97" s="88"/>
      <c r="G97" s="88"/>
      <c r="H97" s="77"/>
      <c r="I97" s="80"/>
      <c r="J97" s="80"/>
      <c r="K97" s="80"/>
      <c r="L97" s="80"/>
      <c r="M97" s="80"/>
    </row>
    <row r="98" spans="1:13" x14ac:dyDescent="0.2">
      <c r="A98" s="306" t="s">
        <v>138</v>
      </c>
      <c r="B98" s="306"/>
      <c r="C98" s="106"/>
      <c r="D98" s="188">
        <f>SUM(D94:D97)</f>
        <v>27.080714285714279</v>
      </c>
      <c r="E98" s="91"/>
      <c r="F98" s="88"/>
      <c r="G98" s="88"/>
      <c r="H98" s="77"/>
      <c r="I98" s="80"/>
      <c r="J98" s="80"/>
      <c r="K98" s="80"/>
      <c r="L98" s="80"/>
      <c r="M98" s="80"/>
    </row>
    <row r="99" spans="1:13" x14ac:dyDescent="0.2">
      <c r="A99" s="208"/>
      <c r="B99" s="208"/>
      <c r="C99" s="204"/>
      <c r="D99" s="205"/>
      <c r="E99" s="91"/>
      <c r="F99" s="88"/>
      <c r="G99" s="88"/>
      <c r="H99" s="77"/>
      <c r="I99" s="80"/>
      <c r="J99" s="80"/>
      <c r="K99" s="80"/>
      <c r="L99" s="80"/>
      <c r="M99" s="80"/>
    </row>
    <row r="100" spans="1:13" x14ac:dyDescent="0.2">
      <c r="A100" s="208"/>
      <c r="B100" s="208"/>
      <c r="C100" s="208"/>
      <c r="D100" s="208"/>
      <c r="E100" s="91"/>
      <c r="F100" s="88"/>
      <c r="G100" s="88"/>
      <c r="H100" s="77"/>
      <c r="I100" s="80"/>
      <c r="J100" s="80"/>
      <c r="K100" s="80"/>
      <c r="L100" s="80"/>
      <c r="M100" s="80"/>
    </row>
    <row r="101" spans="1:13" x14ac:dyDescent="0.2">
      <c r="A101" s="308" t="s">
        <v>158</v>
      </c>
      <c r="B101" s="308"/>
      <c r="C101" s="308"/>
      <c r="D101" s="308"/>
      <c r="E101" s="91"/>
      <c r="F101" s="88"/>
      <c r="G101" s="88"/>
      <c r="H101" s="77"/>
      <c r="I101" s="80"/>
      <c r="J101" s="80"/>
      <c r="K101" s="80"/>
      <c r="L101" s="80"/>
      <c r="M101" s="80"/>
    </row>
    <row r="102" spans="1:13" x14ac:dyDescent="0.2">
      <c r="A102" s="209">
        <v>6</v>
      </c>
      <c r="B102" s="209" t="s">
        <v>141</v>
      </c>
      <c r="C102" s="209" t="s">
        <v>2</v>
      </c>
      <c r="D102" s="209" t="s">
        <v>81</v>
      </c>
      <c r="E102" s="91"/>
      <c r="F102" s="88"/>
      <c r="G102" s="88"/>
      <c r="H102" s="77"/>
      <c r="I102" s="80"/>
      <c r="J102" s="80"/>
      <c r="K102" s="80"/>
      <c r="L102" s="80"/>
      <c r="M102" s="80"/>
    </row>
    <row r="103" spans="1:13" x14ac:dyDescent="0.2">
      <c r="A103" s="213" t="s">
        <v>5</v>
      </c>
      <c r="B103" s="215" t="s">
        <v>19</v>
      </c>
      <c r="C103" s="130">
        <v>0.05</v>
      </c>
      <c r="D103" s="47">
        <f>TRUNC(C103*D121,2)</f>
        <v>415.52</v>
      </c>
      <c r="E103" s="100" t="s">
        <v>142</v>
      </c>
      <c r="F103" s="88"/>
      <c r="G103" s="88"/>
      <c r="H103" s="77"/>
      <c r="I103" s="80"/>
      <c r="J103" s="80"/>
      <c r="K103" s="80"/>
      <c r="L103" s="80"/>
      <c r="M103" s="80"/>
    </row>
    <row r="104" spans="1:13" x14ac:dyDescent="0.2">
      <c r="A104" s="213" t="s">
        <v>6</v>
      </c>
      <c r="B104" s="215" t="s">
        <v>4</v>
      </c>
      <c r="C104" s="130">
        <v>0.1</v>
      </c>
      <c r="D104" s="47">
        <f>TRUNC(C104*(D103+D121),2)</f>
        <v>872.6</v>
      </c>
      <c r="E104" s="100" t="s">
        <v>143</v>
      </c>
      <c r="F104" s="88"/>
      <c r="G104" s="88"/>
      <c r="H104" s="77"/>
      <c r="I104" s="80"/>
      <c r="J104" s="80"/>
      <c r="K104" s="80"/>
      <c r="L104" s="80"/>
      <c r="M104" s="80"/>
    </row>
    <row r="105" spans="1:13" x14ac:dyDescent="0.2">
      <c r="A105" s="213" t="s">
        <v>7</v>
      </c>
      <c r="B105" s="215" t="s">
        <v>42</v>
      </c>
      <c r="C105" s="223">
        <f>1-(C106+C107+C108)</f>
        <v>0.85749999999999993</v>
      </c>
      <c r="D105" s="52">
        <f>TRUNC(((D121+D103+D104)/C105),2)</f>
        <v>11193.7</v>
      </c>
      <c r="E105" s="91"/>
      <c r="F105" s="88"/>
      <c r="G105" s="88"/>
      <c r="H105" s="77"/>
      <c r="I105" s="80"/>
      <c r="J105" s="80"/>
      <c r="K105" s="80"/>
      <c r="L105" s="80"/>
      <c r="M105" s="80"/>
    </row>
    <row r="106" spans="1:13" x14ac:dyDescent="0.2">
      <c r="A106" s="213" t="s">
        <v>43</v>
      </c>
      <c r="B106" s="215" t="s">
        <v>39</v>
      </c>
      <c r="C106" s="131">
        <v>1.6500000000000001E-2</v>
      </c>
      <c r="D106" s="47">
        <f>TRUNC(C106*D105,2)</f>
        <v>184.69</v>
      </c>
      <c r="E106" s="91"/>
      <c r="F106" s="88"/>
      <c r="G106" s="88"/>
      <c r="H106" s="77"/>
      <c r="I106" s="80"/>
      <c r="J106" s="80"/>
      <c r="K106" s="80"/>
      <c r="L106" s="80"/>
      <c r="M106" s="80"/>
    </row>
    <row r="107" spans="1:13" x14ac:dyDescent="0.2">
      <c r="A107" s="213" t="s">
        <v>44</v>
      </c>
      <c r="B107" s="215" t="s">
        <v>40</v>
      </c>
      <c r="C107" s="131">
        <v>7.5999999999999998E-2</v>
      </c>
      <c r="D107" s="47">
        <f>TRUNC(C107*D105,2)</f>
        <v>850.72</v>
      </c>
      <c r="E107" s="91"/>
      <c r="F107" s="88"/>
      <c r="G107" s="88"/>
      <c r="H107" s="77"/>
      <c r="I107" s="80"/>
      <c r="J107" s="80"/>
      <c r="K107" s="80"/>
      <c r="L107" s="80"/>
      <c r="M107" s="80"/>
    </row>
    <row r="108" spans="1:13" x14ac:dyDescent="0.2">
      <c r="A108" s="213" t="s">
        <v>45</v>
      </c>
      <c r="B108" s="215" t="s">
        <v>41</v>
      </c>
      <c r="C108" s="131">
        <v>0.05</v>
      </c>
      <c r="D108" s="47">
        <f>TRUNC(C108*D105,2)</f>
        <v>559.67999999999995</v>
      </c>
      <c r="E108" s="91"/>
      <c r="F108" s="88"/>
      <c r="G108" s="88"/>
      <c r="H108" s="77"/>
      <c r="I108" s="80"/>
      <c r="J108" s="80"/>
      <c r="K108" s="80"/>
      <c r="L108" s="80"/>
      <c r="M108" s="80"/>
    </row>
    <row r="109" spans="1:13" x14ac:dyDescent="0.2">
      <c r="A109" s="306" t="s">
        <v>138</v>
      </c>
      <c r="B109" s="306"/>
      <c r="C109" s="190"/>
      <c r="D109" s="188">
        <f>SUM(D103:D108)-D105</f>
        <v>2883.2099999999991</v>
      </c>
      <c r="E109" s="196"/>
      <c r="F109" s="88"/>
      <c r="G109" s="88"/>
      <c r="H109" s="77"/>
      <c r="I109" s="80"/>
      <c r="J109" s="80"/>
      <c r="K109" s="80"/>
      <c r="L109" s="80"/>
      <c r="M109" s="80"/>
    </row>
    <row r="110" spans="1:13" x14ac:dyDescent="0.2">
      <c r="A110" s="53"/>
      <c r="B110" s="53"/>
      <c r="C110" s="53"/>
      <c r="D110" s="206"/>
      <c r="E110" s="88"/>
      <c r="F110" s="88"/>
      <c r="G110" s="88"/>
      <c r="H110" s="77"/>
      <c r="I110" s="80"/>
      <c r="J110" s="80"/>
      <c r="K110" s="80"/>
      <c r="L110" s="80"/>
      <c r="M110" s="80"/>
    </row>
    <row r="111" spans="1:13" x14ac:dyDescent="0.2">
      <c r="A111" s="53"/>
      <c r="B111" s="53"/>
      <c r="C111" s="53"/>
      <c r="D111" s="206"/>
      <c r="E111" s="88"/>
      <c r="F111" s="88"/>
      <c r="G111" s="88"/>
      <c r="H111" s="77"/>
      <c r="I111" s="80"/>
      <c r="J111" s="80"/>
      <c r="K111" s="80"/>
      <c r="L111" s="80"/>
      <c r="M111" s="80"/>
    </row>
    <row r="112" spans="1:13" x14ac:dyDescent="0.2">
      <c r="A112" s="309" t="s">
        <v>212</v>
      </c>
      <c r="B112" s="309"/>
      <c r="C112" s="309"/>
      <c r="D112" s="309"/>
      <c r="E112" s="88"/>
      <c r="F112" s="101"/>
      <c r="G112" s="88"/>
      <c r="H112" s="77"/>
      <c r="I112" s="80"/>
      <c r="J112" s="80"/>
      <c r="K112" s="80"/>
      <c r="L112" s="80"/>
      <c r="M112" s="80"/>
    </row>
    <row r="113" spans="1:13" x14ac:dyDescent="0.2">
      <c r="A113" s="207"/>
      <c r="B113" s="207"/>
      <c r="C113" s="207"/>
      <c r="D113" s="207"/>
      <c r="E113" s="88"/>
      <c r="F113" s="101"/>
      <c r="G113" s="88"/>
      <c r="H113" s="77"/>
      <c r="I113" s="80"/>
      <c r="J113" s="80"/>
      <c r="K113" s="80"/>
      <c r="L113" s="80"/>
      <c r="M113" s="80"/>
    </row>
    <row r="114" spans="1:13" x14ac:dyDescent="0.2">
      <c r="A114" s="308" t="s">
        <v>211</v>
      </c>
      <c r="B114" s="308"/>
      <c r="C114" s="308"/>
      <c r="D114" s="308"/>
      <c r="E114" s="88"/>
      <c r="F114" s="101"/>
      <c r="G114" s="88"/>
      <c r="H114" s="77"/>
      <c r="I114" s="80"/>
      <c r="J114" s="80"/>
      <c r="K114" s="80"/>
      <c r="L114" s="80"/>
      <c r="M114" s="80"/>
    </row>
    <row r="115" spans="1:13" x14ac:dyDescent="0.2">
      <c r="A115" s="165"/>
      <c r="B115" s="166" t="s">
        <v>160</v>
      </c>
      <c r="C115" s="209"/>
      <c r="D115" s="209" t="s">
        <v>81</v>
      </c>
      <c r="E115" s="88"/>
      <c r="F115" s="88"/>
      <c r="G115" s="88"/>
      <c r="H115" s="77"/>
      <c r="I115" s="80"/>
      <c r="J115" s="80"/>
      <c r="K115" s="80"/>
      <c r="L115" s="80"/>
      <c r="M115" s="80"/>
    </row>
    <row r="116" spans="1:13" x14ac:dyDescent="0.2">
      <c r="A116" s="49" t="s">
        <v>5</v>
      </c>
      <c r="B116" s="51" t="s">
        <v>162</v>
      </c>
      <c r="C116" s="104"/>
      <c r="D116" s="47">
        <f>D18</f>
        <v>4073.25</v>
      </c>
      <c r="E116" s="88"/>
      <c r="F116" s="88"/>
      <c r="G116" s="88"/>
      <c r="H116" s="77"/>
      <c r="I116" s="80"/>
      <c r="J116" s="80"/>
      <c r="K116" s="80"/>
      <c r="L116" s="80"/>
      <c r="M116" s="80"/>
    </row>
    <row r="117" spans="1:13" x14ac:dyDescent="0.2">
      <c r="A117" s="49" t="s">
        <v>6</v>
      </c>
      <c r="B117" s="51" t="s">
        <v>163</v>
      </c>
      <c r="C117" s="104"/>
      <c r="D117" s="47">
        <f>D55</f>
        <v>3518.74</v>
      </c>
      <c r="E117" s="88"/>
      <c r="F117" s="88"/>
      <c r="G117" s="88"/>
      <c r="H117" s="77"/>
      <c r="I117" s="80"/>
      <c r="J117" s="80"/>
      <c r="K117" s="80"/>
      <c r="L117" s="80"/>
      <c r="M117" s="80"/>
    </row>
    <row r="118" spans="1:13" x14ac:dyDescent="0.2">
      <c r="A118" s="49" t="s">
        <v>7</v>
      </c>
      <c r="B118" s="51" t="s">
        <v>164</v>
      </c>
      <c r="C118" s="104"/>
      <c r="D118" s="47">
        <f>D66</f>
        <v>267.88</v>
      </c>
      <c r="E118" s="88"/>
      <c r="F118" s="101"/>
      <c r="G118" s="88"/>
      <c r="H118" s="77"/>
      <c r="I118" s="80"/>
      <c r="J118" s="80"/>
      <c r="K118" s="80"/>
      <c r="L118" s="80"/>
      <c r="M118" s="80"/>
    </row>
    <row r="119" spans="1:13" x14ac:dyDescent="0.2">
      <c r="A119" s="49" t="s">
        <v>8</v>
      </c>
      <c r="B119" s="51" t="s">
        <v>69</v>
      </c>
      <c r="C119" s="104"/>
      <c r="D119" s="47">
        <f>D89</f>
        <v>423.53</v>
      </c>
      <c r="E119" s="88"/>
      <c r="F119" s="101"/>
      <c r="G119" s="88"/>
      <c r="H119" s="77"/>
      <c r="I119" s="80"/>
      <c r="J119" s="80"/>
      <c r="K119" s="80"/>
      <c r="L119" s="80"/>
      <c r="M119" s="80"/>
    </row>
    <row r="120" spans="1:13" x14ac:dyDescent="0.2">
      <c r="A120" s="49" t="s">
        <v>9</v>
      </c>
      <c r="B120" s="51" t="s">
        <v>165</v>
      </c>
      <c r="C120" s="104"/>
      <c r="D120" s="47">
        <f>D98</f>
        <v>27.080714285714279</v>
      </c>
      <c r="E120" s="88"/>
      <c r="F120" s="88"/>
      <c r="G120" s="88"/>
      <c r="H120" s="77"/>
      <c r="I120" s="80"/>
      <c r="J120" s="80"/>
      <c r="K120" s="80"/>
      <c r="L120" s="80"/>
      <c r="M120" s="80"/>
    </row>
    <row r="121" spans="1:13" x14ac:dyDescent="0.2">
      <c r="A121" s="312" t="s">
        <v>72</v>
      </c>
      <c r="B121" s="313"/>
      <c r="C121" s="209"/>
      <c r="D121" s="48">
        <f>SUM(D116:D120)</f>
        <v>8310.4807142857135</v>
      </c>
      <c r="E121" s="88"/>
      <c r="F121" s="98"/>
      <c r="G121" s="88"/>
      <c r="H121" s="77"/>
      <c r="I121" s="80"/>
      <c r="J121" s="80"/>
      <c r="K121" s="80"/>
      <c r="L121" s="80"/>
      <c r="M121" s="80"/>
    </row>
    <row r="122" spans="1:13" x14ac:dyDescent="0.2">
      <c r="A122" s="49" t="s">
        <v>10</v>
      </c>
      <c r="B122" s="51" t="s">
        <v>166</v>
      </c>
      <c r="C122" s="104"/>
      <c r="D122" s="47">
        <f>D109</f>
        <v>2883.2099999999991</v>
      </c>
      <c r="E122" s="88"/>
      <c r="F122" s="88"/>
      <c r="G122" s="88"/>
      <c r="H122" s="77"/>
      <c r="I122" s="80"/>
      <c r="J122" s="80"/>
      <c r="K122" s="80"/>
      <c r="L122" s="80"/>
      <c r="M122" s="80"/>
    </row>
    <row r="123" spans="1:13" x14ac:dyDescent="0.2">
      <c r="A123" s="327" t="s">
        <v>161</v>
      </c>
      <c r="B123" s="330"/>
      <c r="C123" s="209"/>
      <c r="D123" s="191">
        <f>SUM(D121:D122)</f>
        <v>11193.690714285713</v>
      </c>
      <c r="E123" s="88"/>
      <c r="F123" s="221"/>
      <c r="G123" s="88"/>
      <c r="H123" s="77"/>
      <c r="I123" s="80"/>
      <c r="J123" s="80"/>
      <c r="K123" s="80"/>
      <c r="L123" s="80"/>
      <c r="M123" s="80"/>
    </row>
    <row r="124" spans="1:13" hidden="1" x14ac:dyDescent="0.2">
      <c r="D124" s="3"/>
      <c r="E124" s="87"/>
      <c r="F124" s="87"/>
      <c r="G124" s="87"/>
      <c r="H124" s="80"/>
      <c r="I124" s="80"/>
      <c r="J124" s="80"/>
      <c r="K124" s="80"/>
      <c r="L124" s="80"/>
      <c r="M124" s="80"/>
    </row>
    <row r="125" spans="1:13" ht="40.5" hidden="1" customHeight="1" thickBot="1" x14ac:dyDescent="0.25">
      <c r="A125" s="40"/>
      <c r="B125" s="40" t="s">
        <v>20</v>
      </c>
      <c r="C125" s="2"/>
      <c r="D125" s="2"/>
      <c r="E125" s="87"/>
      <c r="F125" s="87"/>
      <c r="G125" s="87"/>
      <c r="H125" s="80"/>
      <c r="I125" s="80"/>
      <c r="J125" s="80"/>
      <c r="K125" s="80"/>
      <c r="L125" s="80"/>
      <c r="M125" s="80"/>
    </row>
    <row r="126" spans="1:13" ht="39" hidden="1" customHeight="1" thickBot="1" x14ac:dyDescent="0.25">
      <c r="A126" s="331" t="s">
        <v>22</v>
      </c>
      <c r="B126" s="332"/>
      <c r="C126" s="4" t="s">
        <v>21</v>
      </c>
      <c r="D126" s="5" t="s">
        <v>0</v>
      </c>
      <c r="E126" s="87"/>
      <c r="F126" s="87"/>
      <c r="G126" s="87"/>
      <c r="H126" s="80"/>
      <c r="I126" s="80"/>
      <c r="J126" s="80"/>
      <c r="K126" s="80"/>
      <c r="L126" s="80"/>
      <c r="M126" s="80"/>
    </row>
    <row r="127" spans="1:13" ht="12.75" hidden="1" customHeight="1" x14ac:dyDescent="0.2">
      <c r="A127" s="333" t="s">
        <v>23</v>
      </c>
      <c r="B127" s="334"/>
      <c r="C127" s="6"/>
      <c r="D127" s="7">
        <v>0</v>
      </c>
      <c r="E127" s="87"/>
      <c r="F127" s="87"/>
      <c r="G127" s="87"/>
      <c r="H127" s="80"/>
      <c r="I127" s="80"/>
      <c r="J127" s="80"/>
      <c r="K127" s="80"/>
      <c r="L127" s="80"/>
      <c r="M127" s="80"/>
    </row>
    <row r="128" spans="1:13" ht="12.75" hidden="1" customHeight="1" x14ac:dyDescent="0.2">
      <c r="A128" s="295" t="s">
        <v>24</v>
      </c>
      <c r="B128" s="296"/>
      <c r="C128" s="8"/>
      <c r="D128" s="9">
        <v>0</v>
      </c>
      <c r="E128" s="87"/>
      <c r="F128" s="87"/>
      <c r="G128" s="87"/>
      <c r="H128" s="80"/>
      <c r="I128" s="80"/>
      <c r="J128" s="80"/>
      <c r="K128" s="80"/>
      <c r="L128" s="80"/>
      <c r="M128" s="80"/>
    </row>
    <row r="129" spans="1:13" ht="12.75" hidden="1" customHeight="1" x14ac:dyDescent="0.2">
      <c r="A129" s="295" t="s">
        <v>25</v>
      </c>
      <c r="B129" s="296"/>
      <c r="C129" s="8"/>
      <c r="D129" s="9">
        <v>0</v>
      </c>
      <c r="E129" s="87"/>
      <c r="F129" s="87"/>
      <c r="G129" s="87"/>
      <c r="H129" s="80"/>
      <c r="I129" s="80"/>
      <c r="J129" s="80"/>
      <c r="K129" s="80"/>
      <c r="L129" s="80"/>
      <c r="M129" s="80"/>
    </row>
    <row r="130" spans="1:13" ht="12.75" hidden="1" customHeight="1" x14ac:dyDescent="0.2">
      <c r="A130" s="295" t="s">
        <v>26</v>
      </c>
      <c r="B130" s="296"/>
      <c r="C130" s="8"/>
      <c r="D130" s="9">
        <v>0</v>
      </c>
      <c r="E130" s="87"/>
      <c r="F130" s="87"/>
      <c r="G130" s="87"/>
      <c r="H130" s="80"/>
      <c r="I130" s="80"/>
      <c r="J130" s="80"/>
      <c r="K130" s="80"/>
      <c r="L130" s="80"/>
      <c r="M130" s="80"/>
    </row>
    <row r="131" spans="1:13" ht="12.75" hidden="1" customHeight="1" x14ac:dyDescent="0.2">
      <c r="A131" s="297"/>
      <c r="B131" s="298"/>
      <c r="C131" s="10"/>
      <c r="D131" s="9"/>
      <c r="E131" s="87"/>
      <c r="F131" s="87"/>
      <c r="G131" s="87"/>
      <c r="H131" s="80"/>
      <c r="I131" s="80"/>
      <c r="J131" s="80"/>
      <c r="K131" s="80"/>
      <c r="L131" s="80"/>
      <c r="M131" s="80"/>
    </row>
    <row r="132" spans="1:13" ht="13.5" hidden="1" customHeight="1" thickBot="1" x14ac:dyDescent="0.25">
      <c r="A132" s="299"/>
      <c r="B132" s="300"/>
      <c r="C132" s="11"/>
      <c r="D132" s="12"/>
      <c r="E132" s="87"/>
      <c r="F132" s="87"/>
      <c r="G132" s="87"/>
      <c r="H132" s="80"/>
      <c r="I132" s="80"/>
      <c r="J132" s="80"/>
      <c r="K132" s="80"/>
      <c r="L132" s="80"/>
      <c r="M132" s="80"/>
    </row>
    <row r="133" spans="1:13" ht="13.5" hidden="1" thickBot="1" x14ac:dyDescent="0.25">
      <c r="A133" s="36" t="s">
        <v>27</v>
      </c>
      <c r="B133" s="37"/>
      <c r="C133" s="38"/>
      <c r="D133" s="13">
        <f>SUM(D131:D132)</f>
        <v>0</v>
      </c>
      <c r="E133" s="87"/>
      <c r="F133" s="87"/>
      <c r="G133" s="87"/>
      <c r="H133" s="80"/>
      <c r="I133" s="80"/>
      <c r="J133" s="80"/>
      <c r="K133" s="80"/>
      <c r="L133" s="80"/>
      <c r="M133" s="80"/>
    </row>
    <row r="134" spans="1:13" hidden="1" x14ac:dyDescent="0.2">
      <c r="E134" s="87"/>
      <c r="F134" s="87"/>
      <c r="G134" s="87"/>
      <c r="H134" s="80"/>
      <c r="I134" s="80"/>
      <c r="J134" s="80"/>
      <c r="K134" s="80"/>
      <c r="L134" s="80"/>
      <c r="M134" s="80"/>
    </row>
    <row r="135" spans="1:13" ht="13.5" hidden="1" customHeight="1" thickBot="1" x14ac:dyDescent="0.25">
      <c r="A135" s="40" t="s">
        <v>28</v>
      </c>
      <c r="B135" s="40" t="s">
        <v>29</v>
      </c>
      <c r="C135" s="2"/>
      <c r="D135" s="2"/>
      <c r="E135" s="87"/>
      <c r="F135" s="87"/>
      <c r="G135" s="87"/>
      <c r="H135" s="80"/>
      <c r="I135" s="80"/>
      <c r="J135" s="80"/>
      <c r="K135" s="80"/>
      <c r="L135" s="80"/>
      <c r="M135" s="80"/>
    </row>
    <row r="136" spans="1:13" ht="13.5" hidden="1" customHeight="1" thickBot="1" x14ac:dyDescent="0.25">
      <c r="A136" s="31" t="s">
        <v>30</v>
      </c>
      <c r="B136" s="32"/>
      <c r="C136" s="32"/>
      <c r="D136" s="33"/>
      <c r="E136" s="87"/>
      <c r="F136" s="87"/>
      <c r="G136" s="87"/>
      <c r="H136" s="80"/>
      <c r="I136" s="80"/>
      <c r="J136" s="80"/>
      <c r="K136" s="80"/>
      <c r="L136" s="80"/>
      <c r="M136" s="80"/>
    </row>
    <row r="137" spans="1:13" ht="12.75" hidden="1" customHeight="1" x14ac:dyDescent="0.2">
      <c r="A137" s="14"/>
      <c r="B137" s="34" t="s">
        <v>31</v>
      </c>
      <c r="C137" s="35"/>
      <c r="D137" s="5" t="s">
        <v>0</v>
      </c>
      <c r="E137" s="87"/>
      <c r="F137" s="87"/>
      <c r="G137" s="87"/>
      <c r="H137" s="80"/>
      <c r="I137" s="80"/>
      <c r="J137" s="80"/>
      <c r="K137" s="80"/>
      <c r="L137" s="80"/>
      <c r="M137" s="80"/>
    </row>
    <row r="138" spans="1:13" ht="12.75" hidden="1" customHeight="1" x14ac:dyDescent="0.2">
      <c r="A138" s="15" t="s">
        <v>5</v>
      </c>
      <c r="B138" s="25" t="s">
        <v>32</v>
      </c>
      <c r="C138" s="26"/>
      <c r="D138" s="16">
        <f>D106</f>
        <v>184.69</v>
      </c>
      <c r="E138" s="87"/>
      <c r="F138" s="87"/>
      <c r="G138" s="87"/>
      <c r="H138" s="80"/>
      <c r="I138" s="80"/>
      <c r="J138" s="80"/>
      <c r="K138" s="80"/>
      <c r="L138" s="80"/>
      <c r="M138" s="80"/>
    </row>
    <row r="139" spans="1:13" ht="13.5" hidden="1" customHeight="1" thickBot="1" x14ac:dyDescent="0.25">
      <c r="A139" s="17" t="s">
        <v>6</v>
      </c>
      <c r="B139" s="27" t="s">
        <v>33</v>
      </c>
      <c r="C139" s="28"/>
      <c r="D139" s="18" t="e">
        <f>#REF!</f>
        <v>#REF!</v>
      </c>
      <c r="E139" s="87"/>
      <c r="F139" s="87"/>
      <c r="G139" s="87"/>
      <c r="H139" s="80"/>
      <c r="I139" s="80"/>
      <c r="J139" s="80"/>
      <c r="K139" s="80"/>
      <c r="L139" s="80"/>
      <c r="M139" s="80"/>
    </row>
    <row r="140" spans="1:13" ht="13.5" hidden="1" customHeight="1" thickBot="1" x14ac:dyDescent="0.25">
      <c r="A140" s="17" t="s">
        <v>7</v>
      </c>
      <c r="B140" s="29" t="s">
        <v>34</v>
      </c>
      <c r="C140" s="30"/>
      <c r="D140" s="18">
        <f>D109</f>
        <v>2883.2099999999991</v>
      </c>
      <c r="E140" s="87"/>
      <c r="F140" s="87"/>
      <c r="G140" s="87"/>
      <c r="H140" s="80"/>
      <c r="I140" s="80"/>
      <c r="J140" s="80"/>
      <c r="K140" s="80"/>
      <c r="L140" s="80"/>
      <c r="M140" s="80"/>
    </row>
    <row r="141" spans="1:13" ht="13.5" hidden="1" thickBot="1" x14ac:dyDescent="0.25">
      <c r="A141" s="22" t="s">
        <v>16</v>
      </c>
      <c r="B141" s="23"/>
      <c r="C141" s="24"/>
      <c r="D141" s="13" t="e">
        <f>SUM(D138:D140)</f>
        <v>#REF!</v>
      </c>
      <c r="E141" s="87"/>
      <c r="F141" s="87"/>
      <c r="G141" s="87"/>
      <c r="H141" s="80"/>
      <c r="I141" s="80"/>
      <c r="J141" s="80"/>
      <c r="K141" s="80"/>
      <c r="L141" s="80"/>
      <c r="M141" s="80"/>
    </row>
    <row r="142" spans="1:13" hidden="1" x14ac:dyDescent="0.2">
      <c r="A142" s="19" t="s">
        <v>15</v>
      </c>
      <c r="B142" s="1" t="s">
        <v>35</v>
      </c>
      <c r="E142" s="87"/>
      <c r="F142" s="87"/>
      <c r="G142" s="87"/>
      <c r="H142" s="80"/>
      <c r="I142" s="80"/>
      <c r="J142" s="80"/>
      <c r="K142" s="80"/>
      <c r="L142" s="80"/>
      <c r="M142" s="80"/>
    </row>
    <row r="143" spans="1:13" hidden="1" x14ac:dyDescent="0.2">
      <c r="E143" s="87"/>
      <c r="F143" s="87"/>
      <c r="G143" s="87"/>
      <c r="H143" s="80"/>
      <c r="I143" s="80"/>
      <c r="J143" s="80"/>
      <c r="K143" s="80"/>
      <c r="L143" s="80"/>
      <c r="M143" s="80"/>
    </row>
    <row r="144" spans="1:13" x14ac:dyDescent="0.2">
      <c r="E144" s="87"/>
      <c r="F144" s="87"/>
      <c r="G144" s="87"/>
      <c r="H144" s="80"/>
      <c r="I144" s="80"/>
      <c r="J144" s="80"/>
      <c r="K144" s="80"/>
      <c r="L144" s="80"/>
      <c r="M144" s="80"/>
    </row>
    <row r="145" spans="1:13" x14ac:dyDescent="0.2">
      <c r="A145" s="20"/>
      <c r="B145" s="20"/>
      <c r="E145" s="87"/>
      <c r="F145" s="222"/>
      <c r="G145" s="87"/>
      <c r="H145" s="80"/>
      <c r="I145" s="80"/>
      <c r="J145" s="80"/>
      <c r="K145" s="80"/>
      <c r="L145" s="80"/>
      <c r="M145" s="80"/>
    </row>
  </sheetData>
  <mergeCells count="51">
    <mergeCell ref="A2:D2"/>
    <mergeCell ref="A5:B6"/>
    <mergeCell ref="C5:D6"/>
    <mergeCell ref="A8:D8"/>
    <mergeCell ref="A10:D10"/>
    <mergeCell ref="A29:D29"/>
    <mergeCell ref="A39:B39"/>
    <mergeCell ref="A40:D40"/>
    <mergeCell ref="A41:D41"/>
    <mergeCell ref="A18:C18"/>
    <mergeCell ref="A21:D21"/>
    <mergeCell ref="A22:D22"/>
    <mergeCell ref="A23:D23"/>
    <mergeCell ref="A27:B27"/>
    <mergeCell ref="A28:D28"/>
    <mergeCell ref="E43:I43"/>
    <mergeCell ref="A48:C48"/>
    <mergeCell ref="A69:D69"/>
    <mergeCell ref="A50:D50"/>
    <mergeCell ref="B51:C51"/>
    <mergeCell ref="B52:C52"/>
    <mergeCell ref="B53:C53"/>
    <mergeCell ref="B54:C54"/>
    <mergeCell ref="A55:C55"/>
    <mergeCell ref="A56:D56"/>
    <mergeCell ref="A58:D58"/>
    <mergeCell ref="E65:I65"/>
    <mergeCell ref="A66:B66"/>
    <mergeCell ref="A67:D67"/>
    <mergeCell ref="A49:D49"/>
    <mergeCell ref="A114:D114"/>
    <mergeCell ref="A70:D70"/>
    <mergeCell ref="A78:B78"/>
    <mergeCell ref="A80:D80"/>
    <mergeCell ref="A83:B83"/>
    <mergeCell ref="A85:D85"/>
    <mergeCell ref="A89:B89"/>
    <mergeCell ref="A92:D92"/>
    <mergeCell ref="A98:B98"/>
    <mergeCell ref="A101:D101"/>
    <mergeCell ref="A109:B109"/>
    <mergeCell ref="A112:D112"/>
    <mergeCell ref="A130:B130"/>
    <mergeCell ref="A131:B131"/>
    <mergeCell ref="A132:B132"/>
    <mergeCell ref="A121:B121"/>
    <mergeCell ref="A123:B123"/>
    <mergeCell ref="A126:B126"/>
    <mergeCell ref="A127:B127"/>
    <mergeCell ref="A128:B128"/>
    <mergeCell ref="A129:B129"/>
  </mergeCells>
  <pageMargins left="0.98425196850393704" right="0.31496062992125984" top="0.70866141732283472" bottom="0.39370078740157483" header="0.11811023622047245" footer="0.11811023622047245"/>
  <pageSetup paperSize="9" scale="71" firstPageNumber="0" orientation="portrait" horizontalDpi="4294967293" verticalDpi="4294967293" r:id="rId1"/>
  <headerFooter alignWithMargins="0"/>
  <rowBreaks count="1" manualBreakCount="1">
    <brk id="57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M145"/>
  <sheetViews>
    <sheetView showGridLines="0" zoomScale="90" zoomScaleNormal="90" zoomScaleSheetLayoutView="100" workbookViewId="0">
      <selection activeCell="D123" sqref="D123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39" bestFit="1" customWidth="1"/>
    <col min="6" max="6" width="10.42578125" style="39" customWidth="1"/>
    <col min="7" max="7" width="9.140625" style="39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181"/>
    </row>
    <row r="2" spans="1:13" x14ac:dyDescent="0.2">
      <c r="A2" s="307" t="s">
        <v>82</v>
      </c>
      <c r="B2" s="307"/>
      <c r="C2" s="307"/>
      <c r="D2" s="307"/>
      <c r="E2" s="88"/>
      <c r="F2" s="88"/>
      <c r="G2" s="88"/>
      <c r="H2" s="77"/>
      <c r="I2" s="80"/>
      <c r="J2" s="80"/>
      <c r="K2" s="80"/>
      <c r="L2" s="80"/>
      <c r="M2" s="80"/>
    </row>
    <row r="3" spans="1:13" x14ac:dyDescent="0.2">
      <c r="A3" s="186"/>
      <c r="B3" s="186"/>
      <c r="C3" s="186"/>
      <c r="D3" s="186"/>
      <c r="E3" s="88"/>
      <c r="F3" s="88"/>
      <c r="G3" s="88"/>
      <c r="H3" s="77"/>
      <c r="I3" s="80"/>
      <c r="J3" s="80"/>
      <c r="K3" s="80"/>
      <c r="L3" s="80"/>
      <c r="M3" s="80"/>
    </row>
    <row r="4" spans="1:13" x14ac:dyDescent="0.2">
      <c r="A4" s="182"/>
      <c r="B4" s="182"/>
      <c r="C4" s="182"/>
      <c r="D4" s="182"/>
      <c r="E4" s="88"/>
      <c r="F4" s="88"/>
      <c r="G4" s="88"/>
      <c r="H4" s="77"/>
      <c r="I4" s="80"/>
      <c r="J4" s="80"/>
      <c r="K4" s="80"/>
      <c r="L4" s="80"/>
      <c r="M4" s="80"/>
    </row>
    <row r="5" spans="1:13" x14ac:dyDescent="0.2">
      <c r="A5" s="310" t="s">
        <v>204</v>
      </c>
      <c r="B5" s="310"/>
      <c r="C5" s="335" t="s">
        <v>216</v>
      </c>
      <c r="D5" s="336"/>
      <c r="E5" s="88"/>
      <c r="F5" s="88"/>
      <c r="G5" s="88"/>
      <c r="H5" s="77"/>
      <c r="I5" s="80"/>
      <c r="J5" s="80"/>
      <c r="K5" s="80"/>
      <c r="L5" s="80"/>
      <c r="M5" s="80"/>
    </row>
    <row r="6" spans="1:13" x14ac:dyDescent="0.2">
      <c r="A6" s="310"/>
      <c r="B6" s="310"/>
      <c r="C6" s="337"/>
      <c r="D6" s="338"/>
      <c r="E6" s="88"/>
      <c r="F6" s="88"/>
      <c r="G6" s="88"/>
      <c r="H6" s="77"/>
      <c r="I6" s="80"/>
      <c r="J6" s="80"/>
      <c r="K6" s="80"/>
      <c r="L6" s="80"/>
      <c r="M6" s="80"/>
    </row>
    <row r="7" spans="1:13" s="21" customFormat="1" x14ac:dyDescent="0.2">
      <c r="A7" s="218"/>
      <c r="B7" s="218"/>
      <c r="C7" s="53"/>
      <c r="D7" s="53"/>
      <c r="E7" s="95"/>
      <c r="F7" s="95"/>
      <c r="G7" s="95"/>
      <c r="H7" s="79"/>
      <c r="I7" s="81"/>
      <c r="J7" s="81"/>
      <c r="K7" s="81"/>
      <c r="L7" s="81"/>
      <c r="M7" s="81"/>
    </row>
    <row r="8" spans="1:13" x14ac:dyDescent="0.2">
      <c r="A8" s="309" t="s">
        <v>159</v>
      </c>
      <c r="B8" s="309"/>
      <c r="C8" s="309"/>
      <c r="D8" s="309"/>
      <c r="E8" s="88"/>
      <c r="F8" s="88"/>
      <c r="G8" s="88"/>
      <c r="H8" s="77"/>
      <c r="I8" s="80"/>
      <c r="J8" s="80"/>
      <c r="K8" s="80"/>
      <c r="L8" s="80"/>
      <c r="M8" s="80"/>
    </row>
    <row r="9" spans="1:13" x14ac:dyDescent="0.2">
      <c r="A9" s="185"/>
      <c r="B9" s="185"/>
      <c r="C9" s="185"/>
      <c r="D9" s="185"/>
      <c r="E9" s="88"/>
      <c r="F9" s="88"/>
      <c r="G9" s="88"/>
      <c r="H9" s="77"/>
      <c r="I9" s="80"/>
      <c r="J9" s="80"/>
      <c r="K9" s="80"/>
      <c r="L9" s="80"/>
      <c r="M9" s="80"/>
    </row>
    <row r="10" spans="1:13" x14ac:dyDescent="0.2">
      <c r="A10" s="308" t="s">
        <v>145</v>
      </c>
      <c r="B10" s="308"/>
      <c r="C10" s="308"/>
      <c r="D10" s="308"/>
      <c r="E10" s="88"/>
      <c r="F10" s="88"/>
      <c r="G10" s="88"/>
      <c r="H10" s="77"/>
      <c r="I10" s="80"/>
      <c r="J10" s="80"/>
      <c r="K10" s="80"/>
      <c r="L10" s="80"/>
      <c r="M10" s="80"/>
    </row>
    <row r="11" spans="1:13" x14ac:dyDescent="0.2">
      <c r="A11" s="209">
        <v>1</v>
      </c>
      <c r="B11" s="209" t="s">
        <v>137</v>
      </c>
      <c r="C11" s="209" t="s">
        <v>2</v>
      </c>
      <c r="D11" s="209" t="s">
        <v>81</v>
      </c>
      <c r="E11" s="88"/>
      <c r="F11" s="88"/>
      <c r="G11" s="88"/>
      <c r="H11" s="77"/>
      <c r="I11" s="80"/>
      <c r="J11" s="80"/>
      <c r="K11" s="80"/>
      <c r="L11" s="80"/>
      <c r="M11" s="80"/>
    </row>
    <row r="12" spans="1:13" x14ac:dyDescent="0.2">
      <c r="A12" s="217" t="s">
        <v>5</v>
      </c>
      <c r="B12" s="215" t="s">
        <v>36</v>
      </c>
      <c r="C12" s="192"/>
      <c r="D12" s="47">
        <v>3784.41</v>
      </c>
      <c r="E12" s="88"/>
      <c r="F12" s="88"/>
      <c r="G12" s="88"/>
      <c r="H12" s="77"/>
      <c r="I12" s="80"/>
      <c r="J12" s="80"/>
      <c r="K12" s="80"/>
      <c r="L12" s="80"/>
      <c r="M12" s="80"/>
    </row>
    <row r="13" spans="1:13" x14ac:dyDescent="0.2">
      <c r="A13" s="217" t="s">
        <v>6</v>
      </c>
      <c r="B13" s="215" t="s">
        <v>46</v>
      </c>
      <c r="C13" s="43"/>
      <c r="D13" s="42">
        <v>0</v>
      </c>
      <c r="E13" s="88" t="s">
        <v>205</v>
      </c>
      <c r="F13" s="88"/>
      <c r="G13" s="88"/>
      <c r="H13" s="77"/>
      <c r="I13" s="80"/>
      <c r="J13" s="80"/>
      <c r="K13" s="80"/>
      <c r="L13" s="80"/>
      <c r="M13" s="80"/>
    </row>
    <row r="14" spans="1:13" x14ac:dyDescent="0.2">
      <c r="A14" s="217" t="s">
        <v>7</v>
      </c>
      <c r="B14" s="41" t="s">
        <v>47</v>
      </c>
      <c r="C14" s="43"/>
      <c r="D14" s="42">
        <f>D13*C14</f>
        <v>0</v>
      </c>
      <c r="E14" s="88" t="s">
        <v>206</v>
      </c>
      <c r="F14" s="88"/>
      <c r="G14" s="88"/>
      <c r="H14" s="77"/>
      <c r="I14" s="80"/>
      <c r="J14" s="80"/>
      <c r="K14" s="80"/>
      <c r="L14" s="80"/>
      <c r="M14" s="80"/>
    </row>
    <row r="15" spans="1:13" x14ac:dyDescent="0.2">
      <c r="A15" s="217" t="s">
        <v>8</v>
      </c>
      <c r="B15" s="41" t="s">
        <v>1</v>
      </c>
      <c r="C15" s="43"/>
      <c r="D15" s="42">
        <v>0</v>
      </c>
      <c r="E15" s="88" t="s">
        <v>207</v>
      </c>
      <c r="F15" s="88"/>
      <c r="G15" s="88"/>
      <c r="H15" s="77"/>
      <c r="I15" s="80"/>
      <c r="J15" s="80"/>
      <c r="K15" s="80"/>
      <c r="L15" s="80"/>
      <c r="M15" s="80"/>
    </row>
    <row r="16" spans="1:13" x14ac:dyDescent="0.2">
      <c r="A16" s="213" t="s">
        <v>9</v>
      </c>
      <c r="B16" s="41" t="s">
        <v>48</v>
      </c>
      <c r="C16" s="44"/>
      <c r="D16" s="42">
        <v>0</v>
      </c>
      <c r="E16" s="193" t="s">
        <v>208</v>
      </c>
      <c r="F16" s="88"/>
      <c r="G16" s="89"/>
      <c r="H16" s="78"/>
      <c r="I16" s="80"/>
      <c r="J16" s="80"/>
      <c r="K16" s="80"/>
      <c r="L16" s="80"/>
      <c r="M16" s="80"/>
    </row>
    <row r="17" spans="1:13" x14ac:dyDescent="0.2">
      <c r="A17" s="213" t="s">
        <v>11</v>
      </c>
      <c r="B17" s="41" t="s">
        <v>3</v>
      </c>
      <c r="C17" s="43"/>
      <c r="D17" s="42"/>
      <c r="E17" s="88"/>
      <c r="F17" s="88"/>
      <c r="G17" s="90"/>
      <c r="H17" s="77"/>
      <c r="I17" s="80"/>
      <c r="J17" s="80"/>
      <c r="K17" s="80"/>
      <c r="L17" s="80"/>
      <c r="M17" s="80"/>
    </row>
    <row r="18" spans="1:13" x14ac:dyDescent="0.2">
      <c r="A18" s="306" t="s">
        <v>138</v>
      </c>
      <c r="B18" s="306"/>
      <c r="C18" s="306"/>
      <c r="D18" s="184">
        <f>SUM(D12:D17)</f>
        <v>3784.41</v>
      </c>
      <c r="E18" s="88"/>
      <c r="F18" s="88"/>
      <c r="G18" s="88"/>
      <c r="H18" s="77"/>
      <c r="I18" s="80"/>
      <c r="J18" s="80"/>
      <c r="K18" s="80"/>
      <c r="L18" s="80"/>
      <c r="M18" s="80"/>
    </row>
    <row r="19" spans="1:13" x14ac:dyDescent="0.2">
      <c r="A19" s="216"/>
      <c r="B19" s="208"/>
      <c r="C19" s="208"/>
      <c r="D19" s="198"/>
      <c r="E19" s="88"/>
      <c r="F19" s="88"/>
      <c r="G19" s="88"/>
      <c r="H19" s="77"/>
      <c r="I19" s="80"/>
      <c r="J19" s="80"/>
      <c r="K19" s="80"/>
      <c r="L19" s="80"/>
      <c r="M19" s="80"/>
    </row>
    <row r="20" spans="1:13" x14ac:dyDescent="0.2">
      <c r="A20" s="142"/>
      <c r="B20" s="45"/>
      <c r="C20" s="45"/>
      <c r="D20" s="197"/>
      <c r="E20" s="88"/>
      <c r="F20" s="88"/>
      <c r="G20" s="88"/>
      <c r="H20" s="77"/>
      <c r="I20" s="80"/>
      <c r="J20" s="80"/>
      <c r="K20" s="80"/>
      <c r="L20" s="80"/>
      <c r="M20" s="80"/>
    </row>
    <row r="21" spans="1:13" x14ac:dyDescent="0.2">
      <c r="A21" s="308" t="s">
        <v>146</v>
      </c>
      <c r="B21" s="308"/>
      <c r="C21" s="308"/>
      <c r="D21" s="308"/>
      <c r="E21" s="91"/>
      <c r="F21" s="88"/>
      <c r="G21" s="90"/>
      <c r="H21" s="78"/>
      <c r="I21" s="80"/>
      <c r="J21" s="80"/>
      <c r="K21" s="80"/>
      <c r="L21" s="80"/>
      <c r="M21" s="80"/>
    </row>
    <row r="22" spans="1:13" x14ac:dyDescent="0.2">
      <c r="A22" s="312"/>
      <c r="B22" s="313"/>
      <c r="C22" s="313"/>
      <c r="D22" s="314"/>
      <c r="E22" s="91"/>
      <c r="F22" s="88"/>
      <c r="G22" s="90"/>
      <c r="H22" s="78"/>
      <c r="I22" s="80"/>
      <c r="J22" s="80"/>
      <c r="K22" s="80"/>
      <c r="L22" s="80"/>
      <c r="M22" s="80"/>
    </row>
    <row r="23" spans="1:13" x14ac:dyDescent="0.2">
      <c r="A23" s="321" t="s">
        <v>58</v>
      </c>
      <c r="B23" s="321"/>
      <c r="C23" s="321"/>
      <c r="D23" s="321"/>
      <c r="E23" s="91"/>
      <c r="F23" s="88"/>
      <c r="G23" s="90"/>
      <c r="H23" s="78"/>
      <c r="I23" s="80"/>
      <c r="J23" s="80"/>
      <c r="K23" s="80"/>
      <c r="L23" s="80"/>
      <c r="M23" s="80"/>
    </row>
    <row r="24" spans="1:13" x14ac:dyDescent="0.2">
      <c r="A24" s="209" t="s">
        <v>60</v>
      </c>
      <c r="B24" s="209" t="s">
        <v>49</v>
      </c>
      <c r="C24" s="209" t="s">
        <v>2</v>
      </c>
      <c r="D24" s="209" t="s">
        <v>81</v>
      </c>
      <c r="E24" s="91"/>
      <c r="F24" s="88"/>
      <c r="G24" s="88"/>
      <c r="H24" s="77"/>
      <c r="I24" s="80"/>
      <c r="J24" s="80"/>
      <c r="K24" s="80"/>
      <c r="L24" s="80"/>
      <c r="M24" s="80"/>
    </row>
    <row r="25" spans="1:13" x14ac:dyDescent="0.2">
      <c r="A25" s="213" t="s">
        <v>5</v>
      </c>
      <c r="B25" s="215" t="s">
        <v>83</v>
      </c>
      <c r="C25" s="46">
        <f>1/12</f>
        <v>8.3333333333333329E-2</v>
      </c>
      <c r="D25" s="47">
        <f>TRUNC((C25*D18),2)</f>
        <v>315.36</v>
      </c>
      <c r="E25" s="91" t="s">
        <v>75</v>
      </c>
      <c r="F25" s="88"/>
      <c r="G25" s="88"/>
      <c r="H25" s="78"/>
      <c r="I25" s="80"/>
      <c r="J25" s="80"/>
      <c r="K25" s="80"/>
      <c r="L25" s="80"/>
      <c r="M25" s="80"/>
    </row>
    <row r="26" spans="1:13" x14ac:dyDescent="0.2">
      <c r="A26" s="213" t="s">
        <v>6</v>
      </c>
      <c r="B26" s="215" t="s">
        <v>144</v>
      </c>
      <c r="C26" s="46">
        <f>(1/12)+(1/3/12)</f>
        <v>0.1111111111111111</v>
      </c>
      <c r="D26" s="47">
        <f>TRUNC((C26*D18),2)</f>
        <v>420.49</v>
      </c>
      <c r="E26" s="91" t="s">
        <v>75</v>
      </c>
      <c r="F26" s="88"/>
      <c r="G26" s="88"/>
      <c r="H26" s="78"/>
      <c r="I26" s="80"/>
      <c r="J26" s="80"/>
      <c r="K26" s="80"/>
      <c r="L26" s="80"/>
      <c r="M26" s="80"/>
    </row>
    <row r="27" spans="1:13" x14ac:dyDescent="0.2">
      <c r="A27" s="306" t="s">
        <v>138</v>
      </c>
      <c r="B27" s="306"/>
      <c r="C27" s="106">
        <f>TRUNC(SUM(C25:C26),4)</f>
        <v>0.19439999999999999</v>
      </c>
      <c r="D27" s="188">
        <f>SUM(D25:D26)</f>
        <v>735.85</v>
      </c>
      <c r="E27" s="91"/>
      <c r="F27" s="88"/>
      <c r="G27" s="88"/>
      <c r="H27" s="78"/>
      <c r="I27" s="80"/>
      <c r="J27" s="80"/>
      <c r="K27" s="80"/>
      <c r="L27" s="80"/>
      <c r="M27" s="80"/>
    </row>
    <row r="28" spans="1:13" x14ac:dyDescent="0.2">
      <c r="A28" s="315"/>
      <c r="B28" s="316"/>
      <c r="C28" s="316"/>
      <c r="D28" s="317"/>
      <c r="E28" s="91"/>
      <c r="F28" s="88"/>
      <c r="G28" s="88"/>
      <c r="H28" s="78"/>
      <c r="I28" s="80"/>
      <c r="J28" s="80"/>
      <c r="K28" s="80"/>
      <c r="L28" s="80"/>
      <c r="M28" s="80"/>
    </row>
    <row r="29" spans="1:13" ht="30" customHeight="1" x14ac:dyDescent="0.2">
      <c r="A29" s="322" t="s">
        <v>147</v>
      </c>
      <c r="B29" s="323"/>
      <c r="C29" s="323"/>
      <c r="D29" s="324"/>
      <c r="E29" s="92"/>
      <c r="F29" s="93"/>
      <c r="G29" s="88"/>
      <c r="H29" s="77"/>
      <c r="I29" s="80"/>
      <c r="J29" s="80"/>
      <c r="K29" s="80"/>
      <c r="L29" s="80"/>
      <c r="M29" s="80"/>
    </row>
    <row r="30" spans="1:13" x14ac:dyDescent="0.2">
      <c r="A30" s="209" t="s">
        <v>61</v>
      </c>
      <c r="B30" s="214" t="s">
        <v>148</v>
      </c>
      <c r="C30" s="209" t="s">
        <v>2</v>
      </c>
      <c r="D30" s="209" t="s">
        <v>81</v>
      </c>
      <c r="E30" s="91"/>
      <c r="F30" s="88"/>
      <c r="G30" s="88"/>
      <c r="H30" s="78"/>
      <c r="I30" s="80"/>
      <c r="J30" s="80"/>
      <c r="K30" s="80"/>
      <c r="L30" s="80"/>
      <c r="M30" s="80"/>
    </row>
    <row r="31" spans="1:13" x14ac:dyDescent="0.2">
      <c r="A31" s="213" t="s">
        <v>5</v>
      </c>
      <c r="B31" s="215" t="s">
        <v>52</v>
      </c>
      <c r="C31" s="46">
        <v>0.2</v>
      </c>
      <c r="D31" s="47">
        <f t="shared" ref="D31:D38" si="0">TRUNC(($D$18+$D$27)*C31,2)</f>
        <v>904.05</v>
      </c>
      <c r="E31" s="91" t="s">
        <v>75</v>
      </c>
      <c r="F31" s="88"/>
      <c r="G31" s="88"/>
      <c r="H31" s="77"/>
      <c r="I31" s="80"/>
      <c r="J31" s="80"/>
      <c r="K31" s="80"/>
      <c r="L31" s="80"/>
      <c r="M31" s="80"/>
    </row>
    <row r="32" spans="1:13" x14ac:dyDescent="0.2">
      <c r="A32" s="213" t="s">
        <v>6</v>
      </c>
      <c r="B32" s="215" t="s">
        <v>53</v>
      </c>
      <c r="C32" s="46">
        <v>2.5000000000000001E-2</v>
      </c>
      <c r="D32" s="47">
        <f t="shared" si="0"/>
        <v>113</v>
      </c>
      <c r="E32" s="91" t="s">
        <v>76</v>
      </c>
      <c r="F32" s="88"/>
      <c r="G32" s="88"/>
      <c r="H32" s="77"/>
      <c r="I32" s="80"/>
      <c r="J32" s="80"/>
      <c r="K32" s="80"/>
      <c r="L32" s="80"/>
      <c r="M32" s="80"/>
    </row>
    <row r="33" spans="1:13" x14ac:dyDescent="0.2">
      <c r="A33" s="213" t="s">
        <v>7</v>
      </c>
      <c r="B33" s="215" t="s">
        <v>167</v>
      </c>
      <c r="C33" s="46">
        <f>3*1%</f>
        <v>0.03</v>
      </c>
      <c r="D33" s="47">
        <f t="shared" si="0"/>
        <v>135.6</v>
      </c>
      <c r="E33" s="91" t="s">
        <v>169</v>
      </c>
      <c r="F33" s="88"/>
      <c r="G33" s="88"/>
      <c r="H33" s="77"/>
      <c r="I33" s="80"/>
      <c r="J33" s="80"/>
      <c r="K33" s="80"/>
      <c r="L33" s="80"/>
      <c r="M33" s="80"/>
    </row>
    <row r="34" spans="1:13" x14ac:dyDescent="0.2">
      <c r="A34" s="213" t="s">
        <v>8</v>
      </c>
      <c r="B34" s="215" t="s">
        <v>51</v>
      </c>
      <c r="C34" s="46">
        <v>1.4999999999999999E-2</v>
      </c>
      <c r="D34" s="47">
        <f t="shared" si="0"/>
        <v>67.8</v>
      </c>
      <c r="E34" s="91" t="s">
        <v>76</v>
      </c>
      <c r="F34" s="88"/>
      <c r="G34" s="88"/>
      <c r="H34" s="77"/>
      <c r="I34" s="80"/>
      <c r="J34" s="80"/>
      <c r="K34" s="80"/>
      <c r="L34" s="80"/>
      <c r="M34" s="80"/>
    </row>
    <row r="35" spans="1:13" x14ac:dyDescent="0.2">
      <c r="A35" s="213" t="s">
        <v>9</v>
      </c>
      <c r="B35" s="215" t="s">
        <v>54</v>
      </c>
      <c r="C35" s="46">
        <v>0.01</v>
      </c>
      <c r="D35" s="47">
        <f t="shared" si="0"/>
        <v>45.2</v>
      </c>
      <c r="E35" s="91" t="s">
        <v>76</v>
      </c>
      <c r="F35" s="88"/>
      <c r="G35" s="88"/>
      <c r="H35" s="77"/>
      <c r="I35" s="80"/>
      <c r="J35" s="80"/>
      <c r="K35" s="80"/>
      <c r="L35" s="80"/>
      <c r="M35" s="80"/>
    </row>
    <row r="36" spans="1:13" x14ac:dyDescent="0.2">
      <c r="A36" s="213" t="s">
        <v>10</v>
      </c>
      <c r="B36" s="215" t="s">
        <v>55</v>
      </c>
      <c r="C36" s="46">
        <v>6.0000000000000001E-3</v>
      </c>
      <c r="D36" s="47">
        <f t="shared" si="0"/>
        <v>27.12</v>
      </c>
      <c r="E36" s="91" t="s">
        <v>76</v>
      </c>
      <c r="F36" s="88"/>
      <c r="G36" s="88"/>
      <c r="H36" s="77"/>
      <c r="I36" s="80"/>
      <c r="J36" s="80"/>
      <c r="K36" s="80"/>
      <c r="L36" s="80"/>
      <c r="M36" s="80"/>
    </row>
    <row r="37" spans="1:13" x14ac:dyDescent="0.2">
      <c r="A37" s="213" t="s">
        <v>11</v>
      </c>
      <c r="B37" s="215" t="s">
        <v>56</v>
      </c>
      <c r="C37" s="46">
        <v>2E-3</v>
      </c>
      <c r="D37" s="47">
        <f t="shared" si="0"/>
        <v>9.0399999999999991</v>
      </c>
      <c r="E37" s="91" t="s">
        <v>76</v>
      </c>
      <c r="F37" s="88"/>
      <c r="G37" s="88"/>
      <c r="H37" s="77"/>
      <c r="I37" s="80"/>
      <c r="J37" s="80"/>
      <c r="K37" s="80"/>
      <c r="L37" s="80"/>
      <c r="M37" s="80"/>
    </row>
    <row r="38" spans="1:13" x14ac:dyDescent="0.2">
      <c r="A38" s="213" t="s">
        <v>12</v>
      </c>
      <c r="B38" s="215" t="s">
        <v>57</v>
      </c>
      <c r="C38" s="46">
        <v>0.08</v>
      </c>
      <c r="D38" s="47">
        <f t="shared" si="0"/>
        <v>361.62</v>
      </c>
      <c r="E38" s="91" t="s">
        <v>75</v>
      </c>
      <c r="F38" s="88"/>
      <c r="G38" s="88"/>
      <c r="H38" s="77"/>
      <c r="I38" s="80"/>
      <c r="J38" s="80"/>
      <c r="K38" s="80"/>
      <c r="L38" s="80"/>
      <c r="M38" s="80"/>
    </row>
    <row r="39" spans="1:13" x14ac:dyDescent="0.2">
      <c r="A39" s="325" t="s">
        <v>138</v>
      </c>
      <c r="B39" s="325"/>
      <c r="C39" s="199">
        <f>SUM(C31:C38)</f>
        <v>0.36800000000000005</v>
      </c>
      <c r="D39" s="200">
        <f>SUM(D31:D38)</f>
        <v>1663.4299999999998</v>
      </c>
      <c r="E39" s="91"/>
      <c r="F39" s="88"/>
      <c r="G39" s="88"/>
      <c r="H39" s="77"/>
      <c r="I39" s="80"/>
      <c r="J39" s="80"/>
      <c r="K39" s="80"/>
      <c r="L39" s="80"/>
      <c r="M39" s="80"/>
    </row>
    <row r="40" spans="1:13" x14ac:dyDescent="0.2">
      <c r="A40" s="318"/>
      <c r="B40" s="319"/>
      <c r="C40" s="319"/>
      <c r="D40" s="320"/>
      <c r="E40" s="91"/>
      <c r="F40" s="88"/>
      <c r="G40" s="88"/>
      <c r="H40" s="77"/>
      <c r="I40" s="84"/>
      <c r="J40" s="80"/>
      <c r="K40" s="80"/>
      <c r="L40" s="80"/>
      <c r="M40" s="80"/>
    </row>
    <row r="41" spans="1:13" x14ac:dyDescent="0.2">
      <c r="A41" s="322" t="s">
        <v>59</v>
      </c>
      <c r="B41" s="323"/>
      <c r="C41" s="323"/>
      <c r="D41" s="324"/>
      <c r="E41" s="91"/>
      <c r="F41" s="88"/>
      <c r="G41" s="88"/>
      <c r="H41" s="77"/>
      <c r="I41" s="80"/>
      <c r="J41" s="80"/>
      <c r="K41" s="80"/>
      <c r="L41" s="80"/>
      <c r="M41" s="80"/>
    </row>
    <row r="42" spans="1:13" s="21" customFormat="1" x14ac:dyDescent="0.2">
      <c r="A42" s="209" t="s">
        <v>62</v>
      </c>
      <c r="B42" s="214" t="s">
        <v>63</v>
      </c>
      <c r="C42" s="209"/>
      <c r="D42" s="209" t="s">
        <v>81</v>
      </c>
      <c r="E42" s="94"/>
      <c r="F42" s="95"/>
      <c r="G42" s="95"/>
      <c r="H42" s="79"/>
      <c r="I42" s="81"/>
      <c r="J42" s="81"/>
      <c r="K42" s="81"/>
      <c r="L42" s="81"/>
      <c r="M42" s="81"/>
    </row>
    <row r="43" spans="1:13" x14ac:dyDescent="0.2">
      <c r="A43" s="213" t="s">
        <v>5</v>
      </c>
      <c r="B43" s="76" t="s">
        <v>73</v>
      </c>
      <c r="C43" s="105"/>
      <c r="D43" s="50">
        <f>TRUNC((8.55*2*22)-(D12*6%),2)</f>
        <v>149.13</v>
      </c>
      <c r="E43" s="301" t="s">
        <v>181</v>
      </c>
      <c r="F43" s="301"/>
      <c r="G43" s="301"/>
      <c r="H43" s="301"/>
      <c r="I43" s="301"/>
      <c r="J43" s="80"/>
      <c r="K43" s="80"/>
      <c r="L43" s="80"/>
      <c r="M43" s="80"/>
    </row>
    <row r="44" spans="1:13" ht="12.75" customHeight="1" x14ac:dyDescent="0.2">
      <c r="A44" s="213" t="s">
        <v>6</v>
      </c>
      <c r="B44" s="76" t="s">
        <v>74</v>
      </c>
      <c r="C44" s="105"/>
      <c r="D44" s="50">
        <f>TRUNC((36.57*22),2)</f>
        <v>804.54</v>
      </c>
      <c r="E44" s="194" t="s">
        <v>77</v>
      </c>
      <c r="F44" s="195"/>
      <c r="G44" s="195"/>
      <c r="H44" s="195"/>
      <c r="I44" s="195"/>
      <c r="J44" s="80"/>
      <c r="K44" s="80"/>
      <c r="L44" s="80"/>
      <c r="M44" s="80"/>
    </row>
    <row r="45" spans="1:13" x14ac:dyDescent="0.2">
      <c r="A45" s="213" t="s">
        <v>7</v>
      </c>
      <c r="B45" s="76" t="s">
        <v>214</v>
      </c>
      <c r="C45" s="105"/>
      <c r="D45" s="50">
        <v>0</v>
      </c>
      <c r="E45" s="91"/>
      <c r="F45" s="88"/>
      <c r="G45" s="88"/>
      <c r="H45" s="77"/>
      <c r="I45" s="80"/>
      <c r="J45" s="80"/>
      <c r="K45" s="80"/>
      <c r="L45" s="80"/>
      <c r="M45" s="80"/>
    </row>
    <row r="46" spans="1:13" s="129" customFormat="1" x14ac:dyDescent="0.2">
      <c r="A46" s="213" t="s">
        <v>8</v>
      </c>
      <c r="B46" s="76" t="s">
        <v>193</v>
      </c>
      <c r="C46" s="105"/>
      <c r="D46" s="50">
        <v>0</v>
      </c>
      <c r="E46" s="91"/>
      <c r="F46" s="88"/>
      <c r="G46" s="88"/>
      <c r="H46" s="77"/>
      <c r="I46" s="80"/>
      <c r="J46" s="80"/>
      <c r="K46" s="80"/>
      <c r="L46" s="80"/>
      <c r="M46" s="80"/>
    </row>
    <row r="47" spans="1:13" s="129" customFormat="1" x14ac:dyDescent="0.2">
      <c r="A47" s="213" t="s">
        <v>9</v>
      </c>
      <c r="B47" s="76" t="s">
        <v>3</v>
      </c>
      <c r="C47" s="105"/>
      <c r="D47" s="50">
        <v>0</v>
      </c>
      <c r="E47" s="91"/>
      <c r="F47" s="88"/>
      <c r="G47" s="88"/>
      <c r="H47" s="77"/>
      <c r="I47" s="80"/>
      <c r="J47" s="80"/>
      <c r="K47" s="80"/>
      <c r="L47" s="80"/>
      <c r="M47" s="80"/>
    </row>
    <row r="48" spans="1:13" x14ac:dyDescent="0.2">
      <c r="A48" s="325" t="s">
        <v>138</v>
      </c>
      <c r="B48" s="325"/>
      <c r="C48" s="325"/>
      <c r="D48" s="200">
        <f>SUM(D43:D47)</f>
        <v>953.67</v>
      </c>
      <c r="E48" s="91"/>
      <c r="F48" s="88"/>
      <c r="G48" s="88"/>
      <c r="H48" s="77"/>
      <c r="I48" s="80"/>
      <c r="J48" s="80"/>
      <c r="K48" s="80"/>
      <c r="L48" s="80"/>
      <c r="M48" s="80"/>
    </row>
    <row r="49" spans="1:13" x14ac:dyDescent="0.2">
      <c r="A49" s="315"/>
      <c r="B49" s="316"/>
      <c r="C49" s="316"/>
      <c r="D49" s="317"/>
      <c r="E49" s="91"/>
      <c r="F49" s="88"/>
      <c r="G49" s="88"/>
      <c r="H49" s="77"/>
      <c r="I49" s="80"/>
      <c r="J49" s="80"/>
      <c r="K49" s="80"/>
      <c r="L49" s="80"/>
      <c r="M49" s="80"/>
    </row>
    <row r="50" spans="1:13" x14ac:dyDescent="0.2">
      <c r="A50" s="326" t="s">
        <v>150</v>
      </c>
      <c r="B50" s="326"/>
      <c r="C50" s="326"/>
      <c r="D50" s="326"/>
      <c r="E50" s="91"/>
      <c r="F50" s="88"/>
      <c r="G50" s="88"/>
      <c r="H50" s="77"/>
      <c r="I50" s="80"/>
      <c r="J50" s="80"/>
      <c r="K50" s="80"/>
      <c r="L50" s="80"/>
      <c r="M50" s="80"/>
    </row>
    <row r="51" spans="1:13" x14ac:dyDescent="0.2">
      <c r="A51" s="209">
        <v>2</v>
      </c>
      <c r="B51" s="327" t="s">
        <v>149</v>
      </c>
      <c r="C51" s="328"/>
      <c r="D51" s="209" t="s">
        <v>81</v>
      </c>
      <c r="E51" s="91"/>
      <c r="F51" s="88"/>
      <c r="G51" s="88"/>
      <c r="H51" s="77"/>
      <c r="I51" s="80"/>
      <c r="J51" s="80"/>
      <c r="K51" s="80"/>
      <c r="L51" s="80"/>
      <c r="M51" s="80"/>
    </row>
    <row r="52" spans="1:13" x14ac:dyDescent="0.2">
      <c r="A52" s="213" t="s">
        <v>60</v>
      </c>
      <c r="B52" s="329" t="s">
        <v>49</v>
      </c>
      <c r="C52" s="329"/>
      <c r="D52" s="47">
        <f>D27</f>
        <v>735.85</v>
      </c>
      <c r="E52" s="91"/>
      <c r="F52" s="88"/>
      <c r="G52" s="88"/>
      <c r="H52" s="77"/>
      <c r="I52" s="80"/>
      <c r="J52" s="80"/>
      <c r="K52" s="80"/>
      <c r="L52" s="80"/>
      <c r="M52" s="80"/>
    </row>
    <row r="53" spans="1:13" x14ac:dyDescent="0.2">
      <c r="A53" s="213" t="s">
        <v>61</v>
      </c>
      <c r="B53" s="329" t="s">
        <v>50</v>
      </c>
      <c r="C53" s="329"/>
      <c r="D53" s="47">
        <f>D39</f>
        <v>1663.4299999999998</v>
      </c>
      <c r="E53" s="91"/>
      <c r="F53" s="88"/>
      <c r="G53" s="88"/>
      <c r="H53" s="77"/>
      <c r="I53" s="80"/>
      <c r="J53" s="80"/>
      <c r="K53" s="80"/>
      <c r="L53" s="80"/>
      <c r="M53" s="80"/>
    </row>
    <row r="54" spans="1:13" x14ac:dyDescent="0.2">
      <c r="A54" s="213" t="s">
        <v>62</v>
      </c>
      <c r="B54" s="329" t="s">
        <v>63</v>
      </c>
      <c r="C54" s="329"/>
      <c r="D54" s="47">
        <f>D48</f>
        <v>953.67</v>
      </c>
      <c r="E54" s="91"/>
      <c r="F54" s="88"/>
      <c r="G54" s="88"/>
      <c r="H54" s="77"/>
      <c r="I54" s="80"/>
      <c r="J54" s="80"/>
      <c r="K54" s="80"/>
      <c r="L54" s="80"/>
      <c r="M54" s="80"/>
    </row>
    <row r="55" spans="1:13" x14ac:dyDescent="0.2">
      <c r="A55" s="306" t="s">
        <v>138</v>
      </c>
      <c r="B55" s="306"/>
      <c r="C55" s="306"/>
      <c r="D55" s="188">
        <f>SUM(D52:D54)</f>
        <v>3352.95</v>
      </c>
      <c r="E55" s="91"/>
      <c r="F55" s="88"/>
      <c r="G55" s="88"/>
      <c r="H55" s="77"/>
      <c r="I55" s="80"/>
      <c r="J55" s="80"/>
      <c r="K55" s="80"/>
      <c r="L55" s="80"/>
      <c r="M55" s="80"/>
    </row>
    <row r="56" spans="1:13" x14ac:dyDescent="0.2">
      <c r="A56" s="316"/>
      <c r="B56" s="316"/>
      <c r="C56" s="316"/>
      <c r="D56" s="316"/>
      <c r="E56" s="91"/>
      <c r="F56" s="88"/>
      <c r="G56" s="88"/>
      <c r="H56" s="77"/>
      <c r="I56" s="80"/>
      <c r="J56" s="80"/>
      <c r="K56" s="80"/>
      <c r="L56" s="80"/>
      <c r="M56" s="80"/>
    </row>
    <row r="57" spans="1:13" x14ac:dyDescent="0.2">
      <c r="A57" s="208"/>
      <c r="B57" s="208"/>
      <c r="C57" s="208"/>
      <c r="D57" s="208"/>
      <c r="E57" s="91"/>
      <c r="F57" s="88"/>
      <c r="G57" s="88"/>
      <c r="H57" s="77"/>
      <c r="I57" s="80"/>
      <c r="J57" s="80"/>
      <c r="K57" s="80"/>
      <c r="L57" s="80"/>
      <c r="M57" s="80"/>
    </row>
    <row r="58" spans="1:13" x14ac:dyDescent="0.2">
      <c r="A58" s="308" t="s">
        <v>152</v>
      </c>
      <c r="B58" s="308"/>
      <c r="C58" s="308"/>
      <c r="D58" s="308"/>
      <c r="E58" s="91"/>
      <c r="F58" s="88"/>
      <c r="G58" s="88"/>
      <c r="H58" s="77"/>
      <c r="I58" s="80"/>
      <c r="J58" s="80"/>
      <c r="K58" s="80"/>
      <c r="L58" s="80"/>
      <c r="M58" s="80"/>
    </row>
    <row r="59" spans="1:13" x14ac:dyDescent="0.2">
      <c r="A59" s="209">
        <v>3</v>
      </c>
      <c r="B59" s="209" t="s">
        <v>139</v>
      </c>
      <c r="C59" s="209" t="s">
        <v>2</v>
      </c>
      <c r="D59" s="209" t="s">
        <v>81</v>
      </c>
      <c r="E59" s="96"/>
      <c r="F59" s="88"/>
      <c r="G59" s="88"/>
      <c r="H59" s="77"/>
      <c r="I59" s="80"/>
      <c r="J59" s="80"/>
      <c r="K59" s="80"/>
      <c r="L59" s="80"/>
      <c r="M59" s="80"/>
    </row>
    <row r="60" spans="1:13" x14ac:dyDescent="0.2">
      <c r="A60" s="213" t="s">
        <v>5</v>
      </c>
      <c r="B60" s="215" t="s">
        <v>66</v>
      </c>
      <c r="C60" s="46">
        <f>((1/12)*5%)</f>
        <v>4.1666666666666666E-3</v>
      </c>
      <c r="D60" s="47">
        <f>TRUNC(($D$18*C60),2)</f>
        <v>15.76</v>
      </c>
      <c r="E60" s="91" t="s">
        <v>151</v>
      </c>
      <c r="F60" s="88"/>
      <c r="G60" s="88"/>
      <c r="H60" s="77"/>
      <c r="I60" s="80"/>
      <c r="J60" s="82"/>
      <c r="K60" s="80"/>
      <c r="L60" s="80"/>
      <c r="M60" s="80"/>
    </row>
    <row r="61" spans="1:13" x14ac:dyDescent="0.2">
      <c r="A61" s="213" t="s">
        <v>6</v>
      </c>
      <c r="B61" s="215" t="s">
        <v>65</v>
      </c>
      <c r="C61" s="46">
        <f>0.08*C60</f>
        <v>3.3333333333333332E-4</v>
      </c>
      <c r="D61" s="47">
        <f>TRUNC((C61*D18),2)</f>
        <v>1.26</v>
      </c>
      <c r="E61" s="91" t="s">
        <v>78</v>
      </c>
      <c r="F61" s="88"/>
      <c r="G61" s="88"/>
      <c r="H61" s="77"/>
      <c r="I61" s="80"/>
      <c r="J61" s="83"/>
      <c r="K61" s="80"/>
      <c r="L61" s="80"/>
      <c r="M61" s="80"/>
    </row>
    <row r="62" spans="1:13" x14ac:dyDescent="0.2">
      <c r="A62" s="213" t="s">
        <v>7</v>
      </c>
      <c r="B62" s="215" t="s">
        <v>202</v>
      </c>
      <c r="C62" s="46">
        <f>8%*(40%)*90%*(1+C27)</f>
        <v>3.4398720000000001E-2</v>
      </c>
      <c r="D62" s="47">
        <f>TRUNC((C62*D18),2)</f>
        <v>130.16999999999999</v>
      </c>
      <c r="E62" s="91" t="s">
        <v>196</v>
      </c>
      <c r="F62" s="88"/>
      <c r="G62" s="88"/>
      <c r="H62" s="77"/>
      <c r="I62" s="80"/>
      <c r="J62" s="83"/>
      <c r="K62" s="80"/>
      <c r="L62" s="80"/>
      <c r="M62" s="80"/>
    </row>
    <row r="63" spans="1:13" x14ac:dyDescent="0.2">
      <c r="A63" s="213" t="s">
        <v>8</v>
      </c>
      <c r="B63" s="215" t="s">
        <v>64</v>
      </c>
      <c r="C63" s="46">
        <f>((1/30)*7)/12</f>
        <v>1.9444444444444445E-2</v>
      </c>
      <c r="D63" s="47">
        <f>TRUNC(($D$18*C63),2)</f>
        <v>73.58</v>
      </c>
      <c r="E63" s="91" t="s">
        <v>79</v>
      </c>
      <c r="F63" s="88"/>
      <c r="G63" s="88"/>
      <c r="H63" s="77"/>
      <c r="I63" s="80"/>
      <c r="J63" s="84"/>
      <c r="K63" s="80"/>
      <c r="L63" s="80"/>
      <c r="M63" s="80"/>
    </row>
    <row r="64" spans="1:13" x14ac:dyDescent="0.2">
      <c r="A64" s="213" t="s">
        <v>9</v>
      </c>
      <c r="B64" s="215" t="s">
        <v>67</v>
      </c>
      <c r="C64" s="46">
        <f>C39*C63</f>
        <v>7.1555555555555565E-3</v>
      </c>
      <c r="D64" s="47">
        <f>TRUNC(($D$18*C64),2)</f>
        <v>27.07</v>
      </c>
      <c r="E64" s="94" t="s">
        <v>80</v>
      </c>
      <c r="F64" s="97"/>
      <c r="G64" s="88"/>
      <c r="H64" s="77"/>
      <c r="I64" s="80"/>
      <c r="J64" s="84"/>
      <c r="K64" s="80"/>
      <c r="L64" s="80"/>
      <c r="M64" s="80"/>
    </row>
    <row r="65" spans="1:13" ht="12.75" customHeight="1" x14ac:dyDescent="0.2">
      <c r="A65" s="213" t="s">
        <v>10</v>
      </c>
      <c r="B65" s="215" t="s">
        <v>203</v>
      </c>
      <c r="C65" s="46">
        <f>(8%*(40%))*C64</f>
        <v>2.2897777777777781E-4</v>
      </c>
      <c r="D65" s="47">
        <f>TRUNC((C65*(D18+D27)),2)</f>
        <v>1.03</v>
      </c>
      <c r="E65" s="305" t="s">
        <v>197</v>
      </c>
      <c r="F65" s="305"/>
      <c r="G65" s="305"/>
      <c r="H65" s="305"/>
      <c r="I65" s="305"/>
      <c r="J65" s="83"/>
      <c r="K65" s="80"/>
      <c r="L65" s="80"/>
      <c r="M65" s="80"/>
    </row>
    <row r="66" spans="1:13" x14ac:dyDescent="0.2">
      <c r="A66" s="306" t="s">
        <v>138</v>
      </c>
      <c r="B66" s="306"/>
      <c r="C66" s="106">
        <f>TRUNC(SUM(C60:C65),4)</f>
        <v>6.5699999999999995E-2</v>
      </c>
      <c r="D66" s="188">
        <f>SUM(D60:D65)</f>
        <v>248.86999999999998</v>
      </c>
      <c r="E66" s="91"/>
      <c r="F66" s="88"/>
      <c r="G66" s="88"/>
      <c r="H66" s="77"/>
      <c r="I66" s="80"/>
      <c r="J66" s="80"/>
      <c r="K66" s="80"/>
      <c r="L66" s="80"/>
      <c r="M66" s="80"/>
    </row>
    <row r="67" spans="1:13" x14ac:dyDescent="0.2">
      <c r="A67" s="307"/>
      <c r="B67" s="307"/>
      <c r="C67" s="307"/>
      <c r="D67" s="307"/>
      <c r="E67" s="91"/>
      <c r="F67" s="88"/>
      <c r="G67" s="88"/>
      <c r="H67" s="77"/>
      <c r="I67" s="80"/>
      <c r="J67" s="80"/>
      <c r="K67" s="80"/>
      <c r="L67" s="80"/>
      <c r="M67" s="80"/>
    </row>
    <row r="68" spans="1:13" x14ac:dyDescent="0.2">
      <c r="A68" s="208"/>
      <c r="B68" s="208"/>
      <c r="C68" s="208"/>
      <c r="D68" s="208"/>
      <c r="E68" s="91"/>
      <c r="F68" s="88"/>
      <c r="G68" s="88"/>
      <c r="H68" s="77"/>
      <c r="I68" s="80"/>
      <c r="J68" s="80"/>
      <c r="K68" s="80"/>
      <c r="L68" s="80"/>
      <c r="M68" s="80"/>
    </row>
    <row r="69" spans="1:13" x14ac:dyDescent="0.2">
      <c r="A69" s="308" t="s">
        <v>153</v>
      </c>
      <c r="B69" s="308"/>
      <c r="C69" s="308"/>
      <c r="D69" s="308"/>
      <c r="E69" s="91"/>
      <c r="F69" s="88"/>
      <c r="G69" s="88"/>
      <c r="H69" s="77"/>
      <c r="I69" s="80"/>
      <c r="J69" s="80"/>
      <c r="K69" s="80"/>
      <c r="L69" s="80"/>
      <c r="M69" s="80"/>
    </row>
    <row r="70" spans="1:13" x14ac:dyDescent="0.2">
      <c r="A70" s="302" t="s">
        <v>188</v>
      </c>
      <c r="B70" s="303"/>
      <c r="C70" s="303"/>
      <c r="D70" s="304"/>
      <c r="E70" s="91"/>
      <c r="F70" s="88"/>
      <c r="G70" s="88"/>
      <c r="H70" s="77"/>
      <c r="I70" s="80"/>
      <c r="J70" s="80"/>
      <c r="K70" s="80"/>
      <c r="L70" s="80"/>
      <c r="M70" s="80"/>
    </row>
    <row r="71" spans="1:13" x14ac:dyDescent="0.2">
      <c r="A71" s="209" t="s">
        <v>17</v>
      </c>
      <c r="B71" s="209" t="s">
        <v>189</v>
      </c>
      <c r="C71" s="209" t="s">
        <v>2</v>
      </c>
      <c r="D71" s="209" t="s">
        <v>81</v>
      </c>
      <c r="E71" s="91"/>
      <c r="F71" s="88"/>
      <c r="G71" s="88"/>
      <c r="H71" s="77"/>
      <c r="I71" s="85"/>
      <c r="J71" s="80"/>
      <c r="K71" s="80"/>
      <c r="L71" s="80"/>
      <c r="M71" s="80"/>
    </row>
    <row r="72" spans="1:13" x14ac:dyDescent="0.2">
      <c r="A72" s="213" t="s">
        <v>5</v>
      </c>
      <c r="B72" s="215" t="s">
        <v>198</v>
      </c>
      <c r="C72" s="46">
        <f>1/12</f>
        <v>8.3333333333333329E-2</v>
      </c>
      <c r="D72" s="47">
        <f>TRUNC(($D$18*C72),2)</f>
        <v>315.36</v>
      </c>
      <c r="E72" s="91"/>
      <c r="F72" s="88"/>
      <c r="G72" s="88"/>
      <c r="H72" s="77"/>
      <c r="I72" s="85"/>
      <c r="J72" s="80"/>
      <c r="K72" s="80"/>
      <c r="L72" s="80"/>
      <c r="M72" s="80"/>
    </row>
    <row r="73" spans="1:13" x14ac:dyDescent="0.2">
      <c r="A73" s="213" t="s">
        <v>6</v>
      </c>
      <c r="B73" s="215" t="s">
        <v>170</v>
      </c>
      <c r="C73" s="46">
        <f>5.96/30/12</f>
        <v>1.6555555555555556E-2</v>
      </c>
      <c r="D73" s="47">
        <f>TRUNC(($D$18*C73),2)</f>
        <v>62.65</v>
      </c>
      <c r="E73" s="94" t="s">
        <v>199</v>
      </c>
      <c r="F73" s="88"/>
      <c r="G73" s="88"/>
      <c r="H73" s="77"/>
      <c r="I73" s="85"/>
      <c r="J73" s="80"/>
      <c r="K73" s="80"/>
      <c r="L73" s="80"/>
      <c r="M73" s="80"/>
    </row>
    <row r="74" spans="1:13" x14ac:dyDescent="0.2">
      <c r="A74" s="213" t="s">
        <v>7</v>
      </c>
      <c r="B74" s="215" t="s">
        <v>171</v>
      </c>
      <c r="C74" s="46">
        <f>(1/30/12)*5*1.5%</f>
        <v>2.0833333333333335E-4</v>
      </c>
      <c r="D74" s="47">
        <f>TRUNC(($D$18*C74),2)</f>
        <v>0.78</v>
      </c>
      <c r="E74" s="94" t="s">
        <v>154</v>
      </c>
      <c r="F74" s="88"/>
      <c r="G74" s="88"/>
      <c r="H74" s="77"/>
      <c r="I74" s="80"/>
      <c r="J74" s="80"/>
      <c r="K74" s="80"/>
      <c r="L74" s="80"/>
      <c r="M74" s="80"/>
    </row>
    <row r="75" spans="1:13" x14ac:dyDescent="0.2">
      <c r="A75" s="213" t="s">
        <v>8</v>
      </c>
      <c r="B75" s="215" t="s">
        <v>172</v>
      </c>
      <c r="C75" s="46">
        <f>(15/30/12)*8%</f>
        <v>3.3333333333333331E-3</v>
      </c>
      <c r="D75" s="47">
        <f>TRUNC(($D$18*C75),2)</f>
        <v>12.61</v>
      </c>
      <c r="E75" s="94" t="s">
        <v>200</v>
      </c>
      <c r="F75" s="95"/>
      <c r="G75" s="95"/>
      <c r="H75" s="77"/>
      <c r="I75" s="80"/>
      <c r="J75" s="80"/>
      <c r="K75" s="80"/>
      <c r="L75" s="80"/>
      <c r="M75" s="80"/>
    </row>
    <row r="76" spans="1:13" x14ac:dyDescent="0.2">
      <c r="A76" s="213" t="s">
        <v>9</v>
      </c>
      <c r="B76" s="215" t="s">
        <v>173</v>
      </c>
      <c r="C76" s="46">
        <f>(4/12)/12*2%</f>
        <v>5.5555555555555556E-4</v>
      </c>
      <c r="D76" s="47">
        <f>TRUNC(($D$18*C76),2)</f>
        <v>2.1</v>
      </c>
      <c r="E76" s="94" t="s">
        <v>201</v>
      </c>
      <c r="F76" s="98"/>
      <c r="G76" s="88"/>
      <c r="H76" s="77"/>
      <c r="I76" s="80"/>
      <c r="J76" s="80"/>
      <c r="K76" s="80"/>
      <c r="L76" s="80"/>
      <c r="M76" s="80"/>
    </row>
    <row r="77" spans="1:13" x14ac:dyDescent="0.2">
      <c r="A77" s="213" t="s">
        <v>10</v>
      </c>
      <c r="B77" s="215" t="s">
        <v>210</v>
      </c>
      <c r="C77" s="46">
        <v>0</v>
      </c>
      <c r="D77" s="47">
        <f>TRUNC((C77*D18),2)</f>
        <v>0</v>
      </c>
      <c r="E77" s="94" t="s">
        <v>209</v>
      </c>
      <c r="F77" s="99"/>
      <c r="G77" s="95"/>
      <c r="H77" s="79"/>
      <c r="I77" s="80"/>
      <c r="J77" s="80"/>
      <c r="K77" s="80"/>
      <c r="L77" s="80"/>
      <c r="M77" s="80"/>
    </row>
    <row r="78" spans="1:13" x14ac:dyDescent="0.2">
      <c r="A78" s="306" t="s">
        <v>138</v>
      </c>
      <c r="B78" s="306"/>
      <c r="C78" s="106">
        <f>TRUNC(SUM(C72:C77),4)</f>
        <v>0.10390000000000001</v>
      </c>
      <c r="D78" s="188">
        <f>SUM(D72:D77)</f>
        <v>393.5</v>
      </c>
      <c r="E78" s="91"/>
      <c r="F78" s="88"/>
      <c r="G78" s="88"/>
      <c r="H78" s="77"/>
      <c r="I78" s="80"/>
      <c r="J78" s="80"/>
      <c r="K78" s="80"/>
      <c r="L78" s="80"/>
      <c r="M78" s="80"/>
    </row>
    <row r="79" spans="1:13" x14ac:dyDescent="0.2">
      <c r="A79" s="201"/>
      <c r="B79" s="202"/>
      <c r="C79" s="202"/>
      <c r="D79" s="203"/>
      <c r="E79" s="91"/>
      <c r="F79" s="88"/>
      <c r="G79" s="88"/>
      <c r="H79" s="77"/>
      <c r="I79" s="80"/>
      <c r="J79" s="80"/>
      <c r="K79" s="80"/>
      <c r="L79" s="80"/>
      <c r="M79" s="80"/>
    </row>
    <row r="80" spans="1:13" x14ac:dyDescent="0.2">
      <c r="A80" s="302" t="s">
        <v>190</v>
      </c>
      <c r="B80" s="303"/>
      <c r="C80" s="303"/>
      <c r="D80" s="304"/>
      <c r="E80" s="91"/>
      <c r="F80" s="88"/>
      <c r="G80" s="88"/>
      <c r="H80" s="77"/>
      <c r="I80" s="80"/>
      <c r="J80" s="80"/>
      <c r="K80" s="80"/>
      <c r="L80" s="80"/>
      <c r="M80" s="80"/>
    </row>
    <row r="81" spans="1:13" x14ac:dyDescent="0.2">
      <c r="A81" s="209" t="s">
        <v>18</v>
      </c>
      <c r="B81" s="164" t="s">
        <v>191</v>
      </c>
      <c r="C81" s="164" t="s">
        <v>2</v>
      </c>
      <c r="D81" s="209" t="s">
        <v>81</v>
      </c>
      <c r="E81" s="91"/>
      <c r="F81" s="88"/>
      <c r="G81" s="88"/>
      <c r="H81" s="77"/>
      <c r="I81" s="80"/>
      <c r="J81" s="80"/>
      <c r="K81" s="80"/>
      <c r="L81" s="80"/>
      <c r="M81" s="80"/>
    </row>
    <row r="82" spans="1:13" x14ac:dyDescent="0.2">
      <c r="A82" s="213" t="s">
        <v>5</v>
      </c>
      <c r="B82" s="215" t="s">
        <v>192</v>
      </c>
      <c r="C82" s="46">
        <v>0</v>
      </c>
      <c r="D82" s="47">
        <f>TRUNC(($D$18*C82),2)</f>
        <v>0</v>
      </c>
      <c r="E82" s="91"/>
      <c r="F82" s="88"/>
      <c r="G82" s="88"/>
      <c r="H82" s="77"/>
      <c r="I82" s="80"/>
      <c r="J82" s="80"/>
      <c r="K82" s="80"/>
      <c r="L82" s="80"/>
      <c r="M82" s="80"/>
    </row>
    <row r="83" spans="1:13" x14ac:dyDescent="0.2">
      <c r="A83" s="306" t="s">
        <v>138</v>
      </c>
      <c r="B83" s="306"/>
      <c r="C83" s="106">
        <f>TRUNC(SUM(C82),4)</f>
        <v>0</v>
      </c>
      <c r="D83" s="188">
        <f>SUM(D82)</f>
        <v>0</v>
      </c>
      <c r="E83" s="91"/>
      <c r="F83" s="88"/>
      <c r="G83" s="88"/>
      <c r="H83" s="77"/>
      <c r="I83" s="80"/>
      <c r="J83" s="80"/>
      <c r="K83" s="80"/>
      <c r="L83" s="80"/>
      <c r="M83" s="80"/>
    </row>
    <row r="84" spans="1:13" x14ac:dyDescent="0.2">
      <c r="A84" s="210"/>
      <c r="B84" s="211"/>
      <c r="C84" s="211"/>
      <c r="D84" s="212"/>
      <c r="E84" s="91"/>
      <c r="F84" s="88"/>
      <c r="G84" s="88"/>
      <c r="H84" s="77"/>
      <c r="I84" s="80"/>
      <c r="J84" s="80"/>
      <c r="K84" s="80"/>
      <c r="L84" s="80"/>
      <c r="M84" s="80"/>
    </row>
    <row r="85" spans="1:13" x14ac:dyDescent="0.2">
      <c r="A85" s="302" t="s">
        <v>155</v>
      </c>
      <c r="B85" s="303"/>
      <c r="C85" s="303"/>
      <c r="D85" s="304"/>
      <c r="E85" s="91"/>
      <c r="F85" s="88"/>
      <c r="G85" s="88"/>
      <c r="H85" s="77"/>
      <c r="I85" s="80"/>
      <c r="J85" s="80"/>
      <c r="K85" s="80"/>
      <c r="L85" s="80"/>
      <c r="M85" s="80"/>
    </row>
    <row r="86" spans="1:13" x14ac:dyDescent="0.2">
      <c r="A86" s="209">
        <v>4</v>
      </c>
      <c r="B86" s="164" t="s">
        <v>156</v>
      </c>
      <c r="C86" s="164" t="s">
        <v>2</v>
      </c>
      <c r="D86" s="209" t="s">
        <v>81</v>
      </c>
      <c r="E86" s="91"/>
      <c r="F86" s="88"/>
      <c r="G86" s="88"/>
      <c r="H86" s="77"/>
      <c r="I86" s="86"/>
      <c r="J86" s="80"/>
      <c r="K86" s="80"/>
      <c r="L86" s="80"/>
      <c r="M86" s="80"/>
    </row>
    <row r="87" spans="1:13" x14ac:dyDescent="0.2">
      <c r="A87" s="213" t="s">
        <v>17</v>
      </c>
      <c r="B87" s="51" t="s">
        <v>68</v>
      </c>
      <c r="C87" s="46">
        <f>C78</f>
        <v>0.10390000000000001</v>
      </c>
      <c r="D87" s="47">
        <f>D78</f>
        <v>393.5</v>
      </c>
      <c r="E87" s="91"/>
      <c r="F87" s="88"/>
      <c r="G87" s="88"/>
      <c r="H87" s="77"/>
      <c r="I87" s="80"/>
      <c r="J87" s="80"/>
      <c r="K87" s="80"/>
      <c r="L87" s="80"/>
      <c r="M87" s="80"/>
    </row>
    <row r="88" spans="1:13" x14ac:dyDescent="0.2">
      <c r="A88" s="213" t="s">
        <v>18</v>
      </c>
      <c r="B88" s="51" t="s">
        <v>70</v>
      </c>
      <c r="C88" s="46">
        <f>C82</f>
        <v>0</v>
      </c>
      <c r="D88" s="47">
        <f>D83</f>
        <v>0</v>
      </c>
      <c r="E88" s="91"/>
      <c r="F88" s="88"/>
      <c r="G88" s="88"/>
      <c r="H88" s="77"/>
      <c r="I88" s="80"/>
      <c r="J88" s="80"/>
      <c r="K88" s="80"/>
      <c r="L88" s="80"/>
      <c r="M88" s="80"/>
    </row>
    <row r="89" spans="1:13" x14ac:dyDescent="0.2">
      <c r="A89" s="306" t="s">
        <v>138</v>
      </c>
      <c r="B89" s="306"/>
      <c r="C89" s="189">
        <f>SUM(C87:C88)</f>
        <v>0.10390000000000001</v>
      </c>
      <c r="D89" s="188">
        <f>SUM(D87:D88)</f>
        <v>393.5</v>
      </c>
      <c r="E89" s="91"/>
      <c r="F89" s="88"/>
      <c r="G89" s="88"/>
      <c r="H89" s="77"/>
      <c r="I89" s="80"/>
      <c r="J89" s="80"/>
      <c r="K89" s="80"/>
      <c r="L89" s="80"/>
      <c r="M89" s="80"/>
    </row>
    <row r="90" spans="1:13" x14ac:dyDescent="0.2">
      <c r="A90" s="208"/>
      <c r="B90" s="208"/>
      <c r="C90" s="208"/>
      <c r="D90" s="208"/>
      <c r="E90" s="91"/>
      <c r="F90" s="88"/>
      <c r="G90" s="88"/>
      <c r="H90" s="77"/>
      <c r="I90" s="80"/>
      <c r="J90" s="80"/>
      <c r="K90" s="80"/>
      <c r="L90" s="80"/>
      <c r="M90" s="80"/>
    </row>
    <row r="91" spans="1:13" x14ac:dyDescent="0.2">
      <c r="A91" s="208"/>
      <c r="B91" s="208"/>
      <c r="C91" s="208"/>
      <c r="D91" s="208"/>
      <c r="E91" s="91"/>
      <c r="F91" s="88"/>
      <c r="G91" s="88"/>
      <c r="H91" s="77"/>
      <c r="I91" s="80"/>
      <c r="J91" s="80"/>
      <c r="K91" s="80"/>
      <c r="L91" s="80"/>
      <c r="M91" s="80"/>
    </row>
    <row r="92" spans="1:13" x14ac:dyDescent="0.2">
      <c r="A92" s="308" t="s">
        <v>157</v>
      </c>
      <c r="B92" s="308"/>
      <c r="C92" s="308"/>
      <c r="D92" s="308"/>
      <c r="E92" s="91"/>
      <c r="F92" s="88"/>
      <c r="G92" s="88"/>
      <c r="H92" s="77"/>
      <c r="I92" s="80"/>
      <c r="J92" s="80"/>
      <c r="K92" s="80"/>
      <c r="L92" s="80"/>
      <c r="M92" s="80"/>
    </row>
    <row r="93" spans="1:13" x14ac:dyDescent="0.2">
      <c r="A93" s="209">
        <v>5</v>
      </c>
      <c r="B93" s="209" t="s">
        <v>140</v>
      </c>
      <c r="C93" s="209"/>
      <c r="D93" s="209" t="s">
        <v>81</v>
      </c>
      <c r="E93" s="91"/>
      <c r="F93" s="88"/>
      <c r="G93" s="88"/>
      <c r="H93" s="77"/>
      <c r="I93" s="80"/>
      <c r="J93" s="80"/>
      <c r="K93" s="80"/>
      <c r="L93" s="80"/>
      <c r="M93" s="80"/>
    </row>
    <row r="94" spans="1:13" x14ac:dyDescent="0.2">
      <c r="A94" s="213" t="s">
        <v>5</v>
      </c>
      <c r="B94" s="76" t="s">
        <v>71</v>
      </c>
      <c r="C94" s="105"/>
      <c r="D94" s="47">
        <f>Uniformes!G9</f>
        <v>11.499166666666664</v>
      </c>
      <c r="E94" s="91"/>
      <c r="F94" s="88"/>
      <c r="G94" s="88"/>
      <c r="H94" s="77"/>
      <c r="I94" s="80"/>
      <c r="J94" s="80"/>
      <c r="K94" s="80"/>
      <c r="L94" s="80"/>
      <c r="M94" s="80"/>
    </row>
    <row r="95" spans="1:13" x14ac:dyDescent="0.2">
      <c r="A95" s="213" t="s">
        <v>6</v>
      </c>
      <c r="B95" s="76" t="s">
        <v>13</v>
      </c>
      <c r="C95" s="105"/>
      <c r="D95" s="47">
        <f>'Equipamentos e Materiais'!F27</f>
        <v>482.31583333333327</v>
      </c>
      <c r="E95" s="91"/>
      <c r="F95" s="88"/>
      <c r="G95" s="88"/>
      <c r="H95" s="77"/>
      <c r="I95" s="80"/>
      <c r="J95" s="80"/>
      <c r="K95" s="80"/>
      <c r="L95" s="80"/>
      <c r="M95" s="80"/>
    </row>
    <row r="96" spans="1:13" x14ac:dyDescent="0.2">
      <c r="A96" s="213" t="s">
        <v>7</v>
      </c>
      <c r="B96" s="76" t="s">
        <v>14</v>
      </c>
      <c r="C96" s="105"/>
      <c r="D96" s="47">
        <f>'Equipamentos e Materiais'!G35</f>
        <v>15.581547619047617</v>
      </c>
      <c r="E96" s="91"/>
      <c r="F96" s="88"/>
      <c r="G96" s="88"/>
      <c r="H96" s="77"/>
      <c r="I96" s="80"/>
      <c r="J96" s="80"/>
      <c r="K96" s="80"/>
      <c r="L96" s="80"/>
      <c r="M96" s="80"/>
    </row>
    <row r="97" spans="1:13" x14ac:dyDescent="0.2">
      <c r="A97" s="213" t="s">
        <v>8</v>
      </c>
      <c r="B97" s="76" t="s">
        <v>3</v>
      </c>
      <c r="C97" s="105"/>
      <c r="D97" s="47">
        <v>0</v>
      </c>
      <c r="E97" s="91"/>
      <c r="F97" s="88"/>
      <c r="G97" s="88"/>
      <c r="H97" s="77"/>
      <c r="I97" s="80"/>
      <c r="J97" s="80"/>
      <c r="K97" s="80"/>
      <c r="L97" s="80"/>
      <c r="M97" s="80"/>
    </row>
    <row r="98" spans="1:13" x14ac:dyDescent="0.2">
      <c r="A98" s="306" t="s">
        <v>138</v>
      </c>
      <c r="B98" s="306"/>
      <c r="C98" s="106"/>
      <c r="D98" s="188">
        <f>SUM(D94:D97)</f>
        <v>509.39654761904757</v>
      </c>
      <c r="E98" s="91"/>
      <c r="F98" s="88"/>
      <c r="G98" s="88"/>
      <c r="H98" s="77"/>
      <c r="I98" s="80"/>
      <c r="J98" s="80"/>
      <c r="K98" s="80"/>
      <c r="L98" s="80"/>
      <c r="M98" s="80"/>
    </row>
    <row r="99" spans="1:13" x14ac:dyDescent="0.2">
      <c r="A99" s="208"/>
      <c r="B99" s="208"/>
      <c r="C99" s="204"/>
      <c r="D99" s="205"/>
      <c r="E99" s="91"/>
      <c r="F99" s="88"/>
      <c r="G99" s="88"/>
      <c r="H99" s="77"/>
      <c r="I99" s="80"/>
      <c r="J99" s="80"/>
      <c r="K99" s="80"/>
      <c r="L99" s="80"/>
      <c r="M99" s="80"/>
    </row>
    <row r="100" spans="1:13" x14ac:dyDescent="0.2">
      <c r="A100" s="208"/>
      <c r="B100" s="208"/>
      <c r="C100" s="208"/>
      <c r="D100" s="208"/>
      <c r="E100" s="91"/>
      <c r="F100" s="88"/>
      <c r="G100" s="88"/>
      <c r="H100" s="77"/>
      <c r="I100" s="80"/>
      <c r="J100" s="80"/>
      <c r="K100" s="80"/>
      <c r="L100" s="80"/>
      <c r="M100" s="80"/>
    </row>
    <row r="101" spans="1:13" x14ac:dyDescent="0.2">
      <c r="A101" s="308" t="s">
        <v>158</v>
      </c>
      <c r="B101" s="308"/>
      <c r="C101" s="308"/>
      <c r="D101" s="308"/>
      <c r="E101" s="91"/>
      <c r="F101" s="88"/>
      <c r="G101" s="88"/>
      <c r="H101" s="77"/>
      <c r="I101" s="80"/>
      <c r="J101" s="80"/>
      <c r="K101" s="80"/>
      <c r="L101" s="80"/>
      <c r="M101" s="80"/>
    </row>
    <row r="102" spans="1:13" x14ac:dyDescent="0.2">
      <c r="A102" s="209">
        <v>6</v>
      </c>
      <c r="B102" s="209" t="s">
        <v>141</v>
      </c>
      <c r="C102" s="209" t="s">
        <v>2</v>
      </c>
      <c r="D102" s="209" t="s">
        <v>81</v>
      </c>
      <c r="E102" s="91"/>
      <c r="F102" s="88"/>
      <c r="G102" s="88"/>
      <c r="H102" s="77"/>
      <c r="I102" s="80"/>
      <c r="J102" s="80"/>
      <c r="K102" s="80"/>
      <c r="L102" s="80"/>
      <c r="M102" s="80"/>
    </row>
    <row r="103" spans="1:13" x14ac:dyDescent="0.2">
      <c r="A103" s="213" t="s">
        <v>5</v>
      </c>
      <c r="B103" s="215" t="s">
        <v>19</v>
      </c>
      <c r="C103" s="130">
        <v>0.05</v>
      </c>
      <c r="D103" s="47">
        <f>TRUNC(C103*D121,2)</f>
        <v>414.45</v>
      </c>
      <c r="E103" s="100" t="s">
        <v>142</v>
      </c>
      <c r="F103" s="88"/>
      <c r="G103" s="88"/>
      <c r="H103" s="77"/>
      <c r="I103" s="80"/>
      <c r="J103" s="80"/>
      <c r="K103" s="80"/>
      <c r="L103" s="80"/>
      <c r="M103" s="80"/>
    </row>
    <row r="104" spans="1:13" x14ac:dyDescent="0.2">
      <c r="A104" s="213" t="s">
        <v>6</v>
      </c>
      <c r="B104" s="215" t="s">
        <v>4</v>
      </c>
      <c r="C104" s="130">
        <v>0.1</v>
      </c>
      <c r="D104" s="47">
        <f>TRUNC(C104*(D103+D121),2)</f>
        <v>870.35</v>
      </c>
      <c r="E104" s="100" t="s">
        <v>143</v>
      </c>
      <c r="F104" s="88"/>
      <c r="G104" s="88"/>
      <c r="H104" s="77"/>
      <c r="I104" s="80"/>
      <c r="J104" s="80"/>
      <c r="K104" s="80"/>
      <c r="L104" s="80"/>
      <c r="M104" s="80"/>
    </row>
    <row r="105" spans="1:13" x14ac:dyDescent="0.2">
      <c r="A105" s="213" t="s">
        <v>7</v>
      </c>
      <c r="B105" s="215" t="s">
        <v>42</v>
      </c>
      <c r="C105" s="223">
        <f>1-(C106+C107+C108)</f>
        <v>0.85749999999999993</v>
      </c>
      <c r="D105" s="52">
        <f>TRUNC(((D121+D103+D104)/C105),2)</f>
        <v>11164.92</v>
      </c>
      <c r="E105" s="91"/>
      <c r="F105" s="88"/>
      <c r="G105" s="88"/>
      <c r="H105" s="77"/>
      <c r="I105" s="80"/>
      <c r="J105" s="80"/>
      <c r="K105" s="80"/>
      <c r="L105" s="80"/>
      <c r="M105" s="80"/>
    </row>
    <row r="106" spans="1:13" x14ac:dyDescent="0.2">
      <c r="A106" s="213" t="s">
        <v>43</v>
      </c>
      <c r="B106" s="215" t="s">
        <v>39</v>
      </c>
      <c r="C106" s="131">
        <v>1.6500000000000001E-2</v>
      </c>
      <c r="D106" s="47">
        <f>TRUNC(C106*D105,2)</f>
        <v>184.22</v>
      </c>
      <c r="E106" s="91"/>
      <c r="F106" s="88"/>
      <c r="G106" s="88"/>
      <c r="H106" s="77"/>
      <c r="I106" s="80"/>
      <c r="J106" s="80"/>
      <c r="K106" s="80"/>
      <c r="L106" s="80"/>
      <c r="M106" s="80"/>
    </row>
    <row r="107" spans="1:13" x14ac:dyDescent="0.2">
      <c r="A107" s="213" t="s">
        <v>44</v>
      </c>
      <c r="B107" s="215" t="s">
        <v>40</v>
      </c>
      <c r="C107" s="131">
        <v>7.5999999999999998E-2</v>
      </c>
      <c r="D107" s="47">
        <f>TRUNC(C107*D105,2)</f>
        <v>848.53</v>
      </c>
      <c r="E107" s="91"/>
      <c r="F107" s="88"/>
      <c r="G107" s="88"/>
      <c r="H107" s="77"/>
      <c r="I107" s="80"/>
      <c r="J107" s="80"/>
      <c r="K107" s="80"/>
      <c r="L107" s="80"/>
      <c r="M107" s="80"/>
    </row>
    <row r="108" spans="1:13" x14ac:dyDescent="0.2">
      <c r="A108" s="213" t="s">
        <v>45</v>
      </c>
      <c r="B108" s="215" t="s">
        <v>41</v>
      </c>
      <c r="C108" s="131">
        <v>0.05</v>
      </c>
      <c r="D108" s="47">
        <f>TRUNC(C108*D105,2)</f>
        <v>558.24</v>
      </c>
      <c r="E108" s="91"/>
      <c r="F108" s="88"/>
      <c r="G108" s="88"/>
      <c r="H108" s="77"/>
      <c r="I108" s="80"/>
      <c r="J108" s="80"/>
      <c r="K108" s="80"/>
      <c r="L108" s="80"/>
      <c r="M108" s="80"/>
    </row>
    <row r="109" spans="1:13" x14ac:dyDescent="0.2">
      <c r="A109" s="306" t="s">
        <v>138</v>
      </c>
      <c r="B109" s="306"/>
      <c r="C109" s="190"/>
      <c r="D109" s="188">
        <f>SUM(D103:D108)-D105</f>
        <v>2875.7899999999991</v>
      </c>
      <c r="E109" s="196"/>
      <c r="F109" s="88"/>
      <c r="G109" s="88"/>
      <c r="H109" s="77"/>
      <c r="I109" s="80"/>
      <c r="J109" s="80"/>
      <c r="K109" s="80"/>
      <c r="L109" s="80"/>
      <c r="M109" s="80"/>
    </row>
    <row r="110" spans="1:13" x14ac:dyDescent="0.2">
      <c r="A110" s="53"/>
      <c r="B110" s="53"/>
      <c r="C110" s="53"/>
      <c r="D110" s="206"/>
      <c r="E110" s="88"/>
      <c r="F110" s="88"/>
      <c r="G110" s="88"/>
      <c r="H110" s="77"/>
      <c r="I110" s="80"/>
      <c r="J110" s="80"/>
      <c r="K110" s="80"/>
      <c r="L110" s="80"/>
      <c r="M110" s="80"/>
    </row>
    <row r="111" spans="1:13" x14ac:dyDescent="0.2">
      <c r="A111" s="53"/>
      <c r="B111" s="53"/>
      <c r="C111" s="53"/>
      <c r="D111" s="206"/>
      <c r="E111" s="88"/>
      <c r="F111" s="88"/>
      <c r="G111" s="88"/>
      <c r="H111" s="77"/>
      <c r="I111" s="80"/>
      <c r="J111" s="80"/>
      <c r="K111" s="80"/>
      <c r="L111" s="80"/>
      <c r="M111" s="80"/>
    </row>
    <row r="112" spans="1:13" x14ac:dyDescent="0.2">
      <c r="A112" s="309" t="s">
        <v>212</v>
      </c>
      <c r="B112" s="309"/>
      <c r="C112" s="309"/>
      <c r="D112" s="309"/>
      <c r="E112" s="88"/>
      <c r="F112" s="101"/>
      <c r="G112" s="88"/>
      <c r="H112" s="77"/>
      <c r="I112" s="80"/>
      <c r="J112" s="80"/>
      <c r="K112" s="80"/>
      <c r="L112" s="80"/>
      <c r="M112" s="80"/>
    </row>
    <row r="113" spans="1:13" x14ac:dyDescent="0.2">
      <c r="A113" s="207"/>
      <c r="B113" s="207"/>
      <c r="C113" s="207"/>
      <c r="D113" s="207"/>
      <c r="E113" s="88"/>
      <c r="F113" s="101"/>
      <c r="G113" s="88"/>
      <c r="H113" s="77"/>
      <c r="I113" s="80"/>
      <c r="J113" s="80"/>
      <c r="K113" s="80"/>
      <c r="L113" s="80"/>
      <c r="M113" s="80"/>
    </row>
    <row r="114" spans="1:13" x14ac:dyDescent="0.2">
      <c r="A114" s="308" t="s">
        <v>211</v>
      </c>
      <c r="B114" s="308"/>
      <c r="C114" s="308"/>
      <c r="D114" s="308"/>
      <c r="E114" s="88"/>
      <c r="F114" s="101"/>
      <c r="G114" s="88"/>
      <c r="H114" s="77"/>
      <c r="I114" s="80"/>
      <c r="J114" s="80"/>
      <c r="K114" s="80"/>
      <c r="L114" s="80"/>
      <c r="M114" s="80"/>
    </row>
    <row r="115" spans="1:13" x14ac:dyDescent="0.2">
      <c r="A115" s="165"/>
      <c r="B115" s="166" t="s">
        <v>160</v>
      </c>
      <c r="C115" s="209"/>
      <c r="D115" s="209" t="s">
        <v>81</v>
      </c>
      <c r="E115" s="88"/>
      <c r="F115" s="88"/>
      <c r="G115" s="88"/>
      <c r="H115" s="77"/>
      <c r="I115" s="80"/>
      <c r="J115" s="80"/>
      <c r="K115" s="80"/>
      <c r="L115" s="80"/>
      <c r="M115" s="80"/>
    </row>
    <row r="116" spans="1:13" x14ac:dyDescent="0.2">
      <c r="A116" s="49" t="s">
        <v>5</v>
      </c>
      <c r="B116" s="51" t="s">
        <v>162</v>
      </c>
      <c r="C116" s="104"/>
      <c r="D116" s="47">
        <f>D18</f>
        <v>3784.41</v>
      </c>
      <c r="E116" s="88"/>
      <c r="F116" s="88"/>
      <c r="G116" s="88"/>
      <c r="H116" s="77"/>
      <c r="I116" s="80"/>
      <c r="J116" s="80"/>
      <c r="K116" s="80"/>
      <c r="L116" s="80"/>
      <c r="M116" s="80"/>
    </row>
    <row r="117" spans="1:13" x14ac:dyDescent="0.2">
      <c r="A117" s="49" t="s">
        <v>6</v>
      </c>
      <c r="B117" s="51" t="s">
        <v>163</v>
      </c>
      <c r="C117" s="104"/>
      <c r="D117" s="47">
        <f>D55</f>
        <v>3352.95</v>
      </c>
      <c r="E117" s="88"/>
      <c r="F117" s="88"/>
      <c r="G117" s="88"/>
      <c r="H117" s="77"/>
      <c r="I117" s="80"/>
      <c r="J117" s="80"/>
      <c r="K117" s="80"/>
      <c r="L117" s="80"/>
      <c r="M117" s="80"/>
    </row>
    <row r="118" spans="1:13" x14ac:dyDescent="0.2">
      <c r="A118" s="49" t="s">
        <v>7</v>
      </c>
      <c r="B118" s="51" t="s">
        <v>164</v>
      </c>
      <c r="C118" s="104"/>
      <c r="D118" s="47">
        <f>D66</f>
        <v>248.86999999999998</v>
      </c>
      <c r="E118" s="88"/>
      <c r="F118" s="101"/>
      <c r="G118" s="88"/>
      <c r="H118" s="77"/>
      <c r="I118" s="80"/>
      <c r="J118" s="80"/>
      <c r="K118" s="80"/>
      <c r="L118" s="80"/>
      <c r="M118" s="80"/>
    </row>
    <row r="119" spans="1:13" x14ac:dyDescent="0.2">
      <c r="A119" s="49" t="s">
        <v>8</v>
      </c>
      <c r="B119" s="51" t="s">
        <v>69</v>
      </c>
      <c r="C119" s="104"/>
      <c r="D119" s="47">
        <f>D89</f>
        <v>393.5</v>
      </c>
      <c r="E119" s="88"/>
      <c r="F119" s="101"/>
      <c r="G119" s="88"/>
      <c r="H119" s="77"/>
      <c r="I119" s="80"/>
      <c r="J119" s="80"/>
      <c r="K119" s="80"/>
      <c r="L119" s="80"/>
      <c r="M119" s="80"/>
    </row>
    <row r="120" spans="1:13" x14ac:dyDescent="0.2">
      <c r="A120" s="49" t="s">
        <v>9</v>
      </c>
      <c r="B120" s="51" t="s">
        <v>165</v>
      </c>
      <c r="C120" s="104"/>
      <c r="D120" s="47">
        <f>D98</f>
        <v>509.39654761904757</v>
      </c>
      <c r="E120" s="88"/>
      <c r="F120" s="88"/>
      <c r="G120" s="88"/>
      <c r="H120" s="77"/>
      <c r="I120" s="80"/>
      <c r="J120" s="80"/>
      <c r="K120" s="80"/>
      <c r="L120" s="80"/>
      <c r="M120" s="80"/>
    </row>
    <row r="121" spans="1:13" x14ac:dyDescent="0.2">
      <c r="A121" s="312" t="s">
        <v>72</v>
      </c>
      <c r="B121" s="313"/>
      <c r="C121" s="209"/>
      <c r="D121" s="48">
        <f>SUM(D116:D120)</f>
        <v>8289.1265476190474</v>
      </c>
      <c r="E121" s="88"/>
      <c r="F121" s="98"/>
      <c r="G121" s="88"/>
      <c r="H121" s="77"/>
      <c r="I121" s="80"/>
      <c r="J121" s="80"/>
      <c r="K121" s="80"/>
      <c r="L121" s="80"/>
      <c r="M121" s="80"/>
    </row>
    <row r="122" spans="1:13" x14ac:dyDescent="0.2">
      <c r="A122" s="49" t="s">
        <v>10</v>
      </c>
      <c r="B122" s="51" t="s">
        <v>166</v>
      </c>
      <c r="C122" s="104"/>
      <c r="D122" s="47">
        <f>D109</f>
        <v>2875.7899999999991</v>
      </c>
      <c r="E122" s="88"/>
      <c r="F122" s="88"/>
      <c r="G122" s="88"/>
      <c r="H122" s="77"/>
      <c r="I122" s="80"/>
      <c r="J122" s="80"/>
      <c r="K122" s="80"/>
      <c r="L122" s="80"/>
      <c r="M122" s="80"/>
    </row>
    <row r="123" spans="1:13" x14ac:dyDescent="0.2">
      <c r="A123" s="327" t="s">
        <v>161</v>
      </c>
      <c r="B123" s="330"/>
      <c r="C123" s="209"/>
      <c r="D123" s="191">
        <f>SUM(D121:D122)</f>
        <v>11164.916547619046</v>
      </c>
      <c r="E123" s="88"/>
      <c r="F123" s="221"/>
      <c r="G123" s="88"/>
      <c r="H123" s="77"/>
      <c r="I123" s="80"/>
      <c r="J123" s="80"/>
      <c r="K123" s="80"/>
      <c r="L123" s="80"/>
      <c r="M123" s="80"/>
    </row>
    <row r="124" spans="1:13" hidden="1" x14ac:dyDescent="0.2">
      <c r="D124" s="3"/>
      <c r="E124" s="87"/>
      <c r="F124" s="87"/>
      <c r="G124" s="87"/>
      <c r="H124" s="80"/>
      <c r="I124" s="80"/>
      <c r="J124" s="80"/>
      <c r="K124" s="80"/>
      <c r="L124" s="80"/>
      <c r="M124" s="80"/>
    </row>
    <row r="125" spans="1:13" ht="40.5" hidden="1" customHeight="1" thickBot="1" x14ac:dyDescent="0.25">
      <c r="A125" s="40"/>
      <c r="B125" s="40" t="s">
        <v>20</v>
      </c>
      <c r="C125" s="2"/>
      <c r="D125" s="2"/>
      <c r="E125" s="87"/>
      <c r="F125" s="87"/>
      <c r="G125" s="87"/>
      <c r="H125" s="80"/>
      <c r="I125" s="80"/>
      <c r="J125" s="80"/>
      <c r="K125" s="80"/>
      <c r="L125" s="80"/>
      <c r="M125" s="80"/>
    </row>
    <row r="126" spans="1:13" ht="39" hidden="1" customHeight="1" thickBot="1" x14ac:dyDescent="0.25">
      <c r="A126" s="331" t="s">
        <v>22</v>
      </c>
      <c r="B126" s="332"/>
      <c r="C126" s="4" t="s">
        <v>21</v>
      </c>
      <c r="D126" s="5" t="s">
        <v>0</v>
      </c>
      <c r="E126" s="87"/>
      <c r="F126" s="87"/>
      <c r="G126" s="87"/>
      <c r="H126" s="80"/>
      <c r="I126" s="80"/>
      <c r="J126" s="80"/>
      <c r="K126" s="80"/>
      <c r="L126" s="80"/>
      <c r="M126" s="80"/>
    </row>
    <row r="127" spans="1:13" ht="12.75" hidden="1" customHeight="1" x14ac:dyDescent="0.2">
      <c r="A127" s="333" t="s">
        <v>23</v>
      </c>
      <c r="B127" s="334"/>
      <c r="C127" s="6"/>
      <c r="D127" s="7">
        <v>0</v>
      </c>
      <c r="E127" s="87"/>
      <c r="F127" s="87"/>
      <c r="G127" s="87"/>
      <c r="H127" s="80"/>
      <c r="I127" s="80"/>
      <c r="J127" s="80"/>
      <c r="K127" s="80"/>
      <c r="L127" s="80"/>
      <c r="M127" s="80"/>
    </row>
    <row r="128" spans="1:13" ht="12.75" hidden="1" customHeight="1" x14ac:dyDescent="0.2">
      <c r="A128" s="295" t="s">
        <v>24</v>
      </c>
      <c r="B128" s="296"/>
      <c r="C128" s="8"/>
      <c r="D128" s="9">
        <v>0</v>
      </c>
      <c r="E128" s="87"/>
      <c r="F128" s="87"/>
      <c r="G128" s="87"/>
      <c r="H128" s="80"/>
      <c r="I128" s="80"/>
      <c r="J128" s="80"/>
      <c r="K128" s="80"/>
      <c r="L128" s="80"/>
      <c r="M128" s="80"/>
    </row>
    <row r="129" spans="1:13" ht="12.75" hidden="1" customHeight="1" x14ac:dyDescent="0.2">
      <c r="A129" s="295" t="s">
        <v>25</v>
      </c>
      <c r="B129" s="296"/>
      <c r="C129" s="8"/>
      <c r="D129" s="9">
        <v>0</v>
      </c>
      <c r="E129" s="87"/>
      <c r="F129" s="87"/>
      <c r="G129" s="87"/>
      <c r="H129" s="80"/>
      <c r="I129" s="80"/>
      <c r="J129" s="80"/>
      <c r="K129" s="80"/>
      <c r="L129" s="80"/>
      <c r="M129" s="80"/>
    </row>
    <row r="130" spans="1:13" ht="12.75" hidden="1" customHeight="1" x14ac:dyDescent="0.2">
      <c r="A130" s="295" t="s">
        <v>26</v>
      </c>
      <c r="B130" s="296"/>
      <c r="C130" s="8"/>
      <c r="D130" s="9">
        <v>0</v>
      </c>
      <c r="E130" s="87"/>
      <c r="F130" s="87"/>
      <c r="G130" s="87"/>
      <c r="H130" s="80"/>
      <c r="I130" s="80"/>
      <c r="J130" s="80"/>
      <c r="K130" s="80"/>
      <c r="L130" s="80"/>
      <c r="M130" s="80"/>
    </row>
    <row r="131" spans="1:13" ht="12.75" hidden="1" customHeight="1" x14ac:dyDescent="0.2">
      <c r="A131" s="297"/>
      <c r="B131" s="298"/>
      <c r="C131" s="10"/>
      <c r="D131" s="9"/>
      <c r="E131" s="87"/>
      <c r="F131" s="87"/>
      <c r="G131" s="87"/>
      <c r="H131" s="80"/>
      <c r="I131" s="80"/>
      <c r="J131" s="80"/>
      <c r="K131" s="80"/>
      <c r="L131" s="80"/>
      <c r="M131" s="80"/>
    </row>
    <row r="132" spans="1:13" ht="13.5" hidden="1" customHeight="1" thickBot="1" x14ac:dyDescent="0.25">
      <c r="A132" s="299"/>
      <c r="B132" s="300"/>
      <c r="C132" s="11"/>
      <c r="D132" s="12"/>
      <c r="E132" s="87"/>
      <c r="F132" s="87"/>
      <c r="G132" s="87"/>
      <c r="H132" s="80"/>
      <c r="I132" s="80"/>
      <c r="J132" s="80"/>
      <c r="K132" s="80"/>
      <c r="L132" s="80"/>
      <c r="M132" s="80"/>
    </row>
    <row r="133" spans="1:13" ht="13.5" hidden="1" thickBot="1" x14ac:dyDescent="0.25">
      <c r="A133" s="36" t="s">
        <v>27</v>
      </c>
      <c r="B133" s="37"/>
      <c r="C133" s="38"/>
      <c r="D133" s="13">
        <f>SUM(D131:D132)</f>
        <v>0</v>
      </c>
      <c r="E133" s="87"/>
      <c r="F133" s="87"/>
      <c r="G133" s="87"/>
      <c r="H133" s="80"/>
      <c r="I133" s="80"/>
      <c r="J133" s="80"/>
      <c r="K133" s="80"/>
      <c r="L133" s="80"/>
      <c r="M133" s="80"/>
    </row>
    <row r="134" spans="1:13" hidden="1" x14ac:dyDescent="0.2">
      <c r="E134" s="87"/>
      <c r="F134" s="87"/>
      <c r="G134" s="87"/>
      <c r="H134" s="80"/>
      <c r="I134" s="80"/>
      <c r="J134" s="80"/>
      <c r="K134" s="80"/>
      <c r="L134" s="80"/>
      <c r="M134" s="80"/>
    </row>
    <row r="135" spans="1:13" ht="13.5" hidden="1" customHeight="1" thickBot="1" x14ac:dyDescent="0.25">
      <c r="A135" s="40" t="s">
        <v>28</v>
      </c>
      <c r="B135" s="40" t="s">
        <v>29</v>
      </c>
      <c r="C135" s="2"/>
      <c r="D135" s="2"/>
      <c r="E135" s="87"/>
      <c r="F135" s="87"/>
      <c r="G135" s="87"/>
      <c r="H135" s="80"/>
      <c r="I135" s="80"/>
      <c r="J135" s="80"/>
      <c r="K135" s="80"/>
      <c r="L135" s="80"/>
      <c r="M135" s="80"/>
    </row>
    <row r="136" spans="1:13" ht="13.5" hidden="1" customHeight="1" thickBot="1" x14ac:dyDescent="0.25">
      <c r="A136" s="31" t="s">
        <v>30</v>
      </c>
      <c r="B136" s="32"/>
      <c r="C136" s="32"/>
      <c r="D136" s="33"/>
      <c r="E136" s="87"/>
      <c r="F136" s="87"/>
      <c r="G136" s="87"/>
      <c r="H136" s="80"/>
      <c r="I136" s="80"/>
      <c r="J136" s="80"/>
      <c r="K136" s="80"/>
      <c r="L136" s="80"/>
      <c r="M136" s="80"/>
    </row>
    <row r="137" spans="1:13" ht="12.75" hidden="1" customHeight="1" x14ac:dyDescent="0.2">
      <c r="A137" s="14"/>
      <c r="B137" s="34" t="s">
        <v>31</v>
      </c>
      <c r="C137" s="35"/>
      <c r="D137" s="5" t="s">
        <v>0</v>
      </c>
      <c r="E137" s="87"/>
      <c r="F137" s="87"/>
      <c r="G137" s="87"/>
      <c r="H137" s="80"/>
      <c r="I137" s="80"/>
      <c r="J137" s="80"/>
      <c r="K137" s="80"/>
      <c r="L137" s="80"/>
      <c r="M137" s="80"/>
    </row>
    <row r="138" spans="1:13" ht="12.75" hidden="1" customHeight="1" x14ac:dyDescent="0.2">
      <c r="A138" s="15" t="s">
        <v>5</v>
      </c>
      <c r="B138" s="25" t="s">
        <v>32</v>
      </c>
      <c r="C138" s="26"/>
      <c r="D138" s="16">
        <f>D106</f>
        <v>184.22</v>
      </c>
      <c r="E138" s="87"/>
      <c r="F138" s="87"/>
      <c r="G138" s="87"/>
      <c r="H138" s="80"/>
      <c r="I138" s="80"/>
      <c r="J138" s="80"/>
      <c r="K138" s="80"/>
      <c r="L138" s="80"/>
      <c r="M138" s="80"/>
    </row>
    <row r="139" spans="1:13" ht="13.5" hidden="1" customHeight="1" thickBot="1" x14ac:dyDescent="0.25">
      <c r="A139" s="17" t="s">
        <v>6</v>
      </c>
      <c r="B139" s="27" t="s">
        <v>33</v>
      </c>
      <c r="C139" s="28"/>
      <c r="D139" s="18" t="e">
        <f>#REF!</f>
        <v>#REF!</v>
      </c>
      <c r="E139" s="87"/>
      <c r="F139" s="87"/>
      <c r="G139" s="87"/>
      <c r="H139" s="80"/>
      <c r="I139" s="80"/>
      <c r="J139" s="80"/>
      <c r="K139" s="80"/>
      <c r="L139" s="80"/>
      <c r="M139" s="80"/>
    </row>
    <row r="140" spans="1:13" ht="13.5" hidden="1" customHeight="1" thickBot="1" x14ac:dyDescent="0.25">
      <c r="A140" s="17" t="s">
        <v>7</v>
      </c>
      <c r="B140" s="29" t="s">
        <v>34</v>
      </c>
      <c r="C140" s="30"/>
      <c r="D140" s="18">
        <f>D109</f>
        <v>2875.7899999999991</v>
      </c>
      <c r="E140" s="87"/>
      <c r="F140" s="87"/>
      <c r="G140" s="87"/>
      <c r="H140" s="80"/>
      <c r="I140" s="80"/>
      <c r="J140" s="80"/>
      <c r="K140" s="80"/>
      <c r="L140" s="80"/>
      <c r="M140" s="80"/>
    </row>
    <row r="141" spans="1:13" ht="13.5" hidden="1" thickBot="1" x14ac:dyDescent="0.25">
      <c r="A141" s="22" t="s">
        <v>16</v>
      </c>
      <c r="B141" s="23"/>
      <c r="C141" s="24"/>
      <c r="D141" s="13" t="e">
        <f>SUM(D138:D140)</f>
        <v>#REF!</v>
      </c>
      <c r="E141" s="87"/>
      <c r="F141" s="87"/>
      <c r="G141" s="87"/>
      <c r="H141" s="80"/>
      <c r="I141" s="80"/>
      <c r="J141" s="80"/>
      <c r="K141" s="80"/>
      <c r="L141" s="80"/>
      <c r="M141" s="80"/>
    </row>
    <row r="142" spans="1:13" hidden="1" x14ac:dyDescent="0.2">
      <c r="A142" s="19" t="s">
        <v>15</v>
      </c>
      <c r="B142" s="1" t="s">
        <v>35</v>
      </c>
      <c r="E142" s="87"/>
      <c r="F142" s="87"/>
      <c r="G142" s="87"/>
      <c r="H142" s="80"/>
      <c r="I142" s="80"/>
      <c r="J142" s="80"/>
      <c r="K142" s="80"/>
      <c r="L142" s="80"/>
      <c r="M142" s="80"/>
    </row>
    <row r="143" spans="1:13" hidden="1" x14ac:dyDescent="0.2">
      <c r="E143" s="87"/>
      <c r="F143" s="87"/>
      <c r="G143" s="87"/>
      <c r="H143" s="80"/>
      <c r="I143" s="80"/>
      <c r="J143" s="80"/>
      <c r="K143" s="80"/>
      <c r="L143" s="80"/>
      <c r="M143" s="80"/>
    </row>
    <row r="144" spans="1:13" x14ac:dyDescent="0.2">
      <c r="E144" s="87"/>
      <c r="F144" s="87"/>
      <c r="G144" s="87"/>
      <c r="H144" s="80"/>
      <c r="I144" s="80"/>
      <c r="J144" s="80"/>
      <c r="K144" s="80"/>
      <c r="L144" s="80"/>
      <c r="M144" s="80"/>
    </row>
    <row r="145" spans="1:13" x14ac:dyDescent="0.2">
      <c r="A145" s="20"/>
      <c r="B145" s="20"/>
      <c r="E145" s="87"/>
      <c r="F145" s="222"/>
      <c r="G145" s="87"/>
      <c r="H145" s="80"/>
      <c r="I145" s="80"/>
      <c r="J145" s="80"/>
      <c r="K145" s="80"/>
      <c r="L145" s="80"/>
      <c r="M145" s="80"/>
    </row>
  </sheetData>
  <mergeCells count="51">
    <mergeCell ref="A2:D2"/>
    <mergeCell ref="A5:B6"/>
    <mergeCell ref="C5:D6"/>
    <mergeCell ref="A8:D8"/>
    <mergeCell ref="A10:D10"/>
    <mergeCell ref="A29:D29"/>
    <mergeCell ref="A39:B39"/>
    <mergeCell ref="A40:D40"/>
    <mergeCell ref="A41:D41"/>
    <mergeCell ref="A18:C18"/>
    <mergeCell ref="A21:D21"/>
    <mergeCell ref="A22:D22"/>
    <mergeCell ref="A23:D23"/>
    <mergeCell ref="A27:B27"/>
    <mergeCell ref="A28:D28"/>
    <mergeCell ref="E43:I43"/>
    <mergeCell ref="A48:C48"/>
    <mergeCell ref="A69:D69"/>
    <mergeCell ref="A50:D50"/>
    <mergeCell ref="B51:C51"/>
    <mergeCell ref="B52:C52"/>
    <mergeCell ref="B53:C53"/>
    <mergeCell ref="B54:C54"/>
    <mergeCell ref="A55:C55"/>
    <mergeCell ref="A56:D56"/>
    <mergeCell ref="A58:D58"/>
    <mergeCell ref="E65:I65"/>
    <mergeCell ref="A66:B66"/>
    <mergeCell ref="A67:D67"/>
    <mergeCell ref="A49:D49"/>
    <mergeCell ref="A114:D114"/>
    <mergeCell ref="A70:D70"/>
    <mergeCell ref="A78:B78"/>
    <mergeCell ref="A80:D80"/>
    <mergeCell ref="A83:B83"/>
    <mergeCell ref="A85:D85"/>
    <mergeCell ref="A89:B89"/>
    <mergeCell ref="A92:D92"/>
    <mergeCell ref="A98:B98"/>
    <mergeCell ref="A101:D101"/>
    <mergeCell ref="A109:B109"/>
    <mergeCell ref="A112:D112"/>
    <mergeCell ref="A130:B130"/>
    <mergeCell ref="A131:B131"/>
    <mergeCell ref="A132:B132"/>
    <mergeCell ref="A121:B121"/>
    <mergeCell ref="A123:B123"/>
    <mergeCell ref="A126:B126"/>
    <mergeCell ref="A127:B127"/>
    <mergeCell ref="A128:B128"/>
    <mergeCell ref="A129:B129"/>
  </mergeCells>
  <pageMargins left="0.98425196850393704" right="0.31496062992125984" top="0.70866141732283472" bottom="0.39370078740157483" header="0.11811023622047245" footer="0.11811023622047245"/>
  <pageSetup paperSize="9" scale="71" firstPageNumber="0" orientation="portrait" horizontalDpi="4294967293" verticalDpi="4294967293" r:id="rId1"/>
  <headerFooter alignWithMargins="0"/>
  <rowBreaks count="1" manualBreakCount="1">
    <brk id="57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M145"/>
  <sheetViews>
    <sheetView showGridLines="0" zoomScale="90" zoomScaleNormal="90" zoomScaleSheetLayoutView="100" workbookViewId="0">
      <selection activeCell="D123" sqref="D123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39" bestFit="1" customWidth="1"/>
    <col min="6" max="6" width="10.42578125" style="39" customWidth="1"/>
    <col min="7" max="7" width="9.140625" style="39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181"/>
    </row>
    <row r="2" spans="1:13" x14ac:dyDescent="0.2">
      <c r="A2" s="307" t="s">
        <v>82</v>
      </c>
      <c r="B2" s="307"/>
      <c r="C2" s="307"/>
      <c r="D2" s="307"/>
      <c r="E2" s="88"/>
      <c r="F2" s="88"/>
      <c r="G2" s="88"/>
      <c r="H2" s="77"/>
      <c r="I2" s="80"/>
      <c r="J2" s="80"/>
      <c r="K2" s="80"/>
      <c r="L2" s="80"/>
      <c r="M2" s="80"/>
    </row>
    <row r="3" spans="1:13" x14ac:dyDescent="0.2">
      <c r="A3" s="186"/>
      <c r="B3" s="186"/>
      <c r="C3" s="186"/>
      <c r="D3" s="186"/>
      <c r="E3" s="88"/>
      <c r="F3" s="88"/>
      <c r="G3" s="88"/>
      <c r="H3" s="77"/>
      <c r="I3" s="80"/>
      <c r="J3" s="80"/>
      <c r="K3" s="80"/>
      <c r="L3" s="80"/>
      <c r="M3" s="80"/>
    </row>
    <row r="4" spans="1:13" x14ac:dyDescent="0.2">
      <c r="A4" s="182"/>
      <c r="B4" s="182"/>
      <c r="C4" s="182"/>
      <c r="D4" s="182"/>
      <c r="E4" s="88"/>
      <c r="F4" s="88"/>
      <c r="G4" s="88"/>
      <c r="H4" s="77"/>
      <c r="I4" s="80"/>
      <c r="J4" s="80"/>
      <c r="K4" s="80"/>
      <c r="L4" s="80"/>
      <c r="M4" s="80"/>
    </row>
    <row r="5" spans="1:13" x14ac:dyDescent="0.2">
      <c r="A5" s="310" t="s">
        <v>204</v>
      </c>
      <c r="B5" s="310"/>
      <c r="C5" s="335" t="s">
        <v>218</v>
      </c>
      <c r="D5" s="336"/>
      <c r="E5" s="88"/>
      <c r="F5" s="88"/>
      <c r="G5" s="88"/>
      <c r="H5" s="77"/>
      <c r="I5" s="80"/>
      <c r="J5" s="80"/>
      <c r="K5" s="80"/>
      <c r="L5" s="80"/>
      <c r="M5" s="80"/>
    </row>
    <row r="6" spans="1:13" x14ac:dyDescent="0.2">
      <c r="A6" s="310"/>
      <c r="B6" s="310"/>
      <c r="C6" s="337"/>
      <c r="D6" s="338"/>
      <c r="E6" s="88"/>
      <c r="F6" s="88"/>
      <c r="G6" s="88"/>
      <c r="H6" s="77"/>
      <c r="I6" s="80"/>
      <c r="J6" s="80"/>
      <c r="K6" s="80"/>
      <c r="L6" s="80"/>
      <c r="M6" s="80"/>
    </row>
    <row r="7" spans="1:13" s="21" customFormat="1" x14ac:dyDescent="0.2">
      <c r="A7" s="218"/>
      <c r="B7" s="218"/>
      <c r="C7" s="53"/>
      <c r="D7" s="53"/>
      <c r="E7" s="95"/>
      <c r="F7" s="95"/>
      <c r="G7" s="95"/>
      <c r="H7" s="79"/>
      <c r="I7" s="81"/>
      <c r="J7" s="81"/>
      <c r="K7" s="81"/>
      <c r="L7" s="81"/>
      <c r="M7" s="81"/>
    </row>
    <row r="8" spans="1:13" x14ac:dyDescent="0.2">
      <c r="A8" s="309" t="s">
        <v>159</v>
      </c>
      <c r="B8" s="309"/>
      <c r="C8" s="309"/>
      <c r="D8" s="309"/>
      <c r="E8" s="88"/>
      <c r="F8" s="88"/>
      <c r="G8" s="88"/>
      <c r="H8" s="77"/>
      <c r="I8" s="80"/>
      <c r="J8" s="80"/>
      <c r="K8" s="80"/>
      <c r="L8" s="80"/>
      <c r="M8" s="80"/>
    </row>
    <row r="9" spans="1:13" x14ac:dyDescent="0.2">
      <c r="A9" s="185"/>
      <c r="B9" s="185"/>
      <c r="C9" s="185"/>
      <c r="D9" s="185"/>
      <c r="E9" s="88"/>
      <c r="F9" s="88"/>
      <c r="G9" s="88"/>
      <c r="H9" s="77"/>
      <c r="I9" s="80"/>
      <c r="J9" s="80"/>
      <c r="K9" s="80"/>
      <c r="L9" s="80"/>
      <c r="M9" s="80"/>
    </row>
    <row r="10" spans="1:13" x14ac:dyDescent="0.2">
      <c r="A10" s="308" t="s">
        <v>145</v>
      </c>
      <c r="B10" s="308"/>
      <c r="C10" s="308"/>
      <c r="D10" s="308"/>
      <c r="E10" s="88"/>
      <c r="F10" s="88"/>
      <c r="G10" s="88"/>
      <c r="H10" s="77"/>
      <c r="I10" s="80"/>
      <c r="J10" s="80"/>
      <c r="K10" s="80"/>
      <c r="L10" s="80"/>
      <c r="M10" s="80"/>
    </row>
    <row r="11" spans="1:13" x14ac:dyDescent="0.2">
      <c r="A11" s="209">
        <v>1</v>
      </c>
      <c r="B11" s="209" t="s">
        <v>137</v>
      </c>
      <c r="C11" s="209" t="s">
        <v>2</v>
      </c>
      <c r="D11" s="209" t="s">
        <v>81</v>
      </c>
      <c r="E11" s="88"/>
      <c r="F11" s="88"/>
      <c r="G11" s="88"/>
      <c r="H11" s="77"/>
      <c r="I11" s="80"/>
      <c r="J11" s="80"/>
      <c r="K11" s="80"/>
      <c r="L11" s="80"/>
      <c r="M11" s="80"/>
    </row>
    <row r="12" spans="1:13" x14ac:dyDescent="0.2">
      <c r="A12" s="217" t="s">
        <v>5</v>
      </c>
      <c r="B12" s="215" t="s">
        <v>36</v>
      </c>
      <c r="C12" s="192"/>
      <c r="D12" s="47">
        <v>1095.68</v>
      </c>
      <c r="E12" s="88"/>
      <c r="F12" s="88"/>
      <c r="G12" s="88"/>
      <c r="H12" s="77"/>
      <c r="I12" s="80"/>
      <c r="J12" s="80"/>
      <c r="K12" s="80"/>
      <c r="L12" s="80"/>
      <c r="M12" s="80"/>
    </row>
    <row r="13" spans="1:13" x14ac:dyDescent="0.2">
      <c r="A13" s="217" t="s">
        <v>6</v>
      </c>
      <c r="B13" s="215" t="s">
        <v>46</v>
      </c>
      <c r="C13" s="43"/>
      <c r="D13" s="42">
        <v>0</v>
      </c>
      <c r="E13" s="88" t="s">
        <v>205</v>
      </c>
      <c r="F13" s="88"/>
      <c r="G13" s="88"/>
      <c r="H13" s="77"/>
      <c r="I13" s="80"/>
      <c r="J13" s="80"/>
      <c r="K13" s="80"/>
      <c r="L13" s="80"/>
      <c r="M13" s="80"/>
    </row>
    <row r="14" spans="1:13" x14ac:dyDescent="0.2">
      <c r="A14" s="217" t="s">
        <v>7</v>
      </c>
      <c r="B14" s="41" t="s">
        <v>47</v>
      </c>
      <c r="C14" s="43"/>
      <c r="D14" s="42">
        <f>D13*C14</f>
        <v>0</v>
      </c>
      <c r="E14" s="88" t="s">
        <v>206</v>
      </c>
      <c r="F14" s="88"/>
      <c r="G14" s="88"/>
      <c r="H14" s="77"/>
      <c r="I14" s="80"/>
      <c r="J14" s="80"/>
      <c r="K14" s="80"/>
      <c r="L14" s="80"/>
      <c r="M14" s="80"/>
    </row>
    <row r="15" spans="1:13" x14ac:dyDescent="0.2">
      <c r="A15" s="217" t="s">
        <v>8</v>
      </c>
      <c r="B15" s="41" t="s">
        <v>1</v>
      </c>
      <c r="C15" s="43"/>
      <c r="D15" s="42">
        <v>0</v>
      </c>
      <c r="E15" s="88" t="s">
        <v>207</v>
      </c>
      <c r="F15" s="88"/>
      <c r="G15" s="88"/>
      <c r="H15" s="77"/>
      <c r="I15" s="80"/>
      <c r="J15" s="80"/>
      <c r="K15" s="80"/>
      <c r="L15" s="80"/>
      <c r="M15" s="80"/>
    </row>
    <row r="16" spans="1:13" x14ac:dyDescent="0.2">
      <c r="A16" s="213" t="s">
        <v>9</v>
      </c>
      <c r="B16" s="41" t="s">
        <v>48</v>
      </c>
      <c r="C16" s="44"/>
      <c r="D16" s="42">
        <v>0</v>
      </c>
      <c r="E16" s="193" t="s">
        <v>208</v>
      </c>
      <c r="F16" s="88"/>
      <c r="G16" s="89"/>
      <c r="H16" s="78"/>
      <c r="I16" s="80"/>
      <c r="J16" s="80"/>
      <c r="K16" s="80"/>
      <c r="L16" s="80"/>
      <c r="M16" s="80"/>
    </row>
    <row r="17" spans="1:13" x14ac:dyDescent="0.2">
      <c r="A17" s="213" t="s">
        <v>11</v>
      </c>
      <c r="B17" s="41" t="s">
        <v>3</v>
      </c>
      <c r="C17" s="43"/>
      <c r="D17" s="42"/>
      <c r="E17" s="88"/>
      <c r="F17" s="88"/>
      <c r="G17" s="90"/>
      <c r="H17" s="77"/>
      <c r="I17" s="80"/>
      <c r="J17" s="80"/>
      <c r="K17" s="80"/>
      <c r="L17" s="80"/>
      <c r="M17" s="80"/>
    </row>
    <row r="18" spans="1:13" x14ac:dyDescent="0.2">
      <c r="A18" s="306" t="s">
        <v>138</v>
      </c>
      <c r="B18" s="306"/>
      <c r="C18" s="306"/>
      <c r="D18" s="184">
        <f>SUM(D12:D17)</f>
        <v>1095.68</v>
      </c>
      <c r="E18" s="88"/>
      <c r="F18" s="88"/>
      <c r="G18" s="88"/>
      <c r="H18" s="77"/>
      <c r="I18" s="80"/>
      <c r="J18" s="80"/>
      <c r="K18" s="80"/>
      <c r="L18" s="80"/>
      <c r="M18" s="80"/>
    </row>
    <row r="19" spans="1:13" x14ac:dyDescent="0.2">
      <c r="A19" s="216"/>
      <c r="B19" s="208"/>
      <c r="C19" s="208"/>
      <c r="D19" s="198"/>
      <c r="E19" s="88"/>
      <c r="F19" s="88"/>
      <c r="G19" s="88"/>
      <c r="H19" s="77"/>
      <c r="I19" s="80"/>
      <c r="J19" s="80"/>
      <c r="K19" s="80"/>
      <c r="L19" s="80"/>
      <c r="M19" s="80"/>
    </row>
    <row r="20" spans="1:13" x14ac:dyDescent="0.2">
      <c r="A20" s="142"/>
      <c r="B20" s="45"/>
      <c r="C20" s="45"/>
      <c r="D20" s="197"/>
      <c r="E20" s="88"/>
      <c r="F20" s="88"/>
      <c r="G20" s="88"/>
      <c r="H20" s="77"/>
      <c r="I20" s="80"/>
      <c r="J20" s="80"/>
      <c r="K20" s="80"/>
      <c r="L20" s="80"/>
      <c r="M20" s="80"/>
    </row>
    <row r="21" spans="1:13" x14ac:dyDescent="0.2">
      <c r="A21" s="308" t="s">
        <v>146</v>
      </c>
      <c r="B21" s="308"/>
      <c r="C21" s="308"/>
      <c r="D21" s="308"/>
      <c r="E21" s="91"/>
      <c r="F21" s="88"/>
      <c r="G21" s="90"/>
      <c r="H21" s="78"/>
      <c r="I21" s="80"/>
      <c r="J21" s="80"/>
      <c r="K21" s="80"/>
      <c r="L21" s="80"/>
      <c r="M21" s="80"/>
    </row>
    <row r="22" spans="1:13" x14ac:dyDescent="0.2">
      <c r="A22" s="312"/>
      <c r="B22" s="313"/>
      <c r="C22" s="313"/>
      <c r="D22" s="314"/>
      <c r="E22" s="91"/>
      <c r="F22" s="88"/>
      <c r="G22" s="90"/>
      <c r="H22" s="78"/>
      <c r="I22" s="80"/>
      <c r="J22" s="80"/>
      <c r="K22" s="80"/>
      <c r="L22" s="80"/>
      <c r="M22" s="80"/>
    </row>
    <row r="23" spans="1:13" x14ac:dyDescent="0.2">
      <c r="A23" s="321" t="s">
        <v>58</v>
      </c>
      <c r="B23" s="321"/>
      <c r="C23" s="321"/>
      <c r="D23" s="321"/>
      <c r="E23" s="91"/>
      <c r="F23" s="88"/>
      <c r="G23" s="90"/>
      <c r="H23" s="78"/>
      <c r="I23" s="80"/>
      <c r="J23" s="80"/>
      <c r="K23" s="80"/>
      <c r="L23" s="80"/>
      <c r="M23" s="80"/>
    </row>
    <row r="24" spans="1:13" x14ac:dyDescent="0.2">
      <c r="A24" s="209" t="s">
        <v>60</v>
      </c>
      <c r="B24" s="209" t="s">
        <v>49</v>
      </c>
      <c r="C24" s="209" t="s">
        <v>2</v>
      </c>
      <c r="D24" s="209" t="s">
        <v>81</v>
      </c>
      <c r="E24" s="91"/>
      <c r="F24" s="88"/>
      <c r="G24" s="88"/>
      <c r="H24" s="77"/>
      <c r="I24" s="80"/>
      <c r="J24" s="80"/>
      <c r="K24" s="80"/>
      <c r="L24" s="80"/>
      <c r="M24" s="80"/>
    </row>
    <row r="25" spans="1:13" x14ac:dyDescent="0.2">
      <c r="A25" s="213" t="s">
        <v>5</v>
      </c>
      <c r="B25" s="215" t="s">
        <v>83</v>
      </c>
      <c r="C25" s="46">
        <f>1/12</f>
        <v>8.3333333333333329E-2</v>
      </c>
      <c r="D25" s="47">
        <f>TRUNC((C25*D18),2)</f>
        <v>91.3</v>
      </c>
      <c r="E25" s="91" t="s">
        <v>75</v>
      </c>
      <c r="F25" s="88"/>
      <c r="G25" s="88"/>
      <c r="H25" s="78"/>
      <c r="I25" s="80"/>
      <c r="J25" s="80"/>
      <c r="K25" s="80"/>
      <c r="L25" s="80"/>
      <c r="M25" s="80"/>
    </row>
    <row r="26" spans="1:13" x14ac:dyDescent="0.2">
      <c r="A26" s="213" t="s">
        <v>6</v>
      </c>
      <c r="B26" s="215" t="s">
        <v>144</v>
      </c>
      <c r="C26" s="46">
        <f>(1/12)+(1/3/12)</f>
        <v>0.1111111111111111</v>
      </c>
      <c r="D26" s="47">
        <f>TRUNC((C26*D18),2)</f>
        <v>121.74</v>
      </c>
      <c r="E26" s="91" t="s">
        <v>75</v>
      </c>
      <c r="F26" s="88"/>
      <c r="G26" s="88"/>
      <c r="H26" s="78"/>
      <c r="I26" s="80"/>
      <c r="J26" s="80"/>
      <c r="K26" s="80"/>
      <c r="L26" s="80"/>
      <c r="M26" s="80"/>
    </row>
    <row r="27" spans="1:13" x14ac:dyDescent="0.2">
      <c r="A27" s="306" t="s">
        <v>138</v>
      </c>
      <c r="B27" s="306"/>
      <c r="C27" s="106">
        <f>TRUNC(SUM(C25:C26),4)</f>
        <v>0.19439999999999999</v>
      </c>
      <c r="D27" s="188">
        <f>SUM(D25:D26)</f>
        <v>213.04</v>
      </c>
      <c r="E27" s="91"/>
      <c r="F27" s="88"/>
      <c r="G27" s="88"/>
      <c r="H27" s="78"/>
      <c r="I27" s="80"/>
      <c r="J27" s="80"/>
      <c r="K27" s="80"/>
      <c r="L27" s="80"/>
      <c r="M27" s="80"/>
    </row>
    <row r="28" spans="1:13" x14ac:dyDescent="0.2">
      <c r="A28" s="315"/>
      <c r="B28" s="316"/>
      <c r="C28" s="316"/>
      <c r="D28" s="317"/>
      <c r="E28" s="91"/>
      <c r="F28" s="88"/>
      <c r="G28" s="88"/>
      <c r="H28" s="78"/>
      <c r="I28" s="80"/>
      <c r="J28" s="80"/>
      <c r="K28" s="80"/>
      <c r="L28" s="80"/>
      <c r="M28" s="80"/>
    </row>
    <row r="29" spans="1:13" ht="30" customHeight="1" x14ac:dyDescent="0.2">
      <c r="A29" s="322" t="s">
        <v>147</v>
      </c>
      <c r="B29" s="323"/>
      <c r="C29" s="323"/>
      <c r="D29" s="324"/>
      <c r="E29" s="92"/>
      <c r="F29" s="93"/>
      <c r="G29" s="88"/>
      <c r="H29" s="77"/>
      <c r="I29" s="80"/>
      <c r="J29" s="80"/>
      <c r="K29" s="80"/>
      <c r="L29" s="80"/>
      <c r="M29" s="80"/>
    </row>
    <row r="30" spans="1:13" x14ac:dyDescent="0.2">
      <c r="A30" s="209" t="s">
        <v>61</v>
      </c>
      <c r="B30" s="214" t="s">
        <v>148</v>
      </c>
      <c r="C30" s="209" t="s">
        <v>2</v>
      </c>
      <c r="D30" s="209" t="s">
        <v>81</v>
      </c>
      <c r="E30" s="91"/>
      <c r="F30" s="88"/>
      <c r="G30" s="88"/>
      <c r="H30" s="78"/>
      <c r="I30" s="80"/>
      <c r="J30" s="80"/>
      <c r="K30" s="80"/>
      <c r="L30" s="80"/>
      <c r="M30" s="80"/>
    </row>
    <row r="31" spans="1:13" x14ac:dyDescent="0.2">
      <c r="A31" s="213" t="s">
        <v>5</v>
      </c>
      <c r="B31" s="215" t="s">
        <v>52</v>
      </c>
      <c r="C31" s="46">
        <v>0.2</v>
      </c>
      <c r="D31" s="47">
        <f t="shared" ref="D31:D38" si="0">TRUNC(($D$18+$D$27)*C31,2)</f>
        <v>261.74</v>
      </c>
      <c r="E31" s="91" t="s">
        <v>75</v>
      </c>
      <c r="F31" s="88"/>
      <c r="G31" s="88"/>
      <c r="H31" s="77"/>
      <c r="I31" s="80"/>
      <c r="J31" s="80"/>
      <c r="K31" s="80"/>
      <c r="L31" s="80"/>
      <c r="M31" s="80"/>
    </row>
    <row r="32" spans="1:13" x14ac:dyDescent="0.2">
      <c r="A32" s="213" t="s">
        <v>6</v>
      </c>
      <c r="B32" s="215" t="s">
        <v>53</v>
      </c>
      <c r="C32" s="46">
        <v>2.5000000000000001E-2</v>
      </c>
      <c r="D32" s="47">
        <f t="shared" si="0"/>
        <v>32.71</v>
      </c>
      <c r="E32" s="91" t="s">
        <v>76</v>
      </c>
      <c r="F32" s="88"/>
      <c r="G32" s="88"/>
      <c r="H32" s="77"/>
      <c r="I32" s="80"/>
      <c r="J32" s="80"/>
      <c r="K32" s="80"/>
      <c r="L32" s="80"/>
      <c r="M32" s="80"/>
    </row>
    <row r="33" spans="1:13" x14ac:dyDescent="0.2">
      <c r="A33" s="213" t="s">
        <v>7</v>
      </c>
      <c r="B33" s="215" t="s">
        <v>167</v>
      </c>
      <c r="C33" s="46">
        <f>3*1%</f>
        <v>0.03</v>
      </c>
      <c r="D33" s="47">
        <f t="shared" si="0"/>
        <v>39.26</v>
      </c>
      <c r="E33" s="91" t="s">
        <v>169</v>
      </c>
      <c r="F33" s="88"/>
      <c r="G33" s="88"/>
      <c r="H33" s="77"/>
      <c r="I33" s="80"/>
      <c r="J33" s="80"/>
      <c r="K33" s="80"/>
      <c r="L33" s="80"/>
      <c r="M33" s="80"/>
    </row>
    <row r="34" spans="1:13" x14ac:dyDescent="0.2">
      <c r="A34" s="213" t="s">
        <v>8</v>
      </c>
      <c r="B34" s="215" t="s">
        <v>51</v>
      </c>
      <c r="C34" s="46">
        <v>1.4999999999999999E-2</v>
      </c>
      <c r="D34" s="47">
        <f t="shared" si="0"/>
        <v>19.63</v>
      </c>
      <c r="E34" s="91" t="s">
        <v>76</v>
      </c>
      <c r="F34" s="88"/>
      <c r="G34" s="88"/>
      <c r="H34" s="77"/>
      <c r="I34" s="80"/>
      <c r="J34" s="80"/>
      <c r="K34" s="80"/>
      <c r="L34" s="80"/>
      <c r="M34" s="80"/>
    </row>
    <row r="35" spans="1:13" x14ac:dyDescent="0.2">
      <c r="A35" s="213" t="s">
        <v>9</v>
      </c>
      <c r="B35" s="215" t="s">
        <v>54</v>
      </c>
      <c r="C35" s="46">
        <v>0.01</v>
      </c>
      <c r="D35" s="47">
        <f t="shared" si="0"/>
        <v>13.08</v>
      </c>
      <c r="E35" s="91" t="s">
        <v>76</v>
      </c>
      <c r="F35" s="88"/>
      <c r="G35" s="88"/>
      <c r="H35" s="77"/>
      <c r="I35" s="80"/>
      <c r="J35" s="80"/>
      <c r="K35" s="80"/>
      <c r="L35" s="80"/>
      <c r="M35" s="80"/>
    </row>
    <row r="36" spans="1:13" x14ac:dyDescent="0.2">
      <c r="A36" s="213" t="s">
        <v>10</v>
      </c>
      <c r="B36" s="215" t="s">
        <v>55</v>
      </c>
      <c r="C36" s="46">
        <v>6.0000000000000001E-3</v>
      </c>
      <c r="D36" s="47">
        <f t="shared" si="0"/>
        <v>7.85</v>
      </c>
      <c r="E36" s="91" t="s">
        <v>76</v>
      </c>
      <c r="F36" s="88"/>
      <c r="G36" s="88"/>
      <c r="H36" s="77"/>
      <c r="I36" s="80"/>
      <c r="J36" s="80"/>
      <c r="K36" s="80"/>
      <c r="L36" s="80"/>
      <c r="M36" s="80"/>
    </row>
    <row r="37" spans="1:13" x14ac:dyDescent="0.2">
      <c r="A37" s="213" t="s">
        <v>11</v>
      </c>
      <c r="B37" s="215" t="s">
        <v>56</v>
      </c>
      <c r="C37" s="46">
        <v>2E-3</v>
      </c>
      <c r="D37" s="47">
        <f t="shared" si="0"/>
        <v>2.61</v>
      </c>
      <c r="E37" s="91" t="s">
        <v>76</v>
      </c>
      <c r="F37" s="88"/>
      <c r="G37" s="88"/>
      <c r="H37" s="77"/>
      <c r="I37" s="80"/>
      <c r="J37" s="80"/>
      <c r="K37" s="80"/>
      <c r="L37" s="80"/>
      <c r="M37" s="80"/>
    </row>
    <row r="38" spans="1:13" x14ac:dyDescent="0.2">
      <c r="A38" s="213" t="s">
        <v>12</v>
      </c>
      <c r="B38" s="215" t="s">
        <v>57</v>
      </c>
      <c r="C38" s="46">
        <v>0.08</v>
      </c>
      <c r="D38" s="47">
        <f t="shared" si="0"/>
        <v>104.69</v>
      </c>
      <c r="E38" s="91" t="s">
        <v>75</v>
      </c>
      <c r="F38" s="88"/>
      <c r="G38" s="88"/>
      <c r="H38" s="77"/>
      <c r="I38" s="80"/>
      <c r="J38" s="80"/>
      <c r="K38" s="80"/>
      <c r="L38" s="80"/>
      <c r="M38" s="80"/>
    </row>
    <row r="39" spans="1:13" x14ac:dyDescent="0.2">
      <c r="A39" s="325" t="s">
        <v>138</v>
      </c>
      <c r="B39" s="325"/>
      <c r="C39" s="199">
        <f>SUM(C31:C38)</f>
        <v>0.36800000000000005</v>
      </c>
      <c r="D39" s="200">
        <f>SUM(D31:D38)</f>
        <v>481.57</v>
      </c>
      <c r="E39" s="91"/>
      <c r="F39" s="88"/>
      <c r="G39" s="88"/>
      <c r="H39" s="77"/>
      <c r="I39" s="80"/>
      <c r="J39" s="80"/>
      <c r="K39" s="80"/>
      <c r="L39" s="80"/>
      <c r="M39" s="80"/>
    </row>
    <row r="40" spans="1:13" x14ac:dyDescent="0.2">
      <c r="A40" s="318"/>
      <c r="B40" s="319"/>
      <c r="C40" s="319"/>
      <c r="D40" s="320"/>
      <c r="E40" s="91"/>
      <c r="F40" s="88"/>
      <c r="G40" s="88"/>
      <c r="H40" s="77"/>
      <c r="I40" s="84"/>
      <c r="J40" s="80"/>
      <c r="K40" s="80"/>
      <c r="L40" s="80"/>
      <c r="M40" s="80"/>
    </row>
    <row r="41" spans="1:13" x14ac:dyDescent="0.2">
      <c r="A41" s="322" t="s">
        <v>59</v>
      </c>
      <c r="B41" s="323"/>
      <c r="C41" s="323"/>
      <c r="D41" s="324"/>
      <c r="E41" s="91"/>
      <c r="F41" s="88"/>
      <c r="G41" s="88"/>
      <c r="H41" s="77"/>
      <c r="I41" s="80"/>
      <c r="J41" s="80"/>
      <c r="K41" s="80"/>
      <c r="L41" s="80"/>
      <c r="M41" s="80"/>
    </row>
    <row r="42" spans="1:13" s="21" customFormat="1" x14ac:dyDescent="0.2">
      <c r="A42" s="209" t="s">
        <v>62</v>
      </c>
      <c r="B42" s="214" t="s">
        <v>63</v>
      </c>
      <c r="C42" s="209"/>
      <c r="D42" s="209" t="s">
        <v>81</v>
      </c>
      <c r="E42" s="94"/>
      <c r="F42" s="95"/>
      <c r="G42" s="95"/>
      <c r="H42" s="79"/>
      <c r="I42" s="81"/>
      <c r="J42" s="81"/>
      <c r="K42" s="81"/>
      <c r="L42" s="81"/>
      <c r="M42" s="81"/>
    </row>
    <row r="43" spans="1:13" x14ac:dyDescent="0.2">
      <c r="A43" s="213" t="s">
        <v>5</v>
      </c>
      <c r="B43" s="76" t="s">
        <v>73</v>
      </c>
      <c r="C43" s="105"/>
      <c r="D43" s="50">
        <f>TRUNC((8.55*2*4)-(D12*6%),2)</f>
        <v>2.65</v>
      </c>
      <c r="E43" s="301" t="s">
        <v>181</v>
      </c>
      <c r="F43" s="301"/>
      <c r="G43" s="301"/>
      <c r="H43" s="301"/>
      <c r="I43" s="301"/>
      <c r="J43" s="80"/>
      <c r="K43" s="80"/>
      <c r="L43" s="80"/>
      <c r="M43" s="80"/>
    </row>
    <row r="44" spans="1:13" ht="12.75" customHeight="1" x14ac:dyDescent="0.2">
      <c r="A44" s="213" t="s">
        <v>6</v>
      </c>
      <c r="B44" s="76" t="s">
        <v>74</v>
      </c>
      <c r="C44" s="105"/>
      <c r="D44" s="50"/>
      <c r="E44" s="194" t="s">
        <v>77</v>
      </c>
      <c r="F44" s="195"/>
      <c r="G44" s="195"/>
      <c r="H44" s="195"/>
      <c r="I44" s="195"/>
      <c r="J44" s="80"/>
      <c r="K44" s="80"/>
      <c r="L44" s="80"/>
      <c r="M44" s="80"/>
    </row>
    <row r="45" spans="1:13" x14ac:dyDescent="0.2">
      <c r="A45" s="213" t="s">
        <v>7</v>
      </c>
      <c r="B45" s="76" t="s">
        <v>214</v>
      </c>
      <c r="C45" s="105"/>
      <c r="D45" s="50">
        <v>0</v>
      </c>
      <c r="E45" s="91"/>
      <c r="F45" s="88"/>
      <c r="G45" s="88"/>
      <c r="H45" s="77"/>
      <c r="I45" s="80"/>
      <c r="J45" s="80"/>
      <c r="K45" s="80"/>
      <c r="L45" s="80"/>
      <c r="M45" s="80"/>
    </row>
    <row r="46" spans="1:13" s="129" customFormat="1" x14ac:dyDescent="0.2">
      <c r="A46" s="213" t="s">
        <v>8</v>
      </c>
      <c r="B46" s="76" t="s">
        <v>193</v>
      </c>
      <c r="C46" s="105"/>
      <c r="D46" s="50">
        <v>0</v>
      </c>
      <c r="E46" s="91"/>
      <c r="F46" s="88"/>
      <c r="G46" s="88"/>
      <c r="H46" s="77"/>
      <c r="I46" s="80"/>
      <c r="J46" s="80"/>
      <c r="K46" s="80"/>
      <c r="L46" s="80"/>
      <c r="M46" s="80"/>
    </row>
    <row r="47" spans="1:13" s="129" customFormat="1" x14ac:dyDescent="0.2">
      <c r="A47" s="213" t="s">
        <v>9</v>
      </c>
      <c r="B47" s="76" t="s">
        <v>3</v>
      </c>
      <c r="C47" s="105"/>
      <c r="D47" s="50">
        <v>0</v>
      </c>
      <c r="E47" s="91"/>
      <c r="F47" s="88"/>
      <c r="G47" s="88"/>
      <c r="H47" s="77"/>
      <c r="I47" s="80"/>
      <c r="J47" s="80"/>
      <c r="K47" s="80"/>
      <c r="L47" s="80"/>
      <c r="M47" s="80"/>
    </row>
    <row r="48" spans="1:13" x14ac:dyDescent="0.2">
      <c r="A48" s="325" t="s">
        <v>138</v>
      </c>
      <c r="B48" s="325"/>
      <c r="C48" s="325"/>
      <c r="D48" s="200">
        <f>SUM(D43:D47)</f>
        <v>2.65</v>
      </c>
      <c r="E48" s="91"/>
      <c r="F48" s="88"/>
      <c r="G48" s="88"/>
      <c r="H48" s="77"/>
      <c r="I48" s="80"/>
      <c r="J48" s="80"/>
      <c r="K48" s="80"/>
      <c r="L48" s="80"/>
      <c r="M48" s="80"/>
    </row>
    <row r="49" spans="1:13" x14ac:dyDescent="0.2">
      <c r="A49" s="315"/>
      <c r="B49" s="316"/>
      <c r="C49" s="316"/>
      <c r="D49" s="317"/>
      <c r="E49" s="91"/>
      <c r="F49" s="88"/>
      <c r="G49" s="88"/>
      <c r="H49" s="77"/>
      <c r="I49" s="80"/>
      <c r="J49" s="80"/>
      <c r="K49" s="80"/>
      <c r="L49" s="80"/>
      <c r="M49" s="80"/>
    </row>
    <row r="50" spans="1:13" x14ac:dyDescent="0.2">
      <c r="A50" s="326" t="s">
        <v>150</v>
      </c>
      <c r="B50" s="326"/>
      <c r="C50" s="326"/>
      <c r="D50" s="326"/>
      <c r="E50" s="91"/>
      <c r="F50" s="88"/>
      <c r="G50" s="88"/>
      <c r="H50" s="77"/>
      <c r="I50" s="80"/>
      <c r="J50" s="80"/>
      <c r="K50" s="80"/>
      <c r="L50" s="80"/>
      <c r="M50" s="80"/>
    </row>
    <row r="51" spans="1:13" x14ac:dyDescent="0.2">
      <c r="A51" s="209">
        <v>2</v>
      </c>
      <c r="B51" s="327" t="s">
        <v>149</v>
      </c>
      <c r="C51" s="328"/>
      <c r="D51" s="209" t="s">
        <v>81</v>
      </c>
      <c r="E51" s="91"/>
      <c r="F51" s="88"/>
      <c r="G51" s="88"/>
      <c r="H51" s="77"/>
      <c r="I51" s="80"/>
      <c r="J51" s="80"/>
      <c r="K51" s="80"/>
      <c r="L51" s="80"/>
      <c r="M51" s="80"/>
    </row>
    <row r="52" spans="1:13" x14ac:dyDescent="0.2">
      <c r="A52" s="213" t="s">
        <v>60</v>
      </c>
      <c r="B52" s="329" t="s">
        <v>49</v>
      </c>
      <c r="C52" s="329"/>
      <c r="D52" s="47">
        <f>D27</f>
        <v>213.04</v>
      </c>
      <c r="E52" s="91"/>
      <c r="F52" s="88"/>
      <c r="G52" s="88"/>
      <c r="H52" s="77"/>
      <c r="I52" s="80"/>
      <c r="J52" s="80"/>
      <c r="K52" s="80"/>
      <c r="L52" s="80"/>
      <c r="M52" s="80"/>
    </row>
    <row r="53" spans="1:13" x14ac:dyDescent="0.2">
      <c r="A53" s="213" t="s">
        <v>61</v>
      </c>
      <c r="B53" s="329" t="s">
        <v>50</v>
      </c>
      <c r="C53" s="329"/>
      <c r="D53" s="47">
        <f>D39</f>
        <v>481.57</v>
      </c>
      <c r="E53" s="91"/>
      <c r="F53" s="88"/>
      <c r="G53" s="88"/>
      <c r="H53" s="77"/>
      <c r="I53" s="80"/>
      <c r="J53" s="80"/>
      <c r="K53" s="80"/>
      <c r="L53" s="80"/>
      <c r="M53" s="80"/>
    </row>
    <row r="54" spans="1:13" x14ac:dyDescent="0.2">
      <c r="A54" s="213" t="s">
        <v>62</v>
      </c>
      <c r="B54" s="329" t="s">
        <v>63</v>
      </c>
      <c r="C54" s="329"/>
      <c r="D54" s="47">
        <f>D48</f>
        <v>2.65</v>
      </c>
      <c r="E54" s="91"/>
      <c r="F54" s="88"/>
      <c r="G54" s="88"/>
      <c r="H54" s="77"/>
      <c r="I54" s="80"/>
      <c r="J54" s="80"/>
      <c r="K54" s="80"/>
      <c r="L54" s="80"/>
      <c r="M54" s="80"/>
    </row>
    <row r="55" spans="1:13" x14ac:dyDescent="0.2">
      <c r="A55" s="306" t="s">
        <v>138</v>
      </c>
      <c r="B55" s="306"/>
      <c r="C55" s="306"/>
      <c r="D55" s="188">
        <f>SUM(D52:D54)</f>
        <v>697.26</v>
      </c>
      <c r="E55" s="91"/>
      <c r="F55" s="88"/>
      <c r="G55" s="88"/>
      <c r="H55" s="77"/>
      <c r="I55" s="80"/>
      <c r="J55" s="80"/>
      <c r="K55" s="80"/>
      <c r="L55" s="80"/>
      <c r="M55" s="80"/>
    </row>
    <row r="56" spans="1:13" x14ac:dyDescent="0.2">
      <c r="A56" s="316"/>
      <c r="B56" s="316"/>
      <c r="C56" s="316"/>
      <c r="D56" s="316"/>
      <c r="E56" s="91"/>
      <c r="F56" s="88"/>
      <c r="G56" s="88"/>
      <c r="H56" s="77"/>
      <c r="I56" s="80"/>
      <c r="J56" s="80"/>
      <c r="K56" s="80"/>
      <c r="L56" s="80"/>
      <c r="M56" s="80"/>
    </row>
    <row r="57" spans="1:13" x14ac:dyDescent="0.2">
      <c r="A57" s="208"/>
      <c r="B57" s="208"/>
      <c r="C57" s="208"/>
      <c r="D57" s="208"/>
      <c r="E57" s="91"/>
      <c r="F57" s="88"/>
      <c r="G57" s="88"/>
      <c r="H57" s="77"/>
      <c r="I57" s="80"/>
      <c r="J57" s="80"/>
      <c r="K57" s="80"/>
      <c r="L57" s="80"/>
      <c r="M57" s="80"/>
    </row>
    <row r="58" spans="1:13" x14ac:dyDescent="0.2">
      <c r="A58" s="308" t="s">
        <v>152</v>
      </c>
      <c r="B58" s="308"/>
      <c r="C58" s="308"/>
      <c r="D58" s="308"/>
      <c r="E58" s="91"/>
      <c r="F58" s="88"/>
      <c r="G58" s="88"/>
      <c r="H58" s="77"/>
      <c r="I58" s="80"/>
      <c r="J58" s="80"/>
      <c r="K58" s="80"/>
      <c r="L58" s="80"/>
      <c r="M58" s="80"/>
    </row>
    <row r="59" spans="1:13" x14ac:dyDescent="0.2">
      <c r="A59" s="209">
        <v>3</v>
      </c>
      <c r="B59" s="209" t="s">
        <v>139</v>
      </c>
      <c r="C59" s="209" t="s">
        <v>2</v>
      </c>
      <c r="D59" s="209" t="s">
        <v>81</v>
      </c>
      <c r="E59" s="96"/>
      <c r="F59" s="88"/>
      <c r="G59" s="88"/>
      <c r="H59" s="77"/>
      <c r="I59" s="80"/>
      <c r="J59" s="80"/>
      <c r="K59" s="80"/>
      <c r="L59" s="80"/>
      <c r="M59" s="80"/>
    </row>
    <row r="60" spans="1:13" x14ac:dyDescent="0.2">
      <c r="A60" s="213" t="s">
        <v>5</v>
      </c>
      <c r="B60" s="215" t="s">
        <v>66</v>
      </c>
      <c r="C60" s="46">
        <f>((1/12)*5%)</f>
        <v>4.1666666666666666E-3</v>
      </c>
      <c r="D60" s="47">
        <f>TRUNC(($D$18*C60),2)</f>
        <v>4.5599999999999996</v>
      </c>
      <c r="E60" s="91" t="s">
        <v>151</v>
      </c>
      <c r="F60" s="88"/>
      <c r="G60" s="88"/>
      <c r="H60" s="77"/>
      <c r="I60" s="80"/>
      <c r="J60" s="82"/>
      <c r="K60" s="80"/>
      <c r="L60" s="80"/>
      <c r="M60" s="80"/>
    </row>
    <row r="61" spans="1:13" x14ac:dyDescent="0.2">
      <c r="A61" s="213" t="s">
        <v>6</v>
      </c>
      <c r="B61" s="215" t="s">
        <v>65</v>
      </c>
      <c r="C61" s="46">
        <f>0.08*C60</f>
        <v>3.3333333333333332E-4</v>
      </c>
      <c r="D61" s="47">
        <f>TRUNC((C61*D18),2)</f>
        <v>0.36</v>
      </c>
      <c r="E61" s="91" t="s">
        <v>78</v>
      </c>
      <c r="F61" s="88"/>
      <c r="G61" s="88"/>
      <c r="H61" s="77"/>
      <c r="I61" s="80"/>
      <c r="J61" s="83"/>
      <c r="K61" s="80"/>
      <c r="L61" s="80"/>
      <c r="M61" s="80"/>
    </row>
    <row r="62" spans="1:13" x14ac:dyDescent="0.2">
      <c r="A62" s="213" t="s">
        <v>7</v>
      </c>
      <c r="B62" s="215" t="s">
        <v>202</v>
      </c>
      <c r="C62" s="46">
        <f>8%*(40%)*90%*(1+C27)</f>
        <v>3.4398720000000001E-2</v>
      </c>
      <c r="D62" s="47">
        <f>TRUNC((C62*D18),2)</f>
        <v>37.68</v>
      </c>
      <c r="E62" s="91" t="s">
        <v>196</v>
      </c>
      <c r="F62" s="88"/>
      <c r="G62" s="88"/>
      <c r="H62" s="77"/>
      <c r="I62" s="80"/>
      <c r="J62" s="83"/>
      <c r="K62" s="80"/>
      <c r="L62" s="80"/>
      <c r="M62" s="80"/>
    </row>
    <row r="63" spans="1:13" x14ac:dyDescent="0.2">
      <c r="A63" s="213" t="s">
        <v>8</v>
      </c>
      <c r="B63" s="215" t="s">
        <v>64</v>
      </c>
      <c r="C63" s="46">
        <f>((1/30)*7)/12</f>
        <v>1.9444444444444445E-2</v>
      </c>
      <c r="D63" s="47">
        <f>TRUNC(($D$18*C63),2)</f>
        <v>21.3</v>
      </c>
      <c r="E63" s="91" t="s">
        <v>79</v>
      </c>
      <c r="F63" s="88"/>
      <c r="G63" s="88"/>
      <c r="H63" s="77"/>
      <c r="I63" s="80"/>
      <c r="J63" s="84"/>
      <c r="K63" s="80"/>
      <c r="L63" s="80"/>
      <c r="M63" s="80"/>
    </row>
    <row r="64" spans="1:13" x14ac:dyDescent="0.2">
      <c r="A64" s="213" t="s">
        <v>9</v>
      </c>
      <c r="B64" s="215" t="s">
        <v>67</v>
      </c>
      <c r="C64" s="46">
        <f>C39*C63</f>
        <v>7.1555555555555565E-3</v>
      </c>
      <c r="D64" s="47">
        <f>TRUNC(($D$18*C64),2)</f>
        <v>7.84</v>
      </c>
      <c r="E64" s="94" t="s">
        <v>80</v>
      </c>
      <c r="F64" s="97"/>
      <c r="G64" s="88"/>
      <c r="H64" s="77"/>
      <c r="I64" s="80"/>
      <c r="J64" s="84"/>
      <c r="K64" s="80"/>
      <c r="L64" s="80"/>
      <c r="M64" s="80"/>
    </row>
    <row r="65" spans="1:13" ht="12.75" customHeight="1" x14ac:dyDescent="0.2">
      <c r="A65" s="213" t="s">
        <v>10</v>
      </c>
      <c r="B65" s="215" t="s">
        <v>203</v>
      </c>
      <c r="C65" s="46">
        <f>(8%*(40%))*C64</f>
        <v>2.2897777777777781E-4</v>
      </c>
      <c r="D65" s="47">
        <f>TRUNC((C65*(D18+D27)),2)</f>
        <v>0.28999999999999998</v>
      </c>
      <c r="E65" s="305" t="s">
        <v>197</v>
      </c>
      <c r="F65" s="305"/>
      <c r="G65" s="305"/>
      <c r="H65" s="305"/>
      <c r="I65" s="305"/>
      <c r="J65" s="83"/>
      <c r="K65" s="80"/>
      <c r="L65" s="80"/>
      <c r="M65" s="80"/>
    </row>
    <row r="66" spans="1:13" x14ac:dyDescent="0.2">
      <c r="A66" s="306" t="s">
        <v>138</v>
      </c>
      <c r="B66" s="306"/>
      <c r="C66" s="106">
        <f>TRUNC(SUM(C60:C65),4)</f>
        <v>6.5699999999999995E-2</v>
      </c>
      <c r="D66" s="188">
        <f>SUM(D60:D65)</f>
        <v>72.030000000000015</v>
      </c>
      <c r="E66" s="91"/>
      <c r="F66" s="88"/>
      <c r="G66" s="88"/>
      <c r="H66" s="77"/>
      <c r="I66" s="80"/>
      <c r="J66" s="80"/>
      <c r="K66" s="80"/>
      <c r="L66" s="80"/>
      <c r="M66" s="80"/>
    </row>
    <row r="67" spans="1:13" x14ac:dyDescent="0.2">
      <c r="A67" s="307"/>
      <c r="B67" s="307"/>
      <c r="C67" s="307"/>
      <c r="D67" s="307"/>
      <c r="E67" s="91"/>
      <c r="F67" s="88"/>
      <c r="G67" s="88"/>
      <c r="H67" s="77"/>
      <c r="I67" s="80"/>
      <c r="J67" s="80"/>
      <c r="K67" s="80"/>
      <c r="L67" s="80"/>
      <c r="M67" s="80"/>
    </row>
    <row r="68" spans="1:13" x14ac:dyDescent="0.2">
      <c r="A68" s="208"/>
      <c r="B68" s="208"/>
      <c r="C68" s="208"/>
      <c r="D68" s="208"/>
      <c r="E68" s="91"/>
      <c r="F68" s="88"/>
      <c r="G68" s="88"/>
      <c r="H68" s="77"/>
      <c r="I68" s="80"/>
      <c r="J68" s="80"/>
      <c r="K68" s="80"/>
      <c r="L68" s="80"/>
      <c r="M68" s="80"/>
    </row>
    <row r="69" spans="1:13" x14ac:dyDescent="0.2">
      <c r="A69" s="308" t="s">
        <v>153</v>
      </c>
      <c r="B69" s="308"/>
      <c r="C69" s="308"/>
      <c r="D69" s="308"/>
      <c r="E69" s="91"/>
      <c r="F69" s="88"/>
      <c r="G69" s="88"/>
      <c r="H69" s="77"/>
      <c r="I69" s="80"/>
      <c r="J69" s="80"/>
      <c r="K69" s="80"/>
      <c r="L69" s="80"/>
      <c r="M69" s="80"/>
    </row>
    <row r="70" spans="1:13" x14ac:dyDescent="0.2">
      <c r="A70" s="302" t="s">
        <v>188</v>
      </c>
      <c r="B70" s="303"/>
      <c r="C70" s="303"/>
      <c r="D70" s="304"/>
      <c r="E70" s="91"/>
      <c r="F70" s="88"/>
      <c r="G70" s="88"/>
      <c r="H70" s="77"/>
      <c r="I70" s="80"/>
      <c r="J70" s="80"/>
      <c r="K70" s="80"/>
      <c r="L70" s="80"/>
      <c r="M70" s="80"/>
    </row>
    <row r="71" spans="1:13" x14ac:dyDescent="0.2">
      <c r="A71" s="209" t="s">
        <v>17</v>
      </c>
      <c r="B71" s="209" t="s">
        <v>189</v>
      </c>
      <c r="C71" s="209" t="s">
        <v>2</v>
      </c>
      <c r="D71" s="209" t="s">
        <v>81</v>
      </c>
      <c r="E71" s="91"/>
      <c r="F71" s="88"/>
      <c r="G71" s="88"/>
      <c r="H71" s="77"/>
      <c r="I71" s="85"/>
      <c r="J71" s="80"/>
      <c r="K71" s="80"/>
      <c r="L71" s="80"/>
      <c r="M71" s="80"/>
    </row>
    <row r="72" spans="1:13" x14ac:dyDescent="0.2">
      <c r="A72" s="213" t="s">
        <v>5</v>
      </c>
      <c r="B72" s="215" t="s">
        <v>198</v>
      </c>
      <c r="C72" s="46">
        <f>1/12</f>
        <v>8.3333333333333329E-2</v>
      </c>
      <c r="D72" s="47">
        <f>TRUNC(($D$18*C72),2)</f>
        <v>91.3</v>
      </c>
      <c r="E72" s="91"/>
      <c r="F72" s="88"/>
      <c r="G72" s="88"/>
      <c r="H72" s="77"/>
      <c r="I72" s="85"/>
      <c r="J72" s="80"/>
      <c r="K72" s="80"/>
      <c r="L72" s="80"/>
      <c r="M72" s="80"/>
    </row>
    <row r="73" spans="1:13" x14ac:dyDescent="0.2">
      <c r="A73" s="213" t="s">
        <v>6</v>
      </c>
      <c r="B73" s="215" t="s">
        <v>170</v>
      </c>
      <c r="C73" s="46">
        <f>5.96/30/12</f>
        <v>1.6555555555555556E-2</v>
      </c>
      <c r="D73" s="47">
        <f>TRUNC(($D$18*C73),2)</f>
        <v>18.13</v>
      </c>
      <c r="E73" s="94" t="s">
        <v>199</v>
      </c>
      <c r="F73" s="88"/>
      <c r="G73" s="88"/>
      <c r="H73" s="77"/>
      <c r="I73" s="85"/>
      <c r="J73" s="80"/>
      <c r="K73" s="80"/>
      <c r="L73" s="80"/>
      <c r="M73" s="80"/>
    </row>
    <row r="74" spans="1:13" x14ac:dyDescent="0.2">
      <c r="A74" s="213" t="s">
        <v>7</v>
      </c>
      <c r="B74" s="215" t="s">
        <v>171</v>
      </c>
      <c r="C74" s="46">
        <f>(1/30/12)*5*1.5%</f>
        <v>2.0833333333333335E-4</v>
      </c>
      <c r="D74" s="47">
        <f>TRUNC(($D$18*C74),2)</f>
        <v>0.22</v>
      </c>
      <c r="E74" s="94" t="s">
        <v>154</v>
      </c>
      <c r="F74" s="88"/>
      <c r="G74" s="88"/>
      <c r="H74" s="77"/>
      <c r="I74" s="80"/>
      <c r="J74" s="80"/>
      <c r="K74" s="80"/>
      <c r="L74" s="80"/>
      <c r="M74" s="80"/>
    </row>
    <row r="75" spans="1:13" x14ac:dyDescent="0.2">
      <c r="A75" s="213" t="s">
        <v>8</v>
      </c>
      <c r="B75" s="215" t="s">
        <v>172</v>
      </c>
      <c r="C75" s="46">
        <f>(15/30/12)*8%</f>
        <v>3.3333333333333331E-3</v>
      </c>
      <c r="D75" s="47">
        <f>TRUNC(($D$18*C75),2)</f>
        <v>3.65</v>
      </c>
      <c r="E75" s="94" t="s">
        <v>200</v>
      </c>
      <c r="F75" s="95"/>
      <c r="G75" s="95"/>
      <c r="H75" s="77"/>
      <c r="I75" s="80"/>
      <c r="J75" s="80"/>
      <c r="K75" s="80"/>
      <c r="L75" s="80"/>
      <c r="M75" s="80"/>
    </row>
    <row r="76" spans="1:13" x14ac:dyDescent="0.2">
      <c r="A76" s="213" t="s">
        <v>9</v>
      </c>
      <c r="B76" s="215" t="s">
        <v>173</v>
      </c>
      <c r="C76" s="46">
        <f>(4/12)/12*2%</f>
        <v>5.5555555555555556E-4</v>
      </c>
      <c r="D76" s="47">
        <f>TRUNC(($D$18*C76),2)</f>
        <v>0.6</v>
      </c>
      <c r="E76" s="94" t="s">
        <v>201</v>
      </c>
      <c r="F76" s="98"/>
      <c r="G76" s="88"/>
      <c r="H76" s="77"/>
      <c r="I76" s="80"/>
      <c r="J76" s="80"/>
      <c r="K76" s="80"/>
      <c r="L76" s="80"/>
      <c r="M76" s="80"/>
    </row>
    <row r="77" spans="1:13" x14ac:dyDescent="0.2">
      <c r="A77" s="213" t="s">
        <v>10</v>
      </c>
      <c r="B77" s="215" t="s">
        <v>210</v>
      </c>
      <c r="C77" s="46">
        <v>0</v>
      </c>
      <c r="D77" s="47">
        <f>TRUNC((C77*D18),2)</f>
        <v>0</v>
      </c>
      <c r="E77" s="94" t="s">
        <v>209</v>
      </c>
      <c r="F77" s="99"/>
      <c r="G77" s="95"/>
      <c r="H77" s="79"/>
      <c r="I77" s="80"/>
      <c r="J77" s="80"/>
      <c r="K77" s="80"/>
      <c r="L77" s="80"/>
      <c r="M77" s="80"/>
    </row>
    <row r="78" spans="1:13" x14ac:dyDescent="0.2">
      <c r="A78" s="306" t="s">
        <v>138</v>
      </c>
      <c r="B78" s="306"/>
      <c r="C78" s="106">
        <f>TRUNC(SUM(C72:C77),4)</f>
        <v>0.10390000000000001</v>
      </c>
      <c r="D78" s="188">
        <f>SUM(D72:D77)</f>
        <v>113.89999999999999</v>
      </c>
      <c r="E78" s="91"/>
      <c r="F78" s="88"/>
      <c r="G78" s="88"/>
      <c r="H78" s="77"/>
      <c r="I78" s="80"/>
      <c r="J78" s="80"/>
      <c r="K78" s="80"/>
      <c r="L78" s="80"/>
      <c r="M78" s="80"/>
    </row>
    <row r="79" spans="1:13" x14ac:dyDescent="0.2">
      <c r="A79" s="201"/>
      <c r="B79" s="202"/>
      <c r="C79" s="202"/>
      <c r="D79" s="203"/>
      <c r="E79" s="91"/>
      <c r="F79" s="88"/>
      <c r="G79" s="88"/>
      <c r="H79" s="77"/>
      <c r="I79" s="80"/>
      <c r="J79" s="80"/>
      <c r="K79" s="80"/>
      <c r="L79" s="80"/>
      <c r="M79" s="80"/>
    </row>
    <row r="80" spans="1:13" x14ac:dyDescent="0.2">
      <c r="A80" s="302" t="s">
        <v>190</v>
      </c>
      <c r="B80" s="303"/>
      <c r="C80" s="303"/>
      <c r="D80" s="304"/>
      <c r="E80" s="91"/>
      <c r="F80" s="88"/>
      <c r="G80" s="88"/>
      <c r="H80" s="77"/>
      <c r="I80" s="80"/>
      <c r="J80" s="80"/>
      <c r="K80" s="80"/>
      <c r="L80" s="80"/>
      <c r="M80" s="80"/>
    </row>
    <row r="81" spans="1:13" x14ac:dyDescent="0.2">
      <c r="A81" s="209" t="s">
        <v>18</v>
      </c>
      <c r="B81" s="164" t="s">
        <v>191</v>
      </c>
      <c r="C81" s="164" t="s">
        <v>2</v>
      </c>
      <c r="D81" s="209" t="s">
        <v>81</v>
      </c>
      <c r="E81" s="91"/>
      <c r="F81" s="88"/>
      <c r="G81" s="88"/>
      <c r="H81" s="77"/>
      <c r="I81" s="80"/>
      <c r="J81" s="80"/>
      <c r="K81" s="80"/>
      <c r="L81" s="80"/>
      <c r="M81" s="80"/>
    </row>
    <row r="82" spans="1:13" x14ac:dyDescent="0.2">
      <c r="A82" s="213" t="s">
        <v>5</v>
      </c>
      <c r="B82" s="215" t="s">
        <v>192</v>
      </c>
      <c r="C82" s="46">
        <v>0</v>
      </c>
      <c r="D82" s="47">
        <f>TRUNC(($D$18*C82),2)</f>
        <v>0</v>
      </c>
      <c r="E82" s="91"/>
      <c r="F82" s="88"/>
      <c r="G82" s="88"/>
      <c r="H82" s="77"/>
      <c r="I82" s="80"/>
      <c r="J82" s="80"/>
      <c r="K82" s="80"/>
      <c r="L82" s="80"/>
      <c r="M82" s="80"/>
    </row>
    <row r="83" spans="1:13" x14ac:dyDescent="0.2">
      <c r="A83" s="306" t="s">
        <v>138</v>
      </c>
      <c r="B83" s="306"/>
      <c r="C83" s="106">
        <f>TRUNC(SUM(C82),4)</f>
        <v>0</v>
      </c>
      <c r="D83" s="188">
        <f>SUM(D82)</f>
        <v>0</v>
      </c>
      <c r="E83" s="91"/>
      <c r="F83" s="88"/>
      <c r="G83" s="88"/>
      <c r="H83" s="77"/>
      <c r="I83" s="80"/>
      <c r="J83" s="80"/>
      <c r="K83" s="80"/>
      <c r="L83" s="80"/>
      <c r="M83" s="80"/>
    </row>
    <row r="84" spans="1:13" x14ac:dyDescent="0.2">
      <c r="A84" s="210"/>
      <c r="B84" s="211"/>
      <c r="C84" s="211"/>
      <c r="D84" s="212"/>
      <c r="E84" s="91"/>
      <c r="F84" s="88"/>
      <c r="G84" s="88"/>
      <c r="H84" s="77"/>
      <c r="I84" s="80"/>
      <c r="J84" s="80"/>
      <c r="K84" s="80"/>
      <c r="L84" s="80"/>
      <c r="M84" s="80"/>
    </row>
    <row r="85" spans="1:13" x14ac:dyDescent="0.2">
      <c r="A85" s="302" t="s">
        <v>155</v>
      </c>
      <c r="B85" s="303"/>
      <c r="C85" s="303"/>
      <c r="D85" s="304"/>
      <c r="E85" s="91"/>
      <c r="F85" s="88"/>
      <c r="G85" s="88"/>
      <c r="H85" s="77"/>
      <c r="I85" s="80"/>
      <c r="J85" s="80"/>
      <c r="K85" s="80"/>
      <c r="L85" s="80"/>
      <c r="M85" s="80"/>
    </row>
    <row r="86" spans="1:13" x14ac:dyDescent="0.2">
      <c r="A86" s="209">
        <v>4</v>
      </c>
      <c r="B86" s="164" t="s">
        <v>156</v>
      </c>
      <c r="C86" s="164" t="s">
        <v>2</v>
      </c>
      <c r="D86" s="209" t="s">
        <v>81</v>
      </c>
      <c r="E86" s="91"/>
      <c r="F86" s="88"/>
      <c r="G86" s="88"/>
      <c r="H86" s="77"/>
      <c r="I86" s="86"/>
      <c r="J86" s="80"/>
      <c r="K86" s="80"/>
      <c r="L86" s="80"/>
      <c r="M86" s="80"/>
    </row>
    <row r="87" spans="1:13" x14ac:dyDescent="0.2">
      <c r="A87" s="213" t="s">
        <v>17</v>
      </c>
      <c r="B87" s="51" t="s">
        <v>68</v>
      </c>
      <c r="C87" s="46">
        <f>C78</f>
        <v>0.10390000000000001</v>
      </c>
      <c r="D87" s="47">
        <f>D78</f>
        <v>113.89999999999999</v>
      </c>
      <c r="E87" s="91"/>
      <c r="F87" s="88"/>
      <c r="G87" s="88"/>
      <c r="H87" s="77"/>
      <c r="I87" s="80"/>
      <c r="J87" s="80"/>
      <c r="K87" s="80"/>
      <c r="L87" s="80"/>
      <c r="M87" s="80"/>
    </row>
    <row r="88" spans="1:13" x14ac:dyDescent="0.2">
      <c r="A88" s="213" t="s">
        <v>18</v>
      </c>
      <c r="B88" s="51" t="s">
        <v>70</v>
      </c>
      <c r="C88" s="46">
        <f>C82</f>
        <v>0</v>
      </c>
      <c r="D88" s="47">
        <f>D83</f>
        <v>0</v>
      </c>
      <c r="E88" s="91"/>
      <c r="F88" s="88"/>
      <c r="G88" s="88"/>
      <c r="H88" s="77"/>
      <c r="I88" s="80"/>
      <c r="J88" s="80"/>
      <c r="K88" s="80"/>
      <c r="L88" s="80"/>
      <c r="M88" s="80"/>
    </row>
    <row r="89" spans="1:13" x14ac:dyDescent="0.2">
      <c r="A89" s="306" t="s">
        <v>138</v>
      </c>
      <c r="B89" s="306"/>
      <c r="C89" s="189">
        <f>SUM(C87:C88)</f>
        <v>0.10390000000000001</v>
      </c>
      <c r="D89" s="188">
        <f>SUM(D87:D88)</f>
        <v>113.89999999999999</v>
      </c>
      <c r="E89" s="91"/>
      <c r="F89" s="88"/>
      <c r="G89" s="88"/>
      <c r="H89" s="77"/>
      <c r="I89" s="80"/>
      <c r="J89" s="80"/>
      <c r="K89" s="80"/>
      <c r="L89" s="80"/>
      <c r="M89" s="80"/>
    </row>
    <row r="90" spans="1:13" x14ac:dyDescent="0.2">
      <c r="A90" s="208"/>
      <c r="B90" s="208"/>
      <c r="C90" s="208"/>
      <c r="D90" s="208"/>
      <c r="E90" s="91"/>
      <c r="F90" s="88"/>
      <c r="G90" s="88"/>
      <c r="H90" s="77"/>
      <c r="I90" s="80"/>
      <c r="J90" s="80"/>
      <c r="K90" s="80"/>
      <c r="L90" s="80"/>
      <c r="M90" s="80"/>
    </row>
    <row r="91" spans="1:13" x14ac:dyDescent="0.2">
      <c r="A91" s="208"/>
      <c r="B91" s="208"/>
      <c r="C91" s="208"/>
      <c r="D91" s="208"/>
      <c r="E91" s="91"/>
      <c r="F91" s="88"/>
      <c r="G91" s="88"/>
      <c r="H91" s="77"/>
      <c r="I91" s="80"/>
      <c r="J91" s="80"/>
      <c r="K91" s="80"/>
      <c r="L91" s="80"/>
      <c r="M91" s="80"/>
    </row>
    <row r="92" spans="1:13" x14ac:dyDescent="0.2">
      <c r="A92" s="308" t="s">
        <v>157</v>
      </c>
      <c r="B92" s="308"/>
      <c r="C92" s="308"/>
      <c r="D92" s="308"/>
      <c r="E92" s="91"/>
      <c r="F92" s="88"/>
      <c r="G92" s="88"/>
      <c r="H92" s="77"/>
      <c r="I92" s="80"/>
      <c r="J92" s="80"/>
      <c r="K92" s="80"/>
      <c r="L92" s="80"/>
      <c r="M92" s="80"/>
    </row>
    <row r="93" spans="1:13" x14ac:dyDescent="0.2">
      <c r="A93" s="209">
        <v>5</v>
      </c>
      <c r="B93" s="209" t="s">
        <v>140</v>
      </c>
      <c r="C93" s="209"/>
      <c r="D93" s="209" t="s">
        <v>81</v>
      </c>
      <c r="E93" s="91"/>
      <c r="F93" s="88"/>
      <c r="G93" s="88"/>
      <c r="H93" s="77"/>
      <c r="I93" s="80"/>
      <c r="J93" s="80"/>
      <c r="K93" s="80"/>
      <c r="L93" s="80"/>
      <c r="M93" s="80"/>
    </row>
    <row r="94" spans="1:13" x14ac:dyDescent="0.2">
      <c r="A94" s="213" t="s">
        <v>5</v>
      </c>
      <c r="B94" s="76" t="s">
        <v>71</v>
      </c>
      <c r="C94" s="105"/>
      <c r="D94" s="47">
        <f>Uniformes!G18</f>
        <v>7.7274999999999991</v>
      </c>
      <c r="E94" s="91"/>
      <c r="F94" s="88"/>
      <c r="G94" s="88"/>
      <c r="H94" s="77"/>
      <c r="I94" s="80"/>
      <c r="J94" s="80"/>
      <c r="K94" s="80"/>
      <c r="L94" s="80"/>
      <c r="M94" s="80"/>
    </row>
    <row r="95" spans="1:13" x14ac:dyDescent="0.2">
      <c r="A95" s="213" t="s">
        <v>6</v>
      </c>
      <c r="B95" s="76" t="s">
        <v>13</v>
      </c>
      <c r="C95" s="105"/>
      <c r="D95" s="47">
        <v>0</v>
      </c>
      <c r="E95" s="91"/>
      <c r="F95" s="88"/>
      <c r="G95" s="88"/>
      <c r="H95" s="77"/>
      <c r="I95" s="80"/>
      <c r="J95" s="80"/>
      <c r="K95" s="80"/>
      <c r="L95" s="80"/>
      <c r="M95" s="80"/>
    </row>
    <row r="96" spans="1:13" x14ac:dyDescent="0.2">
      <c r="A96" s="213" t="s">
        <v>7</v>
      </c>
      <c r="B96" s="76" t="s">
        <v>14</v>
      </c>
      <c r="C96" s="105"/>
      <c r="D96" s="47">
        <f>'Equipamentos e Materiais'!G35</f>
        <v>15.581547619047617</v>
      </c>
      <c r="E96" s="91"/>
      <c r="F96" s="88"/>
      <c r="G96" s="88"/>
      <c r="H96" s="77"/>
      <c r="I96" s="80"/>
      <c r="J96" s="80"/>
      <c r="K96" s="80"/>
      <c r="L96" s="80"/>
      <c r="M96" s="80"/>
    </row>
    <row r="97" spans="1:13" x14ac:dyDescent="0.2">
      <c r="A97" s="213" t="s">
        <v>8</v>
      </c>
      <c r="B97" s="76" t="s">
        <v>3</v>
      </c>
      <c r="C97" s="105"/>
      <c r="D97" s="47">
        <v>0</v>
      </c>
      <c r="E97" s="91"/>
      <c r="F97" s="88"/>
      <c r="G97" s="88"/>
      <c r="H97" s="77"/>
      <c r="I97" s="80"/>
      <c r="J97" s="80"/>
      <c r="K97" s="80"/>
      <c r="L97" s="80"/>
      <c r="M97" s="80"/>
    </row>
    <row r="98" spans="1:13" x14ac:dyDescent="0.2">
      <c r="A98" s="306" t="s">
        <v>138</v>
      </c>
      <c r="B98" s="306"/>
      <c r="C98" s="106"/>
      <c r="D98" s="188">
        <f>SUM(D94:D97)</f>
        <v>23.309047619047618</v>
      </c>
      <c r="E98" s="91"/>
      <c r="F98" s="88"/>
      <c r="G98" s="88"/>
      <c r="H98" s="77"/>
      <c r="I98" s="80"/>
      <c r="J98" s="80"/>
      <c r="K98" s="80"/>
      <c r="L98" s="80"/>
      <c r="M98" s="80"/>
    </row>
    <row r="99" spans="1:13" x14ac:dyDescent="0.2">
      <c r="A99" s="208"/>
      <c r="B99" s="208"/>
      <c r="C99" s="204"/>
      <c r="D99" s="205"/>
      <c r="E99" s="91"/>
      <c r="F99" s="88"/>
      <c r="G99" s="88"/>
      <c r="H99" s="77"/>
      <c r="I99" s="80"/>
      <c r="J99" s="80"/>
      <c r="K99" s="80"/>
      <c r="L99" s="80"/>
      <c r="M99" s="80"/>
    </row>
    <row r="100" spans="1:13" x14ac:dyDescent="0.2">
      <c r="A100" s="208"/>
      <c r="B100" s="208"/>
      <c r="C100" s="208"/>
      <c r="D100" s="208"/>
      <c r="E100" s="91"/>
      <c r="F100" s="88"/>
      <c r="G100" s="88"/>
      <c r="H100" s="77"/>
      <c r="I100" s="80"/>
      <c r="J100" s="80"/>
      <c r="K100" s="80"/>
      <c r="L100" s="80"/>
      <c r="M100" s="80"/>
    </row>
    <row r="101" spans="1:13" x14ac:dyDescent="0.2">
      <c r="A101" s="308" t="s">
        <v>158</v>
      </c>
      <c r="B101" s="308"/>
      <c r="C101" s="308"/>
      <c r="D101" s="308"/>
      <c r="E101" s="91"/>
      <c r="F101" s="88"/>
      <c r="G101" s="88"/>
      <c r="H101" s="77"/>
      <c r="I101" s="80"/>
      <c r="J101" s="80"/>
      <c r="K101" s="80"/>
      <c r="L101" s="80"/>
      <c r="M101" s="80"/>
    </row>
    <row r="102" spans="1:13" x14ac:dyDescent="0.2">
      <c r="A102" s="209">
        <v>6</v>
      </c>
      <c r="B102" s="209" t="s">
        <v>141</v>
      </c>
      <c r="C102" s="209" t="s">
        <v>2</v>
      </c>
      <c r="D102" s="209" t="s">
        <v>81</v>
      </c>
      <c r="E102" s="91"/>
      <c r="F102" s="88"/>
      <c r="G102" s="88"/>
      <c r="H102" s="77"/>
      <c r="I102" s="80"/>
      <c r="J102" s="80"/>
      <c r="K102" s="80"/>
      <c r="L102" s="80"/>
      <c r="M102" s="80"/>
    </row>
    <row r="103" spans="1:13" x14ac:dyDescent="0.2">
      <c r="A103" s="213" t="s">
        <v>5</v>
      </c>
      <c r="B103" s="215" t="s">
        <v>19</v>
      </c>
      <c r="C103" s="130">
        <v>0.05</v>
      </c>
      <c r="D103" s="47">
        <f>TRUNC(C103*D121,2)</f>
        <v>100.1</v>
      </c>
      <c r="E103" s="100" t="s">
        <v>142</v>
      </c>
      <c r="F103" s="88"/>
      <c r="G103" s="88"/>
      <c r="H103" s="77"/>
      <c r="I103" s="80"/>
      <c r="J103" s="80"/>
      <c r="K103" s="80"/>
      <c r="L103" s="80"/>
      <c r="M103" s="80"/>
    </row>
    <row r="104" spans="1:13" x14ac:dyDescent="0.2">
      <c r="A104" s="213" t="s">
        <v>6</v>
      </c>
      <c r="B104" s="215" t="s">
        <v>4</v>
      </c>
      <c r="C104" s="130">
        <v>0.1</v>
      </c>
      <c r="D104" s="47">
        <f>TRUNC(C104*(D103+D121),2)</f>
        <v>210.22</v>
      </c>
      <c r="E104" s="100" t="s">
        <v>143</v>
      </c>
      <c r="F104" s="88"/>
      <c r="G104" s="88"/>
      <c r="H104" s="77"/>
      <c r="I104" s="80"/>
      <c r="J104" s="80"/>
      <c r="K104" s="80"/>
      <c r="L104" s="80"/>
      <c r="M104" s="80"/>
    </row>
    <row r="105" spans="1:13" x14ac:dyDescent="0.2">
      <c r="A105" s="213" t="s">
        <v>7</v>
      </c>
      <c r="B105" s="215" t="s">
        <v>42</v>
      </c>
      <c r="C105" s="223">
        <f>1-(C106+C107+C108)</f>
        <v>0.85749999999999993</v>
      </c>
      <c r="D105" s="52">
        <f>TRUNC(((D121+D103+D104)/C105),2)</f>
        <v>2696.79</v>
      </c>
      <c r="E105" s="91"/>
      <c r="F105" s="88"/>
      <c r="G105" s="88"/>
      <c r="H105" s="77"/>
      <c r="I105" s="80"/>
      <c r="J105" s="80"/>
      <c r="K105" s="80"/>
      <c r="L105" s="80"/>
      <c r="M105" s="80"/>
    </row>
    <row r="106" spans="1:13" x14ac:dyDescent="0.2">
      <c r="A106" s="213" t="s">
        <v>43</v>
      </c>
      <c r="B106" s="215" t="s">
        <v>39</v>
      </c>
      <c r="C106" s="131">
        <v>1.6500000000000001E-2</v>
      </c>
      <c r="D106" s="47">
        <f>TRUNC(C106*D105,2)</f>
        <v>44.49</v>
      </c>
      <c r="E106" s="91"/>
      <c r="F106" s="88"/>
      <c r="G106" s="88"/>
      <c r="H106" s="77"/>
      <c r="I106" s="80"/>
      <c r="J106" s="80"/>
      <c r="K106" s="80"/>
      <c r="L106" s="80"/>
      <c r="M106" s="80"/>
    </row>
    <row r="107" spans="1:13" x14ac:dyDescent="0.2">
      <c r="A107" s="213" t="s">
        <v>44</v>
      </c>
      <c r="B107" s="215" t="s">
        <v>40</v>
      </c>
      <c r="C107" s="131">
        <v>7.5999999999999998E-2</v>
      </c>
      <c r="D107" s="47">
        <f>TRUNC(C107*D105,2)</f>
        <v>204.95</v>
      </c>
      <c r="E107" s="91"/>
      <c r="F107" s="88"/>
      <c r="G107" s="88"/>
      <c r="H107" s="77"/>
      <c r="I107" s="80"/>
      <c r="J107" s="80"/>
      <c r="K107" s="80"/>
      <c r="L107" s="80"/>
      <c r="M107" s="80"/>
    </row>
    <row r="108" spans="1:13" x14ac:dyDescent="0.2">
      <c r="A108" s="213" t="s">
        <v>45</v>
      </c>
      <c r="B108" s="215" t="s">
        <v>41</v>
      </c>
      <c r="C108" s="131">
        <v>0.05</v>
      </c>
      <c r="D108" s="47">
        <f>TRUNC(C108*D105,2)</f>
        <v>134.83000000000001</v>
      </c>
      <c r="E108" s="91"/>
      <c r="F108" s="88"/>
      <c r="G108" s="88"/>
      <c r="H108" s="77"/>
      <c r="I108" s="80"/>
      <c r="J108" s="80"/>
      <c r="K108" s="80"/>
      <c r="L108" s="80"/>
      <c r="M108" s="80"/>
    </row>
    <row r="109" spans="1:13" x14ac:dyDescent="0.2">
      <c r="A109" s="306" t="s">
        <v>138</v>
      </c>
      <c r="B109" s="306"/>
      <c r="C109" s="190"/>
      <c r="D109" s="188">
        <f>SUM(D103:D108)-D105</f>
        <v>694.58999999999969</v>
      </c>
      <c r="E109" s="196"/>
      <c r="F109" s="88"/>
      <c r="G109" s="88"/>
      <c r="H109" s="77"/>
      <c r="I109" s="80"/>
      <c r="J109" s="80"/>
      <c r="K109" s="80"/>
      <c r="L109" s="80"/>
      <c r="M109" s="80"/>
    </row>
    <row r="110" spans="1:13" x14ac:dyDescent="0.2">
      <c r="A110" s="53"/>
      <c r="B110" s="53"/>
      <c r="C110" s="53"/>
      <c r="D110" s="206"/>
      <c r="E110" s="88"/>
      <c r="F110" s="88"/>
      <c r="G110" s="88"/>
      <c r="H110" s="77"/>
      <c r="I110" s="80"/>
      <c r="J110" s="80"/>
      <c r="K110" s="80"/>
      <c r="L110" s="80"/>
      <c r="M110" s="80"/>
    </row>
    <row r="111" spans="1:13" x14ac:dyDescent="0.2">
      <c r="A111" s="53"/>
      <c r="B111" s="53"/>
      <c r="C111" s="53"/>
      <c r="D111" s="206"/>
      <c r="E111" s="88"/>
      <c r="F111" s="88"/>
      <c r="G111" s="88"/>
      <c r="H111" s="77"/>
      <c r="I111" s="80"/>
      <c r="J111" s="80"/>
      <c r="K111" s="80"/>
      <c r="L111" s="80"/>
      <c r="M111" s="80"/>
    </row>
    <row r="112" spans="1:13" x14ac:dyDescent="0.2">
      <c r="A112" s="309" t="s">
        <v>212</v>
      </c>
      <c r="B112" s="309"/>
      <c r="C112" s="309"/>
      <c r="D112" s="309"/>
      <c r="E112" s="88"/>
      <c r="F112" s="101"/>
      <c r="G112" s="88"/>
      <c r="H112" s="77"/>
      <c r="I112" s="80"/>
      <c r="J112" s="80"/>
      <c r="K112" s="80"/>
      <c r="L112" s="80"/>
      <c r="M112" s="80"/>
    </row>
    <row r="113" spans="1:13" x14ac:dyDescent="0.2">
      <c r="A113" s="207"/>
      <c r="B113" s="207"/>
      <c r="C113" s="207"/>
      <c r="D113" s="207"/>
      <c r="E113" s="88"/>
      <c r="F113" s="101"/>
      <c r="G113" s="88"/>
      <c r="H113" s="77"/>
      <c r="I113" s="80"/>
      <c r="J113" s="80"/>
      <c r="K113" s="80"/>
      <c r="L113" s="80"/>
      <c r="M113" s="80"/>
    </row>
    <row r="114" spans="1:13" x14ac:dyDescent="0.2">
      <c r="A114" s="308" t="s">
        <v>211</v>
      </c>
      <c r="B114" s="308"/>
      <c r="C114" s="308"/>
      <c r="D114" s="308"/>
      <c r="E114" s="88"/>
      <c r="F114" s="101"/>
      <c r="G114" s="88"/>
      <c r="H114" s="77"/>
      <c r="I114" s="80"/>
      <c r="J114" s="80"/>
      <c r="K114" s="80"/>
      <c r="L114" s="80"/>
      <c r="M114" s="80"/>
    </row>
    <row r="115" spans="1:13" x14ac:dyDescent="0.2">
      <c r="A115" s="165"/>
      <c r="B115" s="166" t="s">
        <v>160</v>
      </c>
      <c r="C115" s="209"/>
      <c r="D115" s="209" t="s">
        <v>81</v>
      </c>
      <c r="E115" s="88"/>
      <c r="F115" s="88"/>
      <c r="G115" s="88"/>
      <c r="H115" s="77"/>
      <c r="I115" s="80"/>
      <c r="J115" s="80"/>
      <c r="K115" s="80"/>
      <c r="L115" s="80"/>
      <c r="M115" s="80"/>
    </row>
    <row r="116" spans="1:13" x14ac:dyDescent="0.2">
      <c r="A116" s="49" t="s">
        <v>5</v>
      </c>
      <c r="B116" s="51" t="s">
        <v>162</v>
      </c>
      <c r="C116" s="104"/>
      <c r="D116" s="47">
        <f>D18</f>
        <v>1095.68</v>
      </c>
      <c r="E116" s="88"/>
      <c r="F116" s="88"/>
      <c r="G116" s="88"/>
      <c r="H116" s="77"/>
      <c r="I116" s="80"/>
      <c r="J116" s="80"/>
      <c r="K116" s="80"/>
      <c r="L116" s="80"/>
      <c r="M116" s="80"/>
    </row>
    <row r="117" spans="1:13" x14ac:dyDescent="0.2">
      <c r="A117" s="49" t="s">
        <v>6</v>
      </c>
      <c r="B117" s="51" t="s">
        <v>163</v>
      </c>
      <c r="C117" s="104"/>
      <c r="D117" s="47">
        <f>D55</f>
        <v>697.26</v>
      </c>
      <c r="E117" s="88"/>
      <c r="F117" s="88"/>
      <c r="G117" s="88"/>
      <c r="H117" s="77"/>
      <c r="I117" s="80"/>
      <c r="J117" s="80"/>
      <c r="K117" s="80"/>
      <c r="L117" s="80"/>
      <c r="M117" s="80"/>
    </row>
    <row r="118" spans="1:13" x14ac:dyDescent="0.2">
      <c r="A118" s="49" t="s">
        <v>7</v>
      </c>
      <c r="B118" s="51" t="s">
        <v>164</v>
      </c>
      <c r="C118" s="104"/>
      <c r="D118" s="47">
        <f>D66</f>
        <v>72.030000000000015</v>
      </c>
      <c r="E118" s="88"/>
      <c r="F118" s="101"/>
      <c r="G118" s="88"/>
      <c r="H118" s="77"/>
      <c r="I118" s="80"/>
      <c r="J118" s="80"/>
      <c r="K118" s="80"/>
      <c r="L118" s="80"/>
      <c r="M118" s="80"/>
    </row>
    <row r="119" spans="1:13" x14ac:dyDescent="0.2">
      <c r="A119" s="49" t="s">
        <v>8</v>
      </c>
      <c r="B119" s="51" t="s">
        <v>69</v>
      </c>
      <c r="C119" s="104"/>
      <c r="D119" s="47">
        <f>D89</f>
        <v>113.89999999999999</v>
      </c>
      <c r="E119" s="88"/>
      <c r="F119" s="101"/>
      <c r="G119" s="88"/>
      <c r="H119" s="77"/>
      <c r="I119" s="80"/>
      <c r="J119" s="80"/>
      <c r="K119" s="80"/>
      <c r="L119" s="80"/>
      <c r="M119" s="80"/>
    </row>
    <row r="120" spans="1:13" x14ac:dyDescent="0.2">
      <c r="A120" s="49" t="s">
        <v>9</v>
      </c>
      <c r="B120" s="51" t="s">
        <v>165</v>
      </c>
      <c r="C120" s="104"/>
      <c r="D120" s="47">
        <f>D98</f>
        <v>23.309047619047618</v>
      </c>
      <c r="E120" s="88"/>
      <c r="F120" s="88"/>
      <c r="G120" s="88"/>
      <c r="H120" s="77"/>
      <c r="I120" s="80"/>
      <c r="J120" s="80"/>
      <c r="K120" s="80"/>
      <c r="L120" s="80"/>
      <c r="M120" s="80"/>
    </row>
    <row r="121" spans="1:13" x14ac:dyDescent="0.2">
      <c r="A121" s="312" t="s">
        <v>72</v>
      </c>
      <c r="B121" s="313"/>
      <c r="C121" s="209"/>
      <c r="D121" s="48">
        <f>SUM(D116:D120)</f>
        <v>2002.1790476190477</v>
      </c>
      <c r="E121" s="88"/>
      <c r="F121" s="98"/>
      <c r="G121" s="88"/>
      <c r="H121" s="77"/>
      <c r="I121" s="80"/>
      <c r="J121" s="80"/>
      <c r="K121" s="80"/>
      <c r="L121" s="80"/>
      <c r="M121" s="80"/>
    </row>
    <row r="122" spans="1:13" x14ac:dyDescent="0.2">
      <c r="A122" s="49" t="s">
        <v>10</v>
      </c>
      <c r="B122" s="51" t="s">
        <v>166</v>
      </c>
      <c r="C122" s="104"/>
      <c r="D122" s="47">
        <f>D109</f>
        <v>694.58999999999969</v>
      </c>
      <c r="E122" s="88"/>
      <c r="F122" s="88"/>
      <c r="G122" s="88"/>
      <c r="H122" s="77"/>
      <c r="I122" s="80"/>
      <c r="J122" s="80"/>
      <c r="K122" s="80"/>
      <c r="L122" s="80"/>
      <c r="M122" s="80"/>
    </row>
    <row r="123" spans="1:13" x14ac:dyDescent="0.2">
      <c r="A123" s="327" t="s">
        <v>161</v>
      </c>
      <c r="B123" s="330"/>
      <c r="C123" s="209"/>
      <c r="D123" s="191">
        <f>SUM(D121:D122)</f>
        <v>2696.7690476190473</v>
      </c>
      <c r="E123" s="88"/>
      <c r="F123" s="221"/>
      <c r="G123" s="88"/>
      <c r="H123" s="77"/>
      <c r="I123" s="80"/>
      <c r="J123" s="80"/>
      <c r="K123" s="80"/>
      <c r="L123" s="80"/>
      <c r="M123" s="80"/>
    </row>
    <row r="124" spans="1:13" hidden="1" x14ac:dyDescent="0.2">
      <c r="D124" s="3"/>
      <c r="E124" s="87"/>
      <c r="F124" s="87"/>
      <c r="G124" s="87"/>
      <c r="H124" s="80"/>
      <c r="I124" s="80"/>
      <c r="J124" s="80"/>
      <c r="K124" s="80"/>
      <c r="L124" s="80"/>
      <c r="M124" s="80"/>
    </row>
    <row r="125" spans="1:13" ht="40.5" hidden="1" customHeight="1" thickBot="1" x14ac:dyDescent="0.25">
      <c r="A125" s="40"/>
      <c r="B125" s="40" t="s">
        <v>20</v>
      </c>
      <c r="C125" s="2"/>
      <c r="D125" s="2"/>
      <c r="E125" s="87"/>
      <c r="F125" s="87"/>
      <c r="G125" s="87"/>
      <c r="H125" s="80"/>
      <c r="I125" s="80"/>
      <c r="J125" s="80"/>
      <c r="K125" s="80"/>
      <c r="L125" s="80"/>
      <c r="M125" s="80"/>
    </row>
    <row r="126" spans="1:13" ht="39" hidden="1" customHeight="1" thickBot="1" x14ac:dyDescent="0.25">
      <c r="A126" s="331" t="s">
        <v>22</v>
      </c>
      <c r="B126" s="332"/>
      <c r="C126" s="4" t="s">
        <v>21</v>
      </c>
      <c r="D126" s="5" t="s">
        <v>0</v>
      </c>
      <c r="E126" s="87"/>
      <c r="F126" s="87"/>
      <c r="G126" s="87"/>
      <c r="H126" s="80"/>
      <c r="I126" s="80"/>
      <c r="J126" s="80"/>
      <c r="K126" s="80"/>
      <c r="L126" s="80"/>
      <c r="M126" s="80"/>
    </row>
    <row r="127" spans="1:13" ht="12.75" hidden="1" customHeight="1" x14ac:dyDescent="0.2">
      <c r="A127" s="333" t="s">
        <v>23</v>
      </c>
      <c r="B127" s="334"/>
      <c r="C127" s="6"/>
      <c r="D127" s="7">
        <v>0</v>
      </c>
      <c r="E127" s="87"/>
      <c r="F127" s="87"/>
      <c r="G127" s="87"/>
      <c r="H127" s="80"/>
      <c r="I127" s="80"/>
      <c r="J127" s="80"/>
      <c r="K127" s="80"/>
      <c r="L127" s="80"/>
      <c r="M127" s="80"/>
    </row>
    <row r="128" spans="1:13" ht="12.75" hidden="1" customHeight="1" x14ac:dyDescent="0.2">
      <c r="A128" s="295" t="s">
        <v>24</v>
      </c>
      <c r="B128" s="296"/>
      <c r="C128" s="8"/>
      <c r="D128" s="9">
        <v>0</v>
      </c>
      <c r="E128" s="87"/>
      <c r="F128" s="87"/>
      <c r="G128" s="87"/>
      <c r="H128" s="80"/>
      <c r="I128" s="80"/>
      <c r="J128" s="80"/>
      <c r="K128" s="80"/>
      <c r="L128" s="80"/>
      <c r="M128" s="80"/>
    </row>
    <row r="129" spans="1:13" ht="12.75" hidden="1" customHeight="1" x14ac:dyDescent="0.2">
      <c r="A129" s="295" t="s">
        <v>25</v>
      </c>
      <c r="B129" s="296"/>
      <c r="C129" s="8"/>
      <c r="D129" s="9">
        <v>0</v>
      </c>
      <c r="E129" s="87"/>
      <c r="F129" s="87"/>
      <c r="G129" s="87"/>
      <c r="H129" s="80"/>
      <c r="I129" s="80"/>
      <c r="J129" s="80"/>
      <c r="K129" s="80"/>
      <c r="L129" s="80"/>
      <c r="M129" s="80"/>
    </row>
    <row r="130" spans="1:13" ht="12.75" hidden="1" customHeight="1" x14ac:dyDescent="0.2">
      <c r="A130" s="295" t="s">
        <v>26</v>
      </c>
      <c r="B130" s="296"/>
      <c r="C130" s="8"/>
      <c r="D130" s="9">
        <v>0</v>
      </c>
      <c r="E130" s="87"/>
      <c r="F130" s="87"/>
      <c r="G130" s="87"/>
      <c r="H130" s="80"/>
      <c r="I130" s="80"/>
      <c r="J130" s="80"/>
      <c r="K130" s="80"/>
      <c r="L130" s="80"/>
      <c r="M130" s="80"/>
    </row>
    <row r="131" spans="1:13" ht="12.75" hidden="1" customHeight="1" x14ac:dyDescent="0.2">
      <c r="A131" s="297"/>
      <c r="B131" s="298"/>
      <c r="C131" s="10"/>
      <c r="D131" s="9"/>
      <c r="E131" s="87"/>
      <c r="F131" s="87"/>
      <c r="G131" s="87"/>
      <c r="H131" s="80"/>
      <c r="I131" s="80"/>
      <c r="J131" s="80"/>
      <c r="K131" s="80"/>
      <c r="L131" s="80"/>
      <c r="M131" s="80"/>
    </row>
    <row r="132" spans="1:13" ht="13.5" hidden="1" customHeight="1" thickBot="1" x14ac:dyDescent="0.25">
      <c r="A132" s="299"/>
      <c r="B132" s="300"/>
      <c r="C132" s="11"/>
      <c r="D132" s="12"/>
      <c r="E132" s="87"/>
      <c r="F132" s="87"/>
      <c r="G132" s="87"/>
      <c r="H132" s="80"/>
      <c r="I132" s="80"/>
      <c r="J132" s="80"/>
      <c r="K132" s="80"/>
      <c r="L132" s="80"/>
      <c r="M132" s="80"/>
    </row>
    <row r="133" spans="1:13" ht="13.5" hidden="1" thickBot="1" x14ac:dyDescent="0.25">
      <c r="A133" s="36" t="s">
        <v>27</v>
      </c>
      <c r="B133" s="37"/>
      <c r="C133" s="38"/>
      <c r="D133" s="13">
        <f>SUM(D131:D132)</f>
        <v>0</v>
      </c>
      <c r="E133" s="87"/>
      <c r="F133" s="87"/>
      <c r="G133" s="87"/>
      <c r="H133" s="80"/>
      <c r="I133" s="80"/>
      <c r="J133" s="80"/>
      <c r="K133" s="80"/>
      <c r="L133" s="80"/>
      <c r="M133" s="80"/>
    </row>
    <row r="134" spans="1:13" hidden="1" x14ac:dyDescent="0.2">
      <c r="E134" s="87"/>
      <c r="F134" s="87"/>
      <c r="G134" s="87"/>
      <c r="H134" s="80"/>
      <c r="I134" s="80"/>
      <c r="J134" s="80"/>
      <c r="K134" s="80"/>
      <c r="L134" s="80"/>
      <c r="M134" s="80"/>
    </row>
    <row r="135" spans="1:13" ht="13.5" hidden="1" customHeight="1" thickBot="1" x14ac:dyDescent="0.25">
      <c r="A135" s="40" t="s">
        <v>28</v>
      </c>
      <c r="B135" s="40" t="s">
        <v>29</v>
      </c>
      <c r="C135" s="2"/>
      <c r="D135" s="2"/>
      <c r="E135" s="87"/>
      <c r="F135" s="87"/>
      <c r="G135" s="87"/>
      <c r="H135" s="80"/>
      <c r="I135" s="80"/>
      <c r="J135" s="80"/>
      <c r="K135" s="80"/>
      <c r="L135" s="80"/>
      <c r="M135" s="80"/>
    </row>
    <row r="136" spans="1:13" ht="13.5" hidden="1" customHeight="1" thickBot="1" x14ac:dyDescent="0.25">
      <c r="A136" s="31" t="s">
        <v>30</v>
      </c>
      <c r="B136" s="32"/>
      <c r="C136" s="32"/>
      <c r="D136" s="33"/>
      <c r="E136" s="87"/>
      <c r="F136" s="87"/>
      <c r="G136" s="87"/>
      <c r="H136" s="80"/>
      <c r="I136" s="80"/>
      <c r="J136" s="80"/>
      <c r="K136" s="80"/>
      <c r="L136" s="80"/>
      <c r="M136" s="80"/>
    </row>
    <row r="137" spans="1:13" ht="12.75" hidden="1" customHeight="1" x14ac:dyDescent="0.2">
      <c r="A137" s="14"/>
      <c r="B137" s="34" t="s">
        <v>31</v>
      </c>
      <c r="C137" s="35"/>
      <c r="D137" s="5" t="s">
        <v>0</v>
      </c>
      <c r="E137" s="87"/>
      <c r="F137" s="87"/>
      <c r="G137" s="87"/>
      <c r="H137" s="80"/>
      <c r="I137" s="80"/>
      <c r="J137" s="80"/>
      <c r="K137" s="80"/>
      <c r="L137" s="80"/>
      <c r="M137" s="80"/>
    </row>
    <row r="138" spans="1:13" ht="12.75" hidden="1" customHeight="1" x14ac:dyDescent="0.2">
      <c r="A138" s="15" t="s">
        <v>5</v>
      </c>
      <c r="B138" s="25" t="s">
        <v>32</v>
      </c>
      <c r="C138" s="26"/>
      <c r="D138" s="16">
        <f>D106</f>
        <v>44.49</v>
      </c>
      <c r="E138" s="87"/>
      <c r="F138" s="87"/>
      <c r="G138" s="87"/>
      <c r="H138" s="80"/>
      <c r="I138" s="80"/>
      <c r="J138" s="80"/>
      <c r="K138" s="80"/>
      <c r="L138" s="80"/>
      <c r="M138" s="80"/>
    </row>
    <row r="139" spans="1:13" ht="13.5" hidden="1" customHeight="1" thickBot="1" x14ac:dyDescent="0.25">
      <c r="A139" s="17" t="s">
        <v>6</v>
      </c>
      <c r="B139" s="27" t="s">
        <v>33</v>
      </c>
      <c r="C139" s="28"/>
      <c r="D139" s="18" t="e">
        <f>#REF!</f>
        <v>#REF!</v>
      </c>
      <c r="E139" s="87"/>
      <c r="F139" s="87"/>
      <c r="G139" s="87"/>
      <c r="H139" s="80"/>
      <c r="I139" s="80"/>
      <c r="J139" s="80"/>
      <c r="K139" s="80"/>
      <c r="L139" s="80"/>
      <c r="M139" s="80"/>
    </row>
    <row r="140" spans="1:13" ht="13.5" hidden="1" customHeight="1" thickBot="1" x14ac:dyDescent="0.25">
      <c r="A140" s="17" t="s">
        <v>7</v>
      </c>
      <c r="B140" s="29" t="s">
        <v>34</v>
      </c>
      <c r="C140" s="30"/>
      <c r="D140" s="18">
        <f>D109</f>
        <v>694.58999999999969</v>
      </c>
      <c r="E140" s="87"/>
      <c r="F140" s="87"/>
      <c r="G140" s="87"/>
      <c r="H140" s="80"/>
      <c r="I140" s="80"/>
      <c r="J140" s="80"/>
      <c r="K140" s="80"/>
      <c r="L140" s="80"/>
      <c r="M140" s="80"/>
    </row>
    <row r="141" spans="1:13" ht="13.5" hidden="1" thickBot="1" x14ac:dyDescent="0.25">
      <c r="A141" s="22" t="s">
        <v>16</v>
      </c>
      <c r="B141" s="23"/>
      <c r="C141" s="24"/>
      <c r="D141" s="13" t="e">
        <f>SUM(D138:D140)</f>
        <v>#REF!</v>
      </c>
      <c r="E141" s="87"/>
      <c r="F141" s="87"/>
      <c r="G141" s="87"/>
      <c r="H141" s="80"/>
      <c r="I141" s="80"/>
      <c r="J141" s="80"/>
      <c r="K141" s="80"/>
      <c r="L141" s="80"/>
      <c r="M141" s="80"/>
    </row>
    <row r="142" spans="1:13" hidden="1" x14ac:dyDescent="0.2">
      <c r="A142" s="19" t="s">
        <v>15</v>
      </c>
      <c r="B142" s="1" t="s">
        <v>35</v>
      </c>
      <c r="E142" s="87"/>
      <c r="F142" s="87"/>
      <c r="G142" s="87"/>
      <c r="H142" s="80"/>
      <c r="I142" s="80"/>
      <c r="J142" s="80"/>
      <c r="K142" s="80"/>
      <c r="L142" s="80"/>
      <c r="M142" s="80"/>
    </row>
    <row r="143" spans="1:13" hidden="1" x14ac:dyDescent="0.2">
      <c r="E143" s="87"/>
      <c r="F143" s="87"/>
      <c r="G143" s="87"/>
      <c r="H143" s="80"/>
      <c r="I143" s="80"/>
      <c r="J143" s="80"/>
      <c r="K143" s="80"/>
      <c r="L143" s="80"/>
      <c r="M143" s="80"/>
    </row>
    <row r="144" spans="1:13" x14ac:dyDescent="0.2">
      <c r="E144" s="87"/>
      <c r="F144" s="87"/>
      <c r="G144" s="87"/>
      <c r="H144" s="80"/>
      <c r="I144" s="80"/>
      <c r="J144" s="80"/>
      <c r="K144" s="80"/>
      <c r="L144" s="80"/>
      <c r="M144" s="80"/>
    </row>
    <row r="145" spans="1:13" x14ac:dyDescent="0.2">
      <c r="A145" s="20"/>
      <c r="B145" s="20"/>
      <c r="E145" s="87"/>
      <c r="F145" s="222"/>
      <c r="G145" s="87"/>
      <c r="H145" s="80"/>
      <c r="I145" s="80"/>
      <c r="J145" s="80"/>
      <c r="K145" s="80"/>
      <c r="L145" s="80"/>
      <c r="M145" s="80"/>
    </row>
  </sheetData>
  <mergeCells count="51">
    <mergeCell ref="A2:D2"/>
    <mergeCell ref="A5:B6"/>
    <mergeCell ref="C5:D6"/>
    <mergeCell ref="A8:D8"/>
    <mergeCell ref="A10:D10"/>
    <mergeCell ref="A29:D29"/>
    <mergeCell ref="A39:B39"/>
    <mergeCell ref="A40:D40"/>
    <mergeCell ref="A41:D41"/>
    <mergeCell ref="A18:C18"/>
    <mergeCell ref="A21:D21"/>
    <mergeCell ref="A22:D22"/>
    <mergeCell ref="A23:D23"/>
    <mergeCell ref="A27:B27"/>
    <mergeCell ref="A28:D28"/>
    <mergeCell ref="E43:I43"/>
    <mergeCell ref="A48:C48"/>
    <mergeCell ref="A69:D69"/>
    <mergeCell ref="A50:D50"/>
    <mergeCell ref="B51:C51"/>
    <mergeCell ref="B52:C52"/>
    <mergeCell ref="B53:C53"/>
    <mergeCell ref="B54:C54"/>
    <mergeCell ref="A55:C55"/>
    <mergeCell ref="A56:D56"/>
    <mergeCell ref="A58:D58"/>
    <mergeCell ref="E65:I65"/>
    <mergeCell ref="A66:B66"/>
    <mergeCell ref="A67:D67"/>
    <mergeCell ref="A49:D49"/>
    <mergeCell ref="A114:D114"/>
    <mergeCell ref="A70:D70"/>
    <mergeCell ref="A78:B78"/>
    <mergeCell ref="A80:D80"/>
    <mergeCell ref="A83:B83"/>
    <mergeCell ref="A85:D85"/>
    <mergeCell ref="A89:B89"/>
    <mergeCell ref="A92:D92"/>
    <mergeCell ref="A98:B98"/>
    <mergeCell ref="A101:D101"/>
    <mergeCell ref="A109:B109"/>
    <mergeCell ref="A112:D112"/>
    <mergeCell ref="A130:B130"/>
    <mergeCell ref="A131:B131"/>
    <mergeCell ref="A132:B132"/>
    <mergeCell ref="A121:B121"/>
    <mergeCell ref="A123:B123"/>
    <mergeCell ref="A126:B126"/>
    <mergeCell ref="A127:B127"/>
    <mergeCell ref="A128:B128"/>
    <mergeCell ref="A129:B129"/>
  </mergeCells>
  <pageMargins left="0.98425196850393704" right="0.31496062992125984" top="0.70866141732283472" bottom="0.39370078740157483" header="0.11811023622047245" footer="0.11811023622047245"/>
  <pageSetup paperSize="9" scale="71" firstPageNumber="0" orientation="portrait" horizontalDpi="4294967293" verticalDpi="4294967293" r:id="rId1"/>
  <headerFooter alignWithMargins="0"/>
  <rowBreaks count="1" manualBreakCount="1">
    <brk id="57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145"/>
  <sheetViews>
    <sheetView showGridLines="0" zoomScale="90" zoomScaleNormal="90" zoomScaleSheetLayoutView="100" workbookViewId="0">
      <selection activeCell="E39" sqref="E39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39" bestFit="1" customWidth="1"/>
    <col min="6" max="6" width="10.42578125" style="39" customWidth="1"/>
    <col min="7" max="7" width="9.140625" style="39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181"/>
    </row>
    <row r="2" spans="1:13" x14ac:dyDescent="0.2">
      <c r="A2" s="307" t="s">
        <v>82</v>
      </c>
      <c r="B2" s="307"/>
      <c r="C2" s="307"/>
      <c r="D2" s="307"/>
      <c r="E2" s="88"/>
      <c r="F2" s="88"/>
      <c r="G2" s="88"/>
      <c r="H2" s="77"/>
      <c r="I2" s="80"/>
      <c r="J2" s="80"/>
      <c r="K2" s="80"/>
      <c r="L2" s="80"/>
      <c r="M2" s="80"/>
    </row>
    <row r="3" spans="1:13" x14ac:dyDescent="0.2">
      <c r="A3" s="186"/>
      <c r="B3" s="186"/>
      <c r="C3" s="186"/>
      <c r="D3" s="186"/>
      <c r="E3" s="88"/>
      <c r="F3" s="88"/>
      <c r="G3" s="88"/>
      <c r="H3" s="77"/>
      <c r="I3" s="80"/>
      <c r="J3" s="80"/>
      <c r="K3" s="80"/>
      <c r="L3" s="80"/>
      <c r="M3" s="80"/>
    </row>
    <row r="4" spans="1:13" x14ac:dyDescent="0.2">
      <c r="A4" s="182"/>
      <c r="B4" s="182"/>
      <c r="C4" s="182"/>
      <c r="D4" s="182"/>
      <c r="E4" s="88"/>
      <c r="F4" s="88"/>
      <c r="G4" s="88"/>
      <c r="H4" s="77"/>
      <c r="I4" s="80"/>
      <c r="J4" s="80"/>
      <c r="K4" s="80"/>
      <c r="L4" s="80"/>
      <c r="M4" s="80"/>
    </row>
    <row r="5" spans="1:13" x14ac:dyDescent="0.2">
      <c r="A5" s="310" t="s">
        <v>204</v>
      </c>
      <c r="B5" s="310"/>
      <c r="C5" s="335" t="s">
        <v>219</v>
      </c>
      <c r="D5" s="336"/>
      <c r="E5" s="88"/>
      <c r="F5" s="88"/>
      <c r="G5" s="88"/>
      <c r="H5" s="77"/>
      <c r="I5" s="80"/>
      <c r="J5" s="80"/>
      <c r="K5" s="80"/>
      <c r="L5" s="80"/>
      <c r="M5" s="80"/>
    </row>
    <row r="6" spans="1:13" x14ac:dyDescent="0.2">
      <c r="A6" s="310"/>
      <c r="B6" s="310"/>
      <c r="C6" s="337"/>
      <c r="D6" s="338"/>
      <c r="E6" s="88"/>
      <c r="F6" s="88"/>
      <c r="G6" s="88"/>
      <c r="H6" s="77"/>
      <c r="I6" s="80"/>
      <c r="J6" s="80"/>
      <c r="K6" s="80"/>
      <c r="L6" s="80"/>
      <c r="M6" s="80"/>
    </row>
    <row r="7" spans="1:13" s="21" customFormat="1" x14ac:dyDescent="0.2">
      <c r="A7" s="218"/>
      <c r="B7" s="218"/>
      <c r="C7" s="53"/>
      <c r="D7" s="53"/>
      <c r="E7" s="95"/>
      <c r="F7" s="95"/>
      <c r="G7" s="95"/>
      <c r="H7" s="79"/>
      <c r="I7" s="81"/>
      <c r="J7" s="81"/>
      <c r="K7" s="81"/>
      <c r="L7" s="81"/>
      <c r="M7" s="81"/>
    </row>
    <row r="8" spans="1:13" x14ac:dyDescent="0.2">
      <c r="A8" s="309" t="s">
        <v>159</v>
      </c>
      <c r="B8" s="309"/>
      <c r="C8" s="309"/>
      <c r="D8" s="309"/>
      <c r="E8" s="88"/>
      <c r="F8" s="88"/>
      <c r="G8" s="88"/>
      <c r="H8" s="77"/>
      <c r="I8" s="80"/>
      <c r="J8" s="80"/>
      <c r="K8" s="80"/>
      <c r="L8" s="80"/>
      <c r="M8" s="80"/>
    </row>
    <row r="9" spans="1:13" x14ac:dyDescent="0.2">
      <c r="A9" s="185"/>
      <c r="B9" s="185"/>
      <c r="C9" s="185"/>
      <c r="D9" s="185"/>
      <c r="E9" s="88"/>
      <c r="F9" s="88"/>
      <c r="G9" s="88"/>
      <c r="H9" s="77"/>
      <c r="I9" s="80"/>
      <c r="J9" s="80"/>
      <c r="K9" s="80"/>
      <c r="L9" s="80"/>
      <c r="M9" s="80"/>
    </row>
    <row r="10" spans="1:13" x14ac:dyDescent="0.2">
      <c r="A10" s="308" t="s">
        <v>145</v>
      </c>
      <c r="B10" s="308"/>
      <c r="C10" s="308"/>
      <c r="D10" s="308"/>
      <c r="E10" s="88"/>
      <c r="F10" s="88"/>
      <c r="G10" s="88"/>
      <c r="H10" s="77"/>
      <c r="I10" s="80"/>
      <c r="J10" s="80"/>
      <c r="K10" s="80"/>
      <c r="L10" s="80"/>
      <c r="M10" s="80"/>
    </row>
    <row r="11" spans="1:13" x14ac:dyDescent="0.2">
      <c r="A11" s="209">
        <v>1</v>
      </c>
      <c r="B11" s="209" t="s">
        <v>137</v>
      </c>
      <c r="C11" s="209" t="s">
        <v>2</v>
      </c>
      <c r="D11" s="209" t="s">
        <v>81</v>
      </c>
      <c r="E11" s="88"/>
      <c r="F11" s="88"/>
      <c r="G11" s="88"/>
      <c r="H11" s="77"/>
      <c r="I11" s="80"/>
      <c r="J11" s="80"/>
      <c r="K11" s="80"/>
      <c r="L11" s="80"/>
      <c r="M11" s="80"/>
    </row>
    <row r="12" spans="1:13" x14ac:dyDescent="0.2">
      <c r="A12" s="217" t="s">
        <v>5</v>
      </c>
      <c r="B12" s="215" t="s">
        <v>36</v>
      </c>
      <c r="C12" s="192"/>
      <c r="D12" s="47">
        <v>421.19</v>
      </c>
      <c r="E12" s="88"/>
      <c r="F12" s="88"/>
      <c r="G12" s="88"/>
      <c r="H12" s="77"/>
      <c r="I12" s="80"/>
      <c r="J12" s="80"/>
      <c r="K12" s="80"/>
      <c r="L12" s="80"/>
      <c r="M12" s="80"/>
    </row>
    <row r="13" spans="1:13" x14ac:dyDescent="0.2">
      <c r="A13" s="217" t="s">
        <v>6</v>
      </c>
      <c r="B13" s="215" t="s">
        <v>46</v>
      </c>
      <c r="C13" s="43"/>
      <c r="D13" s="42">
        <v>0</v>
      </c>
      <c r="E13" s="88" t="s">
        <v>205</v>
      </c>
      <c r="F13" s="88"/>
      <c r="G13" s="88"/>
      <c r="H13" s="77"/>
      <c r="I13" s="80"/>
      <c r="J13" s="80"/>
      <c r="K13" s="80"/>
      <c r="L13" s="80"/>
      <c r="M13" s="80"/>
    </row>
    <row r="14" spans="1:13" x14ac:dyDescent="0.2">
      <c r="A14" s="217" t="s">
        <v>7</v>
      </c>
      <c r="B14" s="41" t="s">
        <v>47</v>
      </c>
      <c r="C14" s="43"/>
      <c r="D14" s="42">
        <f>D13*C14</f>
        <v>0</v>
      </c>
      <c r="E14" s="88" t="s">
        <v>206</v>
      </c>
      <c r="F14" s="88"/>
      <c r="G14" s="88"/>
      <c r="H14" s="77"/>
      <c r="I14" s="80"/>
      <c r="J14" s="80"/>
      <c r="K14" s="80"/>
      <c r="L14" s="80"/>
      <c r="M14" s="80"/>
    </row>
    <row r="15" spans="1:13" x14ac:dyDescent="0.2">
      <c r="A15" s="217" t="s">
        <v>8</v>
      </c>
      <c r="B15" s="41" t="s">
        <v>1</v>
      </c>
      <c r="C15" s="43"/>
      <c r="D15" s="42">
        <v>0</v>
      </c>
      <c r="E15" s="88" t="s">
        <v>207</v>
      </c>
      <c r="F15" s="88"/>
      <c r="G15" s="88"/>
      <c r="H15" s="77"/>
      <c r="I15" s="80"/>
      <c r="J15" s="80"/>
      <c r="K15" s="80"/>
      <c r="L15" s="80"/>
      <c r="M15" s="80"/>
    </row>
    <row r="16" spans="1:13" x14ac:dyDescent="0.2">
      <c r="A16" s="213" t="s">
        <v>9</v>
      </c>
      <c r="B16" s="41" t="s">
        <v>48</v>
      </c>
      <c r="C16" s="44"/>
      <c r="D16" s="42">
        <v>0</v>
      </c>
      <c r="E16" s="193" t="s">
        <v>208</v>
      </c>
      <c r="F16" s="88"/>
      <c r="G16" s="89"/>
      <c r="H16" s="78"/>
      <c r="I16" s="80"/>
      <c r="J16" s="80"/>
      <c r="K16" s="80"/>
      <c r="L16" s="80"/>
      <c r="M16" s="80"/>
    </row>
    <row r="17" spans="1:13" x14ac:dyDescent="0.2">
      <c r="A17" s="213" t="s">
        <v>11</v>
      </c>
      <c r="B17" s="41" t="s">
        <v>3</v>
      </c>
      <c r="C17" s="43"/>
      <c r="D17" s="42"/>
      <c r="E17" s="88"/>
      <c r="F17" s="88"/>
      <c r="G17" s="90"/>
      <c r="H17" s="77"/>
      <c r="I17" s="80"/>
      <c r="J17" s="80"/>
      <c r="K17" s="80"/>
      <c r="L17" s="80"/>
      <c r="M17" s="80"/>
    </row>
    <row r="18" spans="1:13" x14ac:dyDescent="0.2">
      <c r="A18" s="306" t="s">
        <v>138</v>
      </c>
      <c r="B18" s="306"/>
      <c r="C18" s="306"/>
      <c r="D18" s="184">
        <f>SUM(D12:D17)</f>
        <v>421.19</v>
      </c>
      <c r="E18" s="88"/>
      <c r="F18" s="88"/>
      <c r="G18" s="88"/>
      <c r="H18" s="77"/>
      <c r="I18" s="80"/>
      <c r="J18" s="80"/>
      <c r="K18" s="80"/>
      <c r="L18" s="80"/>
      <c r="M18" s="80"/>
    </row>
    <row r="19" spans="1:13" x14ac:dyDescent="0.2">
      <c r="A19" s="216"/>
      <c r="B19" s="208"/>
      <c r="C19" s="208"/>
      <c r="D19" s="198"/>
      <c r="E19" s="88"/>
      <c r="F19" s="88"/>
      <c r="G19" s="88"/>
      <c r="H19" s="77"/>
      <c r="I19" s="80"/>
      <c r="J19" s="80"/>
      <c r="K19" s="80"/>
      <c r="L19" s="80"/>
      <c r="M19" s="80"/>
    </row>
    <row r="20" spans="1:13" x14ac:dyDescent="0.2">
      <c r="A20" s="142"/>
      <c r="B20" s="45"/>
      <c r="C20" s="45"/>
      <c r="D20" s="197"/>
      <c r="E20" s="88"/>
      <c r="F20" s="88"/>
      <c r="G20" s="88"/>
      <c r="H20" s="77"/>
      <c r="I20" s="80"/>
      <c r="J20" s="80"/>
      <c r="K20" s="80"/>
      <c r="L20" s="80"/>
      <c r="M20" s="80"/>
    </row>
    <row r="21" spans="1:13" x14ac:dyDescent="0.2">
      <c r="A21" s="308" t="s">
        <v>146</v>
      </c>
      <c r="B21" s="308"/>
      <c r="C21" s="308"/>
      <c r="D21" s="308"/>
      <c r="E21" s="91"/>
      <c r="F21" s="88"/>
      <c r="G21" s="90"/>
      <c r="H21" s="78"/>
      <c r="I21" s="80"/>
      <c r="J21" s="80"/>
      <c r="K21" s="80"/>
      <c r="L21" s="80"/>
      <c r="M21" s="80"/>
    </row>
    <row r="22" spans="1:13" x14ac:dyDescent="0.2">
      <c r="A22" s="312"/>
      <c r="B22" s="313"/>
      <c r="C22" s="313"/>
      <c r="D22" s="314"/>
      <c r="E22" s="91"/>
      <c r="F22" s="88"/>
      <c r="G22" s="90"/>
      <c r="H22" s="78"/>
      <c r="I22" s="80"/>
      <c r="J22" s="80"/>
      <c r="K22" s="80"/>
      <c r="L22" s="80"/>
      <c r="M22" s="80"/>
    </row>
    <row r="23" spans="1:13" x14ac:dyDescent="0.2">
      <c r="A23" s="321" t="s">
        <v>58</v>
      </c>
      <c r="B23" s="321"/>
      <c r="C23" s="321"/>
      <c r="D23" s="321"/>
      <c r="E23" s="91"/>
      <c r="F23" s="88"/>
      <c r="G23" s="90"/>
      <c r="H23" s="78"/>
      <c r="I23" s="80"/>
      <c r="J23" s="80"/>
      <c r="K23" s="80"/>
      <c r="L23" s="80"/>
      <c r="M23" s="80"/>
    </row>
    <row r="24" spans="1:13" x14ac:dyDescent="0.2">
      <c r="A24" s="209" t="s">
        <v>60</v>
      </c>
      <c r="B24" s="209" t="s">
        <v>49</v>
      </c>
      <c r="C24" s="209" t="s">
        <v>2</v>
      </c>
      <c r="D24" s="209" t="s">
        <v>81</v>
      </c>
      <c r="E24" s="91"/>
      <c r="F24" s="88"/>
      <c r="G24" s="88"/>
      <c r="H24" s="77"/>
      <c r="I24" s="80"/>
      <c r="J24" s="80"/>
      <c r="K24" s="80"/>
      <c r="L24" s="80"/>
      <c r="M24" s="80"/>
    </row>
    <row r="25" spans="1:13" x14ac:dyDescent="0.2">
      <c r="A25" s="213" t="s">
        <v>5</v>
      </c>
      <c r="B25" s="215" t="s">
        <v>83</v>
      </c>
      <c r="C25" s="46">
        <f>1/12</f>
        <v>8.3333333333333329E-2</v>
      </c>
      <c r="D25" s="47">
        <f>TRUNC((C25*D18),2)</f>
        <v>35.090000000000003</v>
      </c>
      <c r="E25" s="91" t="s">
        <v>75</v>
      </c>
      <c r="F25" s="88"/>
      <c r="G25" s="88"/>
      <c r="H25" s="78"/>
      <c r="I25" s="80"/>
      <c r="J25" s="80"/>
      <c r="K25" s="80"/>
      <c r="L25" s="80"/>
      <c r="M25" s="80"/>
    </row>
    <row r="26" spans="1:13" x14ac:dyDescent="0.2">
      <c r="A26" s="213" t="s">
        <v>6</v>
      </c>
      <c r="B26" s="215" t="s">
        <v>144</v>
      </c>
      <c r="C26" s="46">
        <f>(1/12)+(1/3/12)</f>
        <v>0.1111111111111111</v>
      </c>
      <c r="D26" s="47">
        <f>TRUNC((C26*D18),2)</f>
        <v>46.79</v>
      </c>
      <c r="E26" s="91" t="s">
        <v>75</v>
      </c>
      <c r="F26" s="88"/>
      <c r="G26" s="88"/>
      <c r="H26" s="78"/>
      <c r="I26" s="80"/>
      <c r="J26" s="80"/>
      <c r="K26" s="80"/>
      <c r="L26" s="80"/>
      <c r="M26" s="80"/>
    </row>
    <row r="27" spans="1:13" x14ac:dyDescent="0.2">
      <c r="A27" s="306" t="s">
        <v>138</v>
      </c>
      <c r="B27" s="306"/>
      <c r="C27" s="106">
        <f>TRUNC(SUM(C25:C26),4)</f>
        <v>0.19439999999999999</v>
      </c>
      <c r="D27" s="188">
        <f>SUM(D25:D26)</f>
        <v>81.88</v>
      </c>
      <c r="E27" s="91"/>
      <c r="F27" s="88"/>
      <c r="G27" s="88"/>
      <c r="H27" s="78"/>
      <c r="I27" s="80"/>
      <c r="J27" s="80"/>
      <c r="K27" s="80"/>
      <c r="L27" s="80"/>
      <c r="M27" s="80"/>
    </row>
    <row r="28" spans="1:13" x14ac:dyDescent="0.2">
      <c r="A28" s="315"/>
      <c r="B28" s="316"/>
      <c r="C28" s="316"/>
      <c r="D28" s="317"/>
      <c r="E28" s="91"/>
      <c r="F28" s="88"/>
      <c r="G28" s="88"/>
      <c r="H28" s="78"/>
      <c r="I28" s="80"/>
      <c r="J28" s="80"/>
      <c r="K28" s="80"/>
      <c r="L28" s="80"/>
      <c r="M28" s="80"/>
    </row>
    <row r="29" spans="1:13" ht="30" customHeight="1" x14ac:dyDescent="0.2">
      <c r="A29" s="322" t="s">
        <v>147</v>
      </c>
      <c r="B29" s="323"/>
      <c r="C29" s="323"/>
      <c r="D29" s="324"/>
      <c r="E29" s="92"/>
      <c r="F29" s="93"/>
      <c r="G29" s="88"/>
      <c r="H29" s="77"/>
      <c r="I29" s="80"/>
      <c r="J29" s="80"/>
      <c r="K29" s="80"/>
      <c r="L29" s="80"/>
      <c r="M29" s="80"/>
    </row>
    <row r="30" spans="1:13" x14ac:dyDescent="0.2">
      <c r="A30" s="209" t="s">
        <v>61</v>
      </c>
      <c r="B30" s="214" t="s">
        <v>148</v>
      </c>
      <c r="C30" s="209" t="s">
        <v>2</v>
      </c>
      <c r="D30" s="209" t="s">
        <v>81</v>
      </c>
      <c r="E30" s="91"/>
      <c r="F30" s="88"/>
      <c r="G30" s="88"/>
      <c r="H30" s="78"/>
      <c r="I30" s="80"/>
      <c r="J30" s="80"/>
      <c r="K30" s="80"/>
      <c r="L30" s="80"/>
      <c r="M30" s="80"/>
    </row>
    <row r="31" spans="1:13" x14ac:dyDescent="0.2">
      <c r="A31" s="213" t="s">
        <v>5</v>
      </c>
      <c r="B31" s="215" t="s">
        <v>52</v>
      </c>
      <c r="C31" s="46">
        <v>0.2</v>
      </c>
      <c r="D31" s="47">
        <f t="shared" ref="D31:D38" si="0">TRUNC(($D$18+$D$27)*C31,2)</f>
        <v>100.61</v>
      </c>
      <c r="E31" s="91" t="s">
        <v>75</v>
      </c>
      <c r="F31" s="88"/>
      <c r="G31" s="88"/>
      <c r="H31" s="77"/>
      <c r="I31" s="80"/>
      <c r="J31" s="80"/>
      <c r="K31" s="80"/>
      <c r="L31" s="80"/>
      <c r="M31" s="80"/>
    </row>
    <row r="32" spans="1:13" x14ac:dyDescent="0.2">
      <c r="A32" s="213" t="s">
        <v>6</v>
      </c>
      <c r="B32" s="215" t="s">
        <v>53</v>
      </c>
      <c r="C32" s="46">
        <v>2.5000000000000001E-2</v>
      </c>
      <c r="D32" s="47">
        <f t="shared" si="0"/>
        <v>12.57</v>
      </c>
      <c r="E32" s="91" t="s">
        <v>76</v>
      </c>
      <c r="F32" s="88"/>
      <c r="G32" s="88"/>
      <c r="H32" s="77"/>
      <c r="I32" s="80"/>
      <c r="J32" s="80"/>
      <c r="K32" s="80"/>
      <c r="L32" s="80"/>
      <c r="M32" s="80"/>
    </row>
    <row r="33" spans="1:13" x14ac:dyDescent="0.2">
      <c r="A33" s="213" t="s">
        <v>7</v>
      </c>
      <c r="B33" s="215" t="s">
        <v>167</v>
      </c>
      <c r="C33" s="46">
        <f>3*1%</f>
        <v>0.03</v>
      </c>
      <c r="D33" s="47">
        <f t="shared" si="0"/>
        <v>15.09</v>
      </c>
      <c r="E33" s="91" t="s">
        <v>169</v>
      </c>
      <c r="F33" s="88"/>
      <c r="G33" s="88"/>
      <c r="H33" s="77"/>
      <c r="I33" s="80"/>
      <c r="J33" s="80"/>
      <c r="K33" s="80"/>
      <c r="L33" s="80"/>
      <c r="M33" s="80"/>
    </row>
    <row r="34" spans="1:13" x14ac:dyDescent="0.2">
      <c r="A34" s="213" t="s">
        <v>8</v>
      </c>
      <c r="B34" s="215" t="s">
        <v>51</v>
      </c>
      <c r="C34" s="46">
        <v>1.4999999999999999E-2</v>
      </c>
      <c r="D34" s="47">
        <f t="shared" si="0"/>
        <v>7.54</v>
      </c>
      <c r="E34" s="91" t="s">
        <v>76</v>
      </c>
      <c r="F34" s="88"/>
      <c r="G34" s="88"/>
      <c r="H34" s="77"/>
      <c r="I34" s="80"/>
      <c r="J34" s="80"/>
      <c r="K34" s="80"/>
      <c r="L34" s="80"/>
      <c r="M34" s="80"/>
    </row>
    <row r="35" spans="1:13" x14ac:dyDescent="0.2">
      <c r="A35" s="213" t="s">
        <v>9</v>
      </c>
      <c r="B35" s="215" t="s">
        <v>54</v>
      </c>
      <c r="C35" s="46">
        <v>0.01</v>
      </c>
      <c r="D35" s="47">
        <f t="shared" si="0"/>
        <v>5.03</v>
      </c>
      <c r="E35" s="91" t="s">
        <v>76</v>
      </c>
      <c r="F35" s="88"/>
      <c r="G35" s="88"/>
      <c r="H35" s="77"/>
      <c r="I35" s="80"/>
      <c r="J35" s="80"/>
      <c r="K35" s="80"/>
      <c r="L35" s="80"/>
      <c r="M35" s="80"/>
    </row>
    <row r="36" spans="1:13" x14ac:dyDescent="0.2">
      <c r="A36" s="213" t="s">
        <v>10</v>
      </c>
      <c r="B36" s="215" t="s">
        <v>55</v>
      </c>
      <c r="C36" s="46">
        <v>6.0000000000000001E-3</v>
      </c>
      <c r="D36" s="47">
        <f t="shared" si="0"/>
        <v>3.01</v>
      </c>
      <c r="E36" s="91" t="s">
        <v>76</v>
      </c>
      <c r="F36" s="88"/>
      <c r="G36" s="88"/>
      <c r="H36" s="77"/>
      <c r="I36" s="80"/>
      <c r="J36" s="80"/>
      <c r="K36" s="80"/>
      <c r="L36" s="80"/>
      <c r="M36" s="80"/>
    </row>
    <row r="37" spans="1:13" x14ac:dyDescent="0.2">
      <c r="A37" s="213" t="s">
        <v>11</v>
      </c>
      <c r="B37" s="215" t="s">
        <v>56</v>
      </c>
      <c r="C37" s="46">
        <v>2E-3</v>
      </c>
      <c r="D37" s="47">
        <f t="shared" si="0"/>
        <v>1</v>
      </c>
      <c r="E37" s="91" t="s">
        <v>76</v>
      </c>
      <c r="F37" s="88"/>
      <c r="G37" s="88"/>
      <c r="H37" s="77"/>
      <c r="I37" s="80"/>
      <c r="J37" s="80"/>
      <c r="K37" s="80"/>
      <c r="L37" s="80"/>
      <c r="M37" s="80"/>
    </row>
    <row r="38" spans="1:13" x14ac:dyDescent="0.2">
      <c r="A38" s="213" t="s">
        <v>12</v>
      </c>
      <c r="B38" s="215" t="s">
        <v>57</v>
      </c>
      <c r="C38" s="46">
        <v>0.08</v>
      </c>
      <c r="D38" s="47">
        <f t="shared" si="0"/>
        <v>40.24</v>
      </c>
      <c r="E38" s="91" t="s">
        <v>75</v>
      </c>
      <c r="F38" s="88"/>
      <c r="G38" s="88"/>
      <c r="H38" s="77"/>
      <c r="I38" s="80"/>
      <c r="J38" s="80"/>
      <c r="K38" s="80"/>
      <c r="L38" s="80"/>
      <c r="M38" s="80"/>
    </row>
    <row r="39" spans="1:13" x14ac:dyDescent="0.2">
      <c r="A39" s="325" t="s">
        <v>138</v>
      </c>
      <c r="B39" s="325"/>
      <c r="C39" s="199">
        <f>SUM(C31:C38)</f>
        <v>0.36800000000000005</v>
      </c>
      <c r="D39" s="200">
        <f>SUM(D31:D38)</f>
        <v>185.09</v>
      </c>
      <c r="E39" s="91"/>
      <c r="F39" s="88"/>
      <c r="G39" s="88"/>
      <c r="H39" s="77"/>
      <c r="I39" s="80"/>
      <c r="J39" s="80"/>
      <c r="K39" s="80"/>
      <c r="L39" s="80"/>
      <c r="M39" s="80"/>
    </row>
    <row r="40" spans="1:13" x14ac:dyDescent="0.2">
      <c r="A40" s="318"/>
      <c r="B40" s="319"/>
      <c r="C40" s="319"/>
      <c r="D40" s="320"/>
      <c r="E40" s="91"/>
      <c r="F40" s="88"/>
      <c r="G40" s="88"/>
      <c r="H40" s="77"/>
      <c r="I40" s="84"/>
      <c r="J40" s="80"/>
      <c r="K40" s="80"/>
      <c r="L40" s="80"/>
      <c r="M40" s="80"/>
    </row>
    <row r="41" spans="1:13" x14ac:dyDescent="0.2">
      <c r="A41" s="322" t="s">
        <v>59</v>
      </c>
      <c r="B41" s="323"/>
      <c r="C41" s="323"/>
      <c r="D41" s="324"/>
      <c r="E41" s="91"/>
      <c r="F41" s="88"/>
      <c r="G41" s="88"/>
      <c r="H41" s="77"/>
      <c r="I41" s="80"/>
      <c r="J41" s="80"/>
      <c r="K41" s="80"/>
      <c r="L41" s="80"/>
      <c r="M41" s="80"/>
    </row>
    <row r="42" spans="1:13" s="21" customFormat="1" x14ac:dyDescent="0.2">
      <c r="A42" s="209" t="s">
        <v>62</v>
      </c>
      <c r="B42" s="214" t="s">
        <v>63</v>
      </c>
      <c r="C42" s="209"/>
      <c r="D42" s="209" t="s">
        <v>81</v>
      </c>
      <c r="E42" s="94"/>
      <c r="F42" s="95"/>
      <c r="G42" s="95"/>
      <c r="H42" s="79"/>
      <c r="I42" s="81"/>
      <c r="J42" s="81"/>
      <c r="K42" s="81"/>
      <c r="L42" s="81"/>
      <c r="M42" s="81"/>
    </row>
    <row r="43" spans="1:13" x14ac:dyDescent="0.2">
      <c r="A43" s="213" t="s">
        <v>5</v>
      </c>
      <c r="B43" s="76" t="s">
        <v>73</v>
      </c>
      <c r="C43" s="105"/>
      <c r="D43" s="50">
        <f>TRUNC((8.55*2*4)-(D12*6%),2)</f>
        <v>43.12</v>
      </c>
      <c r="E43" s="301" t="s">
        <v>181</v>
      </c>
      <c r="F43" s="301"/>
      <c r="G43" s="301"/>
      <c r="H43" s="301"/>
      <c r="I43" s="301"/>
      <c r="J43" s="80"/>
      <c r="K43" s="80"/>
      <c r="L43" s="80"/>
      <c r="M43" s="80"/>
    </row>
    <row r="44" spans="1:13" ht="12.75" customHeight="1" x14ac:dyDescent="0.2">
      <c r="A44" s="213" t="s">
        <v>6</v>
      </c>
      <c r="B44" s="76" t="s">
        <v>74</v>
      </c>
      <c r="C44" s="105"/>
      <c r="D44" s="50"/>
      <c r="E44" s="194" t="s">
        <v>77</v>
      </c>
      <c r="F44" s="195"/>
      <c r="G44" s="195"/>
      <c r="H44" s="195"/>
      <c r="I44" s="195"/>
      <c r="J44" s="80"/>
      <c r="K44" s="80"/>
      <c r="L44" s="80"/>
      <c r="M44" s="80"/>
    </row>
    <row r="45" spans="1:13" x14ac:dyDescent="0.2">
      <c r="A45" s="213" t="s">
        <v>7</v>
      </c>
      <c r="B45" s="76" t="s">
        <v>214</v>
      </c>
      <c r="C45" s="105"/>
      <c r="D45" s="50">
        <v>0</v>
      </c>
      <c r="E45" s="91"/>
      <c r="F45" s="88"/>
      <c r="G45" s="88"/>
      <c r="H45" s="77"/>
      <c r="I45" s="80"/>
      <c r="J45" s="80"/>
      <c r="K45" s="80"/>
      <c r="L45" s="80"/>
      <c r="M45" s="80"/>
    </row>
    <row r="46" spans="1:13" s="129" customFormat="1" x14ac:dyDescent="0.2">
      <c r="A46" s="213" t="s">
        <v>8</v>
      </c>
      <c r="B46" s="76" t="s">
        <v>193</v>
      </c>
      <c r="C46" s="105"/>
      <c r="D46" s="50">
        <v>0</v>
      </c>
      <c r="E46" s="91"/>
      <c r="F46" s="88"/>
      <c r="G46" s="88"/>
      <c r="H46" s="77"/>
      <c r="I46" s="80"/>
      <c r="J46" s="80"/>
      <c r="K46" s="80"/>
      <c r="L46" s="80"/>
      <c r="M46" s="80"/>
    </row>
    <row r="47" spans="1:13" s="129" customFormat="1" x14ac:dyDescent="0.2">
      <c r="A47" s="213" t="s">
        <v>9</v>
      </c>
      <c r="B47" s="76" t="s">
        <v>3</v>
      </c>
      <c r="C47" s="105"/>
      <c r="D47" s="50">
        <v>0</v>
      </c>
      <c r="E47" s="91"/>
      <c r="F47" s="88"/>
      <c r="G47" s="88"/>
      <c r="H47" s="77"/>
      <c r="I47" s="80"/>
      <c r="J47" s="80"/>
      <c r="K47" s="80"/>
      <c r="L47" s="80"/>
      <c r="M47" s="80"/>
    </row>
    <row r="48" spans="1:13" x14ac:dyDescent="0.2">
      <c r="A48" s="325" t="s">
        <v>138</v>
      </c>
      <c r="B48" s="325"/>
      <c r="C48" s="325"/>
      <c r="D48" s="200">
        <f>SUM(D43:D47)</f>
        <v>43.12</v>
      </c>
      <c r="E48" s="91"/>
      <c r="F48" s="88"/>
      <c r="G48" s="88"/>
      <c r="H48" s="77"/>
      <c r="I48" s="80"/>
      <c r="J48" s="80"/>
      <c r="K48" s="80"/>
      <c r="L48" s="80"/>
      <c r="M48" s="80"/>
    </row>
    <row r="49" spans="1:13" x14ac:dyDescent="0.2">
      <c r="A49" s="315"/>
      <c r="B49" s="316"/>
      <c r="C49" s="316"/>
      <c r="D49" s="317"/>
      <c r="E49" s="91"/>
      <c r="F49" s="88"/>
      <c r="G49" s="88"/>
      <c r="H49" s="77"/>
      <c r="I49" s="80"/>
      <c r="J49" s="80"/>
      <c r="K49" s="80"/>
      <c r="L49" s="80"/>
      <c r="M49" s="80"/>
    </row>
    <row r="50" spans="1:13" x14ac:dyDescent="0.2">
      <c r="A50" s="326" t="s">
        <v>150</v>
      </c>
      <c r="B50" s="326"/>
      <c r="C50" s="326"/>
      <c r="D50" s="326"/>
      <c r="E50" s="91"/>
      <c r="F50" s="88"/>
      <c r="G50" s="88"/>
      <c r="H50" s="77"/>
      <c r="I50" s="80"/>
      <c r="J50" s="80"/>
      <c r="K50" s="80"/>
      <c r="L50" s="80"/>
      <c r="M50" s="80"/>
    </row>
    <row r="51" spans="1:13" x14ac:dyDescent="0.2">
      <c r="A51" s="209">
        <v>2</v>
      </c>
      <c r="B51" s="327" t="s">
        <v>149</v>
      </c>
      <c r="C51" s="328"/>
      <c r="D51" s="209" t="s">
        <v>81</v>
      </c>
      <c r="E51" s="91"/>
      <c r="F51" s="88"/>
      <c r="G51" s="88"/>
      <c r="H51" s="77"/>
      <c r="I51" s="80"/>
      <c r="J51" s="80"/>
      <c r="K51" s="80"/>
      <c r="L51" s="80"/>
      <c r="M51" s="80"/>
    </row>
    <row r="52" spans="1:13" x14ac:dyDescent="0.2">
      <c r="A52" s="213" t="s">
        <v>60</v>
      </c>
      <c r="B52" s="329" t="s">
        <v>49</v>
      </c>
      <c r="C52" s="329"/>
      <c r="D52" s="47">
        <f>D27</f>
        <v>81.88</v>
      </c>
      <c r="E52" s="91"/>
      <c r="F52" s="88"/>
      <c r="G52" s="88"/>
      <c r="H52" s="77"/>
      <c r="I52" s="80"/>
      <c r="J52" s="80"/>
      <c r="K52" s="80"/>
      <c r="L52" s="80"/>
      <c r="M52" s="80"/>
    </row>
    <row r="53" spans="1:13" x14ac:dyDescent="0.2">
      <c r="A53" s="213" t="s">
        <v>61</v>
      </c>
      <c r="B53" s="329" t="s">
        <v>50</v>
      </c>
      <c r="C53" s="329"/>
      <c r="D53" s="47">
        <f>D39</f>
        <v>185.09</v>
      </c>
      <c r="E53" s="91"/>
      <c r="F53" s="88"/>
      <c r="G53" s="88"/>
      <c r="H53" s="77"/>
      <c r="I53" s="80"/>
      <c r="J53" s="80"/>
      <c r="K53" s="80"/>
      <c r="L53" s="80"/>
      <c r="M53" s="80"/>
    </row>
    <row r="54" spans="1:13" x14ac:dyDescent="0.2">
      <c r="A54" s="213" t="s">
        <v>62</v>
      </c>
      <c r="B54" s="329" t="s">
        <v>63</v>
      </c>
      <c r="C54" s="329"/>
      <c r="D54" s="47">
        <f>D48</f>
        <v>43.12</v>
      </c>
      <c r="E54" s="91"/>
      <c r="F54" s="88"/>
      <c r="G54" s="88"/>
      <c r="H54" s="77"/>
      <c r="I54" s="80"/>
      <c r="J54" s="80"/>
      <c r="K54" s="80"/>
      <c r="L54" s="80"/>
      <c r="M54" s="80"/>
    </row>
    <row r="55" spans="1:13" x14ac:dyDescent="0.2">
      <c r="A55" s="306" t="s">
        <v>138</v>
      </c>
      <c r="B55" s="306"/>
      <c r="C55" s="306"/>
      <c r="D55" s="188">
        <f>SUM(D52:D54)</f>
        <v>310.09000000000003</v>
      </c>
      <c r="E55" s="91"/>
      <c r="F55" s="88"/>
      <c r="G55" s="88"/>
      <c r="H55" s="77"/>
      <c r="I55" s="80"/>
      <c r="J55" s="80"/>
      <c r="K55" s="80"/>
      <c r="L55" s="80"/>
      <c r="M55" s="80"/>
    </row>
    <row r="56" spans="1:13" x14ac:dyDescent="0.2">
      <c r="A56" s="316"/>
      <c r="B56" s="316"/>
      <c r="C56" s="316"/>
      <c r="D56" s="316"/>
      <c r="E56" s="91"/>
      <c r="F56" s="88"/>
      <c r="G56" s="88"/>
      <c r="H56" s="77"/>
      <c r="I56" s="80"/>
      <c r="J56" s="80"/>
      <c r="K56" s="80"/>
      <c r="L56" s="80"/>
      <c r="M56" s="80"/>
    </row>
    <row r="57" spans="1:13" x14ac:dyDescent="0.2">
      <c r="A57" s="208"/>
      <c r="B57" s="208"/>
      <c r="C57" s="208"/>
      <c r="D57" s="208"/>
      <c r="E57" s="91"/>
      <c r="F57" s="88"/>
      <c r="G57" s="88"/>
      <c r="H57" s="77"/>
      <c r="I57" s="80"/>
      <c r="J57" s="80"/>
      <c r="K57" s="80"/>
      <c r="L57" s="80"/>
      <c r="M57" s="80"/>
    </row>
    <row r="58" spans="1:13" x14ac:dyDescent="0.2">
      <c r="A58" s="308" t="s">
        <v>152</v>
      </c>
      <c r="B58" s="308"/>
      <c r="C58" s="308"/>
      <c r="D58" s="308"/>
      <c r="E58" s="91"/>
      <c r="F58" s="88"/>
      <c r="G58" s="88"/>
      <c r="H58" s="77"/>
      <c r="I58" s="80"/>
      <c r="J58" s="80"/>
      <c r="K58" s="80"/>
      <c r="L58" s="80"/>
      <c r="M58" s="80"/>
    </row>
    <row r="59" spans="1:13" x14ac:dyDescent="0.2">
      <c r="A59" s="209">
        <v>3</v>
      </c>
      <c r="B59" s="209" t="s">
        <v>139</v>
      </c>
      <c r="C59" s="209" t="s">
        <v>2</v>
      </c>
      <c r="D59" s="209" t="s">
        <v>81</v>
      </c>
      <c r="E59" s="96"/>
      <c r="F59" s="88"/>
      <c r="G59" s="88"/>
      <c r="H59" s="77"/>
      <c r="I59" s="80"/>
      <c r="J59" s="80"/>
      <c r="K59" s="80"/>
      <c r="L59" s="80"/>
      <c r="M59" s="80"/>
    </row>
    <row r="60" spans="1:13" x14ac:dyDescent="0.2">
      <c r="A60" s="213" t="s">
        <v>5</v>
      </c>
      <c r="B60" s="215" t="s">
        <v>66</v>
      </c>
      <c r="C60" s="46">
        <f>((1/12)*5%)</f>
        <v>4.1666666666666666E-3</v>
      </c>
      <c r="D60" s="47">
        <f>TRUNC(($D$18*C60),2)</f>
        <v>1.75</v>
      </c>
      <c r="E60" s="91" t="s">
        <v>151</v>
      </c>
      <c r="F60" s="88"/>
      <c r="G60" s="88"/>
      <c r="H60" s="77"/>
      <c r="I60" s="80"/>
      <c r="J60" s="82"/>
      <c r="K60" s="80"/>
      <c r="L60" s="80"/>
      <c r="M60" s="80"/>
    </row>
    <row r="61" spans="1:13" x14ac:dyDescent="0.2">
      <c r="A61" s="213" t="s">
        <v>6</v>
      </c>
      <c r="B61" s="215" t="s">
        <v>65</v>
      </c>
      <c r="C61" s="46">
        <f>0.08*C60</f>
        <v>3.3333333333333332E-4</v>
      </c>
      <c r="D61" s="47">
        <f>TRUNC((C61*D18),2)</f>
        <v>0.14000000000000001</v>
      </c>
      <c r="E61" s="91" t="s">
        <v>78</v>
      </c>
      <c r="F61" s="88"/>
      <c r="G61" s="88"/>
      <c r="H61" s="77"/>
      <c r="I61" s="80"/>
      <c r="J61" s="83"/>
      <c r="K61" s="80"/>
      <c r="L61" s="80"/>
      <c r="M61" s="80"/>
    </row>
    <row r="62" spans="1:13" x14ac:dyDescent="0.2">
      <c r="A62" s="213" t="s">
        <v>7</v>
      </c>
      <c r="B62" s="215" t="s">
        <v>202</v>
      </c>
      <c r="C62" s="46">
        <f>8%*(40%)*90%*(1+C27)</f>
        <v>3.4398720000000001E-2</v>
      </c>
      <c r="D62" s="47">
        <f>TRUNC((C62*D18),2)</f>
        <v>14.48</v>
      </c>
      <c r="E62" s="91" t="s">
        <v>196</v>
      </c>
      <c r="F62" s="88"/>
      <c r="G62" s="88"/>
      <c r="H62" s="77"/>
      <c r="I62" s="80"/>
      <c r="J62" s="83"/>
      <c r="K62" s="80"/>
      <c r="L62" s="80"/>
      <c r="M62" s="80"/>
    </row>
    <row r="63" spans="1:13" x14ac:dyDescent="0.2">
      <c r="A63" s="213" t="s">
        <v>8</v>
      </c>
      <c r="B63" s="215" t="s">
        <v>64</v>
      </c>
      <c r="C63" s="46">
        <f>((1/30)*7)/12</f>
        <v>1.9444444444444445E-2</v>
      </c>
      <c r="D63" s="47">
        <f>TRUNC(($D$18*C63),2)</f>
        <v>8.18</v>
      </c>
      <c r="E63" s="91" t="s">
        <v>79</v>
      </c>
      <c r="F63" s="88"/>
      <c r="G63" s="88"/>
      <c r="H63" s="77"/>
      <c r="I63" s="80"/>
      <c r="J63" s="84"/>
      <c r="K63" s="80"/>
      <c r="L63" s="80"/>
      <c r="M63" s="80"/>
    </row>
    <row r="64" spans="1:13" x14ac:dyDescent="0.2">
      <c r="A64" s="213" t="s">
        <v>9</v>
      </c>
      <c r="B64" s="215" t="s">
        <v>67</v>
      </c>
      <c r="C64" s="46">
        <f>C39*C63</f>
        <v>7.1555555555555565E-3</v>
      </c>
      <c r="D64" s="47">
        <f>TRUNC(($D$18*C64),2)</f>
        <v>3.01</v>
      </c>
      <c r="E64" s="94" t="s">
        <v>80</v>
      </c>
      <c r="F64" s="97"/>
      <c r="G64" s="88"/>
      <c r="H64" s="77"/>
      <c r="I64" s="80"/>
      <c r="J64" s="84"/>
      <c r="K64" s="80"/>
      <c r="L64" s="80"/>
      <c r="M64" s="80"/>
    </row>
    <row r="65" spans="1:13" ht="12.75" customHeight="1" x14ac:dyDescent="0.2">
      <c r="A65" s="213" t="s">
        <v>10</v>
      </c>
      <c r="B65" s="215" t="s">
        <v>203</v>
      </c>
      <c r="C65" s="46">
        <f>(8%*(40%))*C64</f>
        <v>2.2897777777777781E-4</v>
      </c>
      <c r="D65" s="47">
        <f>TRUNC((C65*(D18+D27)),2)</f>
        <v>0.11</v>
      </c>
      <c r="E65" s="305" t="s">
        <v>197</v>
      </c>
      <c r="F65" s="305"/>
      <c r="G65" s="305"/>
      <c r="H65" s="305"/>
      <c r="I65" s="305"/>
      <c r="J65" s="83"/>
      <c r="K65" s="80"/>
      <c r="L65" s="80"/>
      <c r="M65" s="80"/>
    </row>
    <row r="66" spans="1:13" x14ac:dyDescent="0.2">
      <c r="A66" s="306" t="s">
        <v>138</v>
      </c>
      <c r="B66" s="306"/>
      <c r="C66" s="106">
        <f>TRUNC(SUM(C60:C65),4)</f>
        <v>6.5699999999999995E-2</v>
      </c>
      <c r="D66" s="188">
        <f>SUM(D60:D65)</f>
        <v>27.67</v>
      </c>
      <c r="E66" s="91"/>
      <c r="F66" s="88"/>
      <c r="G66" s="88"/>
      <c r="H66" s="77"/>
      <c r="I66" s="80"/>
      <c r="J66" s="80"/>
      <c r="K66" s="80"/>
      <c r="L66" s="80"/>
      <c r="M66" s="80"/>
    </row>
    <row r="67" spans="1:13" x14ac:dyDescent="0.2">
      <c r="A67" s="307"/>
      <c r="B67" s="307"/>
      <c r="C67" s="307"/>
      <c r="D67" s="307"/>
      <c r="E67" s="91"/>
      <c r="F67" s="88"/>
      <c r="G67" s="88"/>
      <c r="H67" s="77"/>
      <c r="I67" s="80"/>
      <c r="J67" s="80"/>
      <c r="K67" s="80"/>
      <c r="L67" s="80"/>
      <c r="M67" s="80"/>
    </row>
    <row r="68" spans="1:13" x14ac:dyDescent="0.2">
      <c r="A68" s="208"/>
      <c r="B68" s="208"/>
      <c r="C68" s="208"/>
      <c r="D68" s="208"/>
      <c r="E68" s="91"/>
      <c r="F68" s="88"/>
      <c r="G68" s="88"/>
      <c r="H68" s="77"/>
      <c r="I68" s="80"/>
      <c r="J68" s="80"/>
      <c r="K68" s="80"/>
      <c r="L68" s="80"/>
      <c r="M68" s="80"/>
    </row>
    <row r="69" spans="1:13" x14ac:dyDescent="0.2">
      <c r="A69" s="308" t="s">
        <v>153</v>
      </c>
      <c r="B69" s="308"/>
      <c r="C69" s="308"/>
      <c r="D69" s="308"/>
      <c r="E69" s="91"/>
      <c r="F69" s="88"/>
      <c r="G69" s="88"/>
      <c r="H69" s="77"/>
      <c r="I69" s="80"/>
      <c r="J69" s="80"/>
      <c r="K69" s="80"/>
      <c r="L69" s="80"/>
      <c r="M69" s="80"/>
    </row>
    <row r="70" spans="1:13" x14ac:dyDescent="0.2">
      <c r="A70" s="302" t="s">
        <v>188</v>
      </c>
      <c r="B70" s="303"/>
      <c r="C70" s="303"/>
      <c r="D70" s="304"/>
      <c r="E70" s="91"/>
      <c r="F70" s="88"/>
      <c r="G70" s="88"/>
      <c r="H70" s="77"/>
      <c r="I70" s="80"/>
      <c r="J70" s="80"/>
      <c r="K70" s="80"/>
      <c r="L70" s="80"/>
      <c r="M70" s="80"/>
    </row>
    <row r="71" spans="1:13" x14ac:dyDescent="0.2">
      <c r="A71" s="209" t="s">
        <v>17</v>
      </c>
      <c r="B71" s="209" t="s">
        <v>189</v>
      </c>
      <c r="C71" s="209" t="s">
        <v>2</v>
      </c>
      <c r="D71" s="209" t="s">
        <v>81</v>
      </c>
      <c r="E71" s="91"/>
      <c r="F71" s="88"/>
      <c r="G71" s="88"/>
      <c r="H71" s="77"/>
      <c r="I71" s="85"/>
      <c r="J71" s="80"/>
      <c r="K71" s="80"/>
      <c r="L71" s="80"/>
      <c r="M71" s="80"/>
    </row>
    <row r="72" spans="1:13" x14ac:dyDescent="0.2">
      <c r="A72" s="213" t="s">
        <v>5</v>
      </c>
      <c r="B72" s="215" t="s">
        <v>198</v>
      </c>
      <c r="C72" s="46">
        <f>1/12</f>
        <v>8.3333333333333329E-2</v>
      </c>
      <c r="D72" s="47">
        <f>TRUNC(($D$18*C72),2)</f>
        <v>35.090000000000003</v>
      </c>
      <c r="E72" s="91"/>
      <c r="F72" s="88"/>
      <c r="G72" s="88"/>
      <c r="H72" s="77"/>
      <c r="I72" s="85"/>
      <c r="J72" s="80"/>
      <c r="K72" s="80"/>
      <c r="L72" s="80"/>
      <c r="M72" s="80"/>
    </row>
    <row r="73" spans="1:13" x14ac:dyDescent="0.2">
      <c r="A73" s="213" t="s">
        <v>6</v>
      </c>
      <c r="B73" s="215" t="s">
        <v>170</v>
      </c>
      <c r="C73" s="46">
        <f>5.96/30/12</f>
        <v>1.6555555555555556E-2</v>
      </c>
      <c r="D73" s="47">
        <f>TRUNC(($D$18*C73),2)</f>
        <v>6.97</v>
      </c>
      <c r="E73" s="94" t="s">
        <v>199</v>
      </c>
      <c r="F73" s="88"/>
      <c r="G73" s="88"/>
      <c r="H73" s="77"/>
      <c r="I73" s="85"/>
      <c r="J73" s="80"/>
      <c r="K73" s="80"/>
      <c r="L73" s="80"/>
      <c r="M73" s="80"/>
    </row>
    <row r="74" spans="1:13" x14ac:dyDescent="0.2">
      <c r="A74" s="213" t="s">
        <v>7</v>
      </c>
      <c r="B74" s="215" t="s">
        <v>171</v>
      </c>
      <c r="C74" s="46">
        <f>(1/30/12)*5*1.5%</f>
        <v>2.0833333333333335E-4</v>
      </c>
      <c r="D74" s="47">
        <f>TRUNC(($D$18*C74),2)</f>
        <v>0.08</v>
      </c>
      <c r="E74" s="94" t="s">
        <v>154</v>
      </c>
      <c r="F74" s="88"/>
      <c r="G74" s="88"/>
      <c r="H74" s="77"/>
      <c r="I74" s="80"/>
      <c r="J74" s="80"/>
      <c r="K74" s="80"/>
      <c r="L74" s="80"/>
      <c r="M74" s="80"/>
    </row>
    <row r="75" spans="1:13" x14ac:dyDescent="0.2">
      <c r="A75" s="213" t="s">
        <v>8</v>
      </c>
      <c r="B75" s="215" t="s">
        <v>172</v>
      </c>
      <c r="C75" s="46">
        <f>(15/30/12)*8%</f>
        <v>3.3333333333333331E-3</v>
      </c>
      <c r="D75" s="47">
        <f>TRUNC(($D$18*C75),2)</f>
        <v>1.4</v>
      </c>
      <c r="E75" s="94" t="s">
        <v>200</v>
      </c>
      <c r="F75" s="95"/>
      <c r="G75" s="95"/>
      <c r="H75" s="77"/>
      <c r="I75" s="80"/>
      <c r="J75" s="80"/>
      <c r="K75" s="80"/>
      <c r="L75" s="80"/>
      <c r="M75" s="80"/>
    </row>
    <row r="76" spans="1:13" x14ac:dyDescent="0.2">
      <c r="A76" s="213" t="s">
        <v>9</v>
      </c>
      <c r="B76" s="215" t="s">
        <v>173</v>
      </c>
      <c r="C76" s="46">
        <f>(4/12)/12*2%</f>
        <v>5.5555555555555556E-4</v>
      </c>
      <c r="D76" s="47">
        <f>TRUNC(($D$18*C76),2)</f>
        <v>0.23</v>
      </c>
      <c r="E76" s="94" t="s">
        <v>201</v>
      </c>
      <c r="F76" s="98"/>
      <c r="G76" s="88"/>
      <c r="H76" s="77"/>
      <c r="I76" s="80"/>
      <c r="J76" s="80"/>
      <c r="K76" s="80"/>
      <c r="L76" s="80"/>
      <c r="M76" s="80"/>
    </row>
    <row r="77" spans="1:13" x14ac:dyDescent="0.2">
      <c r="A77" s="213" t="s">
        <v>10</v>
      </c>
      <c r="B77" s="215" t="s">
        <v>210</v>
      </c>
      <c r="C77" s="46">
        <v>0</v>
      </c>
      <c r="D77" s="47">
        <f>TRUNC((C77*D18),2)</f>
        <v>0</v>
      </c>
      <c r="E77" s="94" t="s">
        <v>209</v>
      </c>
      <c r="F77" s="99"/>
      <c r="G77" s="95"/>
      <c r="H77" s="79"/>
      <c r="I77" s="80"/>
      <c r="J77" s="80"/>
      <c r="K77" s="80"/>
      <c r="L77" s="80"/>
      <c r="M77" s="80"/>
    </row>
    <row r="78" spans="1:13" x14ac:dyDescent="0.2">
      <c r="A78" s="306" t="s">
        <v>138</v>
      </c>
      <c r="B78" s="306"/>
      <c r="C78" s="106">
        <f>TRUNC(SUM(C72:C77),4)</f>
        <v>0.10390000000000001</v>
      </c>
      <c r="D78" s="188">
        <f>SUM(D72:D77)</f>
        <v>43.769999999999996</v>
      </c>
      <c r="E78" s="91"/>
      <c r="F78" s="88"/>
      <c r="G78" s="88"/>
      <c r="H78" s="77"/>
      <c r="I78" s="80"/>
      <c r="J78" s="80"/>
      <c r="K78" s="80"/>
      <c r="L78" s="80"/>
      <c r="M78" s="80"/>
    </row>
    <row r="79" spans="1:13" x14ac:dyDescent="0.2">
      <c r="A79" s="201"/>
      <c r="B79" s="202"/>
      <c r="C79" s="202"/>
      <c r="D79" s="203"/>
      <c r="E79" s="91"/>
      <c r="F79" s="88"/>
      <c r="G79" s="88"/>
      <c r="H79" s="77"/>
      <c r="I79" s="80"/>
      <c r="J79" s="80"/>
      <c r="K79" s="80"/>
      <c r="L79" s="80"/>
      <c r="M79" s="80"/>
    </row>
    <row r="80" spans="1:13" x14ac:dyDescent="0.2">
      <c r="A80" s="302" t="s">
        <v>190</v>
      </c>
      <c r="B80" s="303"/>
      <c r="C80" s="303"/>
      <c r="D80" s="304"/>
      <c r="E80" s="91"/>
      <c r="F80" s="88"/>
      <c r="G80" s="88"/>
      <c r="H80" s="77"/>
      <c r="I80" s="80"/>
      <c r="J80" s="80"/>
      <c r="K80" s="80"/>
      <c r="L80" s="80"/>
      <c r="M80" s="80"/>
    </row>
    <row r="81" spans="1:13" x14ac:dyDescent="0.2">
      <c r="A81" s="209" t="s">
        <v>18</v>
      </c>
      <c r="B81" s="164" t="s">
        <v>191</v>
      </c>
      <c r="C81" s="164" t="s">
        <v>2</v>
      </c>
      <c r="D81" s="209" t="s">
        <v>81</v>
      </c>
      <c r="E81" s="91"/>
      <c r="F81" s="88"/>
      <c r="G81" s="88"/>
      <c r="H81" s="77"/>
      <c r="I81" s="80"/>
      <c r="J81" s="80"/>
      <c r="K81" s="80"/>
      <c r="L81" s="80"/>
      <c r="M81" s="80"/>
    </row>
    <row r="82" spans="1:13" x14ac:dyDescent="0.2">
      <c r="A82" s="213" t="s">
        <v>5</v>
      </c>
      <c r="B82" s="215" t="s">
        <v>192</v>
      </c>
      <c r="C82" s="46">
        <v>0</v>
      </c>
      <c r="D82" s="47">
        <f>TRUNC(($D$18*C82),2)</f>
        <v>0</v>
      </c>
      <c r="E82" s="91"/>
      <c r="F82" s="88"/>
      <c r="G82" s="88"/>
      <c r="H82" s="77"/>
      <c r="I82" s="80"/>
      <c r="J82" s="80"/>
      <c r="K82" s="80"/>
      <c r="L82" s="80"/>
      <c r="M82" s="80"/>
    </row>
    <row r="83" spans="1:13" x14ac:dyDescent="0.2">
      <c r="A83" s="306" t="s">
        <v>138</v>
      </c>
      <c r="B83" s="306"/>
      <c r="C83" s="106">
        <f>TRUNC(SUM(C82),4)</f>
        <v>0</v>
      </c>
      <c r="D83" s="188">
        <f>SUM(D82)</f>
        <v>0</v>
      </c>
      <c r="E83" s="91"/>
      <c r="F83" s="88"/>
      <c r="G83" s="88"/>
      <c r="H83" s="77"/>
      <c r="I83" s="80"/>
      <c r="J83" s="80"/>
      <c r="K83" s="80"/>
      <c r="L83" s="80"/>
      <c r="M83" s="80"/>
    </row>
    <row r="84" spans="1:13" x14ac:dyDescent="0.2">
      <c r="A84" s="210"/>
      <c r="B84" s="211"/>
      <c r="C84" s="211"/>
      <c r="D84" s="212"/>
      <c r="E84" s="91"/>
      <c r="F84" s="88"/>
      <c r="G84" s="88"/>
      <c r="H84" s="77"/>
      <c r="I84" s="80"/>
      <c r="J84" s="80"/>
      <c r="K84" s="80"/>
      <c r="L84" s="80"/>
      <c r="M84" s="80"/>
    </row>
    <row r="85" spans="1:13" x14ac:dyDescent="0.2">
      <c r="A85" s="302" t="s">
        <v>155</v>
      </c>
      <c r="B85" s="303"/>
      <c r="C85" s="303"/>
      <c r="D85" s="304"/>
      <c r="E85" s="91"/>
      <c r="F85" s="88"/>
      <c r="G85" s="88"/>
      <c r="H85" s="77"/>
      <c r="I85" s="80"/>
      <c r="J85" s="80"/>
      <c r="K85" s="80"/>
      <c r="L85" s="80"/>
      <c r="M85" s="80"/>
    </row>
    <row r="86" spans="1:13" x14ac:dyDescent="0.2">
      <c r="A86" s="209">
        <v>4</v>
      </c>
      <c r="B86" s="164" t="s">
        <v>156</v>
      </c>
      <c r="C86" s="164" t="s">
        <v>2</v>
      </c>
      <c r="D86" s="209" t="s">
        <v>81</v>
      </c>
      <c r="E86" s="91"/>
      <c r="F86" s="88"/>
      <c r="G86" s="88"/>
      <c r="H86" s="77"/>
      <c r="I86" s="86"/>
      <c r="J86" s="80"/>
      <c r="K86" s="80"/>
      <c r="L86" s="80"/>
      <c r="M86" s="80"/>
    </row>
    <row r="87" spans="1:13" x14ac:dyDescent="0.2">
      <c r="A87" s="213" t="s">
        <v>17</v>
      </c>
      <c r="B87" s="51" t="s">
        <v>68</v>
      </c>
      <c r="C87" s="46">
        <f>C78</f>
        <v>0.10390000000000001</v>
      </c>
      <c r="D87" s="47">
        <f>D78</f>
        <v>43.769999999999996</v>
      </c>
      <c r="E87" s="91"/>
      <c r="F87" s="88"/>
      <c r="G87" s="88"/>
      <c r="H87" s="77"/>
      <c r="I87" s="80"/>
      <c r="J87" s="80"/>
      <c r="K87" s="80"/>
      <c r="L87" s="80"/>
      <c r="M87" s="80"/>
    </row>
    <row r="88" spans="1:13" x14ac:dyDescent="0.2">
      <c r="A88" s="213" t="s">
        <v>18</v>
      </c>
      <c r="B88" s="51" t="s">
        <v>70</v>
      </c>
      <c r="C88" s="46">
        <f>C82</f>
        <v>0</v>
      </c>
      <c r="D88" s="47">
        <f>D83</f>
        <v>0</v>
      </c>
      <c r="E88" s="91"/>
      <c r="F88" s="88"/>
      <c r="G88" s="88"/>
      <c r="H88" s="77"/>
      <c r="I88" s="80"/>
      <c r="J88" s="80"/>
      <c r="K88" s="80"/>
      <c r="L88" s="80"/>
      <c r="M88" s="80"/>
    </row>
    <row r="89" spans="1:13" x14ac:dyDescent="0.2">
      <c r="A89" s="306" t="s">
        <v>138</v>
      </c>
      <c r="B89" s="306"/>
      <c r="C89" s="189">
        <f>SUM(C87:C88)</f>
        <v>0.10390000000000001</v>
      </c>
      <c r="D89" s="188">
        <f>SUM(D87:D88)</f>
        <v>43.769999999999996</v>
      </c>
      <c r="E89" s="91"/>
      <c r="F89" s="88"/>
      <c r="G89" s="88"/>
      <c r="H89" s="77"/>
      <c r="I89" s="80"/>
      <c r="J89" s="80"/>
      <c r="K89" s="80"/>
      <c r="L89" s="80"/>
      <c r="M89" s="80"/>
    </row>
    <row r="90" spans="1:13" x14ac:dyDescent="0.2">
      <c r="A90" s="208"/>
      <c r="B90" s="208"/>
      <c r="C90" s="208"/>
      <c r="D90" s="208"/>
      <c r="E90" s="91"/>
      <c r="F90" s="88"/>
      <c r="G90" s="88"/>
      <c r="H90" s="77"/>
      <c r="I90" s="80"/>
      <c r="J90" s="80"/>
      <c r="K90" s="80"/>
      <c r="L90" s="80"/>
      <c r="M90" s="80"/>
    </row>
    <row r="91" spans="1:13" x14ac:dyDescent="0.2">
      <c r="A91" s="208"/>
      <c r="B91" s="208"/>
      <c r="C91" s="208"/>
      <c r="D91" s="208"/>
      <c r="E91" s="91"/>
      <c r="F91" s="88"/>
      <c r="G91" s="88"/>
      <c r="H91" s="77"/>
      <c r="I91" s="80"/>
      <c r="J91" s="80"/>
      <c r="K91" s="80"/>
      <c r="L91" s="80"/>
      <c r="M91" s="80"/>
    </row>
    <row r="92" spans="1:13" x14ac:dyDescent="0.2">
      <c r="A92" s="308" t="s">
        <v>157</v>
      </c>
      <c r="B92" s="308"/>
      <c r="C92" s="308"/>
      <c r="D92" s="308"/>
      <c r="E92" s="91"/>
      <c r="F92" s="88"/>
      <c r="G92" s="88"/>
      <c r="H92" s="77"/>
      <c r="I92" s="80"/>
      <c r="J92" s="80"/>
      <c r="K92" s="80"/>
      <c r="L92" s="80"/>
      <c r="M92" s="80"/>
    </row>
    <row r="93" spans="1:13" x14ac:dyDescent="0.2">
      <c r="A93" s="209">
        <v>5</v>
      </c>
      <c r="B93" s="209" t="s">
        <v>140</v>
      </c>
      <c r="C93" s="209"/>
      <c r="D93" s="209" t="s">
        <v>81</v>
      </c>
      <c r="E93" s="91"/>
      <c r="F93" s="88"/>
      <c r="G93" s="88"/>
      <c r="H93" s="77"/>
      <c r="I93" s="80"/>
      <c r="J93" s="80"/>
      <c r="K93" s="80"/>
      <c r="L93" s="80"/>
      <c r="M93" s="80"/>
    </row>
    <row r="94" spans="1:13" x14ac:dyDescent="0.2">
      <c r="A94" s="213" t="s">
        <v>5</v>
      </c>
      <c r="B94" s="76" t="s">
        <v>71</v>
      </c>
      <c r="C94" s="105"/>
      <c r="D94" s="47">
        <f>Uniformes!G18</f>
        <v>7.7274999999999991</v>
      </c>
      <c r="E94" s="91"/>
      <c r="F94" s="88"/>
      <c r="G94" s="88"/>
      <c r="H94" s="77"/>
      <c r="I94" s="80"/>
      <c r="J94" s="80"/>
      <c r="K94" s="80"/>
      <c r="L94" s="80"/>
      <c r="M94" s="80"/>
    </row>
    <row r="95" spans="1:13" x14ac:dyDescent="0.2">
      <c r="A95" s="213" t="s">
        <v>6</v>
      </c>
      <c r="B95" s="76" t="s">
        <v>13</v>
      </c>
      <c r="C95" s="105"/>
      <c r="D95" s="47">
        <v>0</v>
      </c>
      <c r="E95" s="91"/>
      <c r="F95" s="88"/>
      <c r="G95" s="88"/>
      <c r="H95" s="77"/>
      <c r="I95" s="80"/>
      <c r="J95" s="80"/>
      <c r="K95" s="80"/>
      <c r="L95" s="80"/>
      <c r="M95" s="80"/>
    </row>
    <row r="96" spans="1:13" x14ac:dyDescent="0.2">
      <c r="A96" s="213" t="s">
        <v>7</v>
      </c>
      <c r="B96" s="76" t="s">
        <v>14</v>
      </c>
      <c r="C96" s="105"/>
      <c r="D96" s="47">
        <f>'Equipamentos e Materiais'!G35</f>
        <v>15.581547619047617</v>
      </c>
      <c r="E96" s="91"/>
      <c r="F96" s="88"/>
      <c r="G96" s="88"/>
      <c r="H96" s="77"/>
      <c r="I96" s="80"/>
      <c r="J96" s="80"/>
      <c r="K96" s="80"/>
      <c r="L96" s="80"/>
      <c r="M96" s="80"/>
    </row>
    <row r="97" spans="1:13" x14ac:dyDescent="0.2">
      <c r="A97" s="213" t="s">
        <v>8</v>
      </c>
      <c r="B97" s="76" t="s">
        <v>3</v>
      </c>
      <c r="C97" s="105"/>
      <c r="D97" s="47">
        <v>0</v>
      </c>
      <c r="E97" s="91"/>
      <c r="F97" s="88"/>
      <c r="G97" s="88"/>
      <c r="H97" s="77"/>
      <c r="I97" s="80"/>
      <c r="J97" s="80"/>
      <c r="K97" s="80"/>
      <c r="L97" s="80"/>
      <c r="M97" s="80"/>
    </row>
    <row r="98" spans="1:13" x14ac:dyDescent="0.2">
      <c r="A98" s="306" t="s">
        <v>138</v>
      </c>
      <c r="B98" s="306"/>
      <c r="C98" s="106"/>
      <c r="D98" s="188">
        <f>SUM(D94:D97)</f>
        <v>23.309047619047618</v>
      </c>
      <c r="E98" s="91"/>
      <c r="F98" s="88"/>
      <c r="G98" s="88"/>
      <c r="H98" s="77"/>
      <c r="I98" s="80"/>
      <c r="J98" s="80"/>
      <c r="K98" s="80"/>
      <c r="L98" s="80"/>
      <c r="M98" s="80"/>
    </row>
    <row r="99" spans="1:13" x14ac:dyDescent="0.2">
      <c r="A99" s="208"/>
      <c r="B99" s="208"/>
      <c r="C99" s="204"/>
      <c r="D99" s="205"/>
      <c r="E99" s="91"/>
      <c r="F99" s="88"/>
      <c r="G99" s="88"/>
      <c r="H99" s="77"/>
      <c r="I99" s="80"/>
      <c r="J99" s="80"/>
      <c r="K99" s="80"/>
      <c r="L99" s="80"/>
      <c r="M99" s="80"/>
    </row>
    <row r="100" spans="1:13" x14ac:dyDescent="0.2">
      <c r="A100" s="208"/>
      <c r="B100" s="208"/>
      <c r="C100" s="208"/>
      <c r="D100" s="208"/>
      <c r="E100" s="91"/>
      <c r="F100" s="88"/>
      <c r="G100" s="88"/>
      <c r="H100" s="77"/>
      <c r="I100" s="80"/>
      <c r="J100" s="80"/>
      <c r="K100" s="80"/>
      <c r="L100" s="80"/>
      <c r="M100" s="80"/>
    </row>
    <row r="101" spans="1:13" x14ac:dyDescent="0.2">
      <c r="A101" s="308" t="s">
        <v>158</v>
      </c>
      <c r="B101" s="308"/>
      <c r="C101" s="308"/>
      <c r="D101" s="308"/>
      <c r="E101" s="91"/>
      <c r="F101" s="88"/>
      <c r="G101" s="88"/>
      <c r="H101" s="77"/>
      <c r="I101" s="80"/>
      <c r="J101" s="80"/>
      <c r="K101" s="80"/>
      <c r="L101" s="80"/>
      <c r="M101" s="80"/>
    </row>
    <row r="102" spans="1:13" x14ac:dyDescent="0.2">
      <c r="A102" s="209">
        <v>6</v>
      </c>
      <c r="B102" s="209" t="s">
        <v>141</v>
      </c>
      <c r="C102" s="209" t="s">
        <v>2</v>
      </c>
      <c r="D102" s="209" t="s">
        <v>81</v>
      </c>
      <c r="E102" s="91"/>
      <c r="F102" s="88"/>
      <c r="G102" s="88"/>
      <c r="H102" s="77"/>
      <c r="I102" s="80"/>
      <c r="J102" s="80"/>
      <c r="K102" s="80"/>
      <c r="L102" s="80"/>
      <c r="M102" s="80"/>
    </row>
    <row r="103" spans="1:13" x14ac:dyDescent="0.2">
      <c r="A103" s="213" t="s">
        <v>5</v>
      </c>
      <c r="B103" s="215" t="s">
        <v>19</v>
      </c>
      <c r="C103" s="130">
        <v>0.05</v>
      </c>
      <c r="D103" s="47">
        <f>TRUNC(C103*D121,2)</f>
        <v>41.3</v>
      </c>
      <c r="E103" s="100" t="s">
        <v>142</v>
      </c>
      <c r="F103" s="88"/>
      <c r="G103" s="88"/>
      <c r="H103" s="77"/>
      <c r="I103" s="80"/>
      <c r="J103" s="80"/>
      <c r="K103" s="80"/>
      <c r="L103" s="80"/>
      <c r="M103" s="80"/>
    </row>
    <row r="104" spans="1:13" x14ac:dyDescent="0.2">
      <c r="A104" s="213" t="s">
        <v>6</v>
      </c>
      <c r="B104" s="215" t="s">
        <v>4</v>
      </c>
      <c r="C104" s="130">
        <v>0.1</v>
      </c>
      <c r="D104" s="47">
        <f>TRUNC(C104*(D103+D121),2)</f>
        <v>86.73</v>
      </c>
      <c r="E104" s="100" t="s">
        <v>143</v>
      </c>
      <c r="F104" s="88"/>
      <c r="G104" s="88"/>
      <c r="H104" s="77"/>
      <c r="I104" s="80"/>
      <c r="J104" s="80"/>
      <c r="K104" s="80"/>
      <c r="L104" s="80"/>
      <c r="M104" s="80"/>
    </row>
    <row r="105" spans="1:13" x14ac:dyDescent="0.2">
      <c r="A105" s="213" t="s">
        <v>7</v>
      </c>
      <c r="B105" s="215" t="s">
        <v>42</v>
      </c>
      <c r="C105" s="223">
        <f>1-(C106+C107+C108)</f>
        <v>0.85749999999999993</v>
      </c>
      <c r="D105" s="52">
        <f>TRUNC(((D121+D103+D104)/C105),2)</f>
        <v>1112.5999999999999</v>
      </c>
      <c r="E105" s="91"/>
      <c r="F105" s="88"/>
      <c r="G105" s="88"/>
      <c r="H105" s="77"/>
      <c r="I105" s="80"/>
      <c r="J105" s="80"/>
      <c r="K105" s="80"/>
      <c r="L105" s="80"/>
      <c r="M105" s="80"/>
    </row>
    <row r="106" spans="1:13" x14ac:dyDescent="0.2">
      <c r="A106" s="213" t="s">
        <v>43</v>
      </c>
      <c r="B106" s="215" t="s">
        <v>39</v>
      </c>
      <c r="C106" s="131">
        <v>1.6500000000000001E-2</v>
      </c>
      <c r="D106" s="47">
        <f>TRUNC(C106*D105,2)</f>
        <v>18.350000000000001</v>
      </c>
      <c r="E106" s="91"/>
      <c r="F106" s="88"/>
      <c r="G106" s="88"/>
      <c r="H106" s="77"/>
      <c r="I106" s="80"/>
      <c r="J106" s="80"/>
      <c r="K106" s="80"/>
      <c r="L106" s="80"/>
      <c r="M106" s="80"/>
    </row>
    <row r="107" spans="1:13" x14ac:dyDescent="0.2">
      <c r="A107" s="213" t="s">
        <v>44</v>
      </c>
      <c r="B107" s="215" t="s">
        <v>40</v>
      </c>
      <c r="C107" s="131">
        <v>7.5999999999999998E-2</v>
      </c>
      <c r="D107" s="47">
        <f>TRUNC(C107*D105,2)</f>
        <v>84.55</v>
      </c>
      <c r="E107" s="91"/>
      <c r="F107" s="88"/>
      <c r="G107" s="88"/>
      <c r="H107" s="77"/>
      <c r="I107" s="80"/>
      <c r="J107" s="80"/>
      <c r="K107" s="80"/>
      <c r="L107" s="80"/>
      <c r="M107" s="80"/>
    </row>
    <row r="108" spans="1:13" x14ac:dyDescent="0.2">
      <c r="A108" s="213" t="s">
        <v>45</v>
      </c>
      <c r="B108" s="215" t="s">
        <v>41</v>
      </c>
      <c r="C108" s="131">
        <v>0.05</v>
      </c>
      <c r="D108" s="47">
        <f>TRUNC(C108*D105,2)</f>
        <v>55.63</v>
      </c>
      <c r="E108" s="91"/>
      <c r="F108" s="88"/>
      <c r="G108" s="88"/>
      <c r="H108" s="77"/>
      <c r="I108" s="80"/>
      <c r="J108" s="80"/>
      <c r="K108" s="80"/>
      <c r="L108" s="80"/>
      <c r="M108" s="80"/>
    </row>
    <row r="109" spans="1:13" x14ac:dyDescent="0.2">
      <c r="A109" s="306" t="s">
        <v>138</v>
      </c>
      <c r="B109" s="306"/>
      <c r="C109" s="190"/>
      <c r="D109" s="188">
        <f>SUM(D103:D108)-D105</f>
        <v>286.55999999999995</v>
      </c>
      <c r="E109" s="196"/>
      <c r="F109" s="88"/>
      <c r="G109" s="88"/>
      <c r="H109" s="77"/>
      <c r="I109" s="80"/>
      <c r="J109" s="80"/>
      <c r="K109" s="80"/>
      <c r="L109" s="80"/>
      <c r="M109" s="80"/>
    </row>
    <row r="110" spans="1:13" x14ac:dyDescent="0.2">
      <c r="A110" s="53"/>
      <c r="B110" s="53"/>
      <c r="C110" s="53"/>
      <c r="D110" s="206"/>
      <c r="E110" s="88"/>
      <c r="F110" s="88"/>
      <c r="G110" s="88"/>
      <c r="H110" s="77"/>
      <c r="I110" s="80"/>
      <c r="J110" s="80"/>
      <c r="K110" s="80"/>
      <c r="L110" s="80"/>
      <c r="M110" s="80"/>
    </row>
    <row r="111" spans="1:13" x14ac:dyDescent="0.2">
      <c r="A111" s="53"/>
      <c r="B111" s="53"/>
      <c r="C111" s="53"/>
      <c r="D111" s="206"/>
      <c r="E111" s="88"/>
      <c r="F111" s="88"/>
      <c r="G111" s="88"/>
      <c r="H111" s="77"/>
      <c r="I111" s="80"/>
      <c r="J111" s="80"/>
      <c r="K111" s="80"/>
      <c r="L111" s="80"/>
      <c r="M111" s="80"/>
    </row>
    <row r="112" spans="1:13" x14ac:dyDescent="0.2">
      <c r="A112" s="309" t="s">
        <v>212</v>
      </c>
      <c r="B112" s="309"/>
      <c r="C112" s="309"/>
      <c r="D112" s="309"/>
      <c r="E112" s="88"/>
      <c r="F112" s="101"/>
      <c r="G112" s="88"/>
      <c r="H112" s="77"/>
      <c r="I112" s="80"/>
      <c r="J112" s="80"/>
      <c r="K112" s="80"/>
      <c r="L112" s="80"/>
      <c r="M112" s="80"/>
    </row>
    <row r="113" spans="1:13" x14ac:dyDescent="0.2">
      <c r="A113" s="207"/>
      <c r="B113" s="207"/>
      <c r="C113" s="207"/>
      <c r="D113" s="207"/>
      <c r="E113" s="88"/>
      <c r="F113" s="101"/>
      <c r="G113" s="88"/>
      <c r="H113" s="77"/>
      <c r="I113" s="80"/>
      <c r="J113" s="80"/>
      <c r="K113" s="80"/>
      <c r="L113" s="80"/>
      <c r="M113" s="80"/>
    </row>
    <row r="114" spans="1:13" x14ac:dyDescent="0.2">
      <c r="A114" s="308" t="s">
        <v>211</v>
      </c>
      <c r="B114" s="308"/>
      <c r="C114" s="308"/>
      <c r="D114" s="308"/>
      <c r="E114" s="88"/>
      <c r="F114" s="101"/>
      <c r="G114" s="88"/>
      <c r="H114" s="77"/>
      <c r="I114" s="80"/>
      <c r="J114" s="80"/>
      <c r="K114" s="80"/>
      <c r="L114" s="80"/>
      <c r="M114" s="80"/>
    </row>
    <row r="115" spans="1:13" x14ac:dyDescent="0.2">
      <c r="A115" s="165"/>
      <c r="B115" s="166" t="s">
        <v>160</v>
      </c>
      <c r="C115" s="209"/>
      <c r="D115" s="209" t="s">
        <v>81</v>
      </c>
      <c r="E115" s="88"/>
      <c r="F115" s="88"/>
      <c r="G115" s="88"/>
      <c r="H115" s="77"/>
      <c r="I115" s="80"/>
      <c r="J115" s="80"/>
      <c r="K115" s="80"/>
      <c r="L115" s="80"/>
      <c r="M115" s="80"/>
    </row>
    <row r="116" spans="1:13" x14ac:dyDescent="0.2">
      <c r="A116" s="49" t="s">
        <v>5</v>
      </c>
      <c r="B116" s="51" t="s">
        <v>162</v>
      </c>
      <c r="C116" s="104"/>
      <c r="D116" s="47">
        <f>D18</f>
        <v>421.19</v>
      </c>
      <c r="E116" s="88"/>
      <c r="F116" s="88"/>
      <c r="G116" s="88"/>
      <c r="H116" s="77"/>
      <c r="I116" s="80"/>
      <c r="J116" s="80"/>
      <c r="K116" s="80"/>
      <c r="L116" s="80"/>
      <c r="M116" s="80"/>
    </row>
    <row r="117" spans="1:13" x14ac:dyDescent="0.2">
      <c r="A117" s="49" t="s">
        <v>6</v>
      </c>
      <c r="B117" s="51" t="s">
        <v>163</v>
      </c>
      <c r="C117" s="104"/>
      <c r="D117" s="47">
        <f>D55</f>
        <v>310.09000000000003</v>
      </c>
      <c r="E117" s="88"/>
      <c r="F117" s="88"/>
      <c r="G117" s="88"/>
      <c r="H117" s="77"/>
      <c r="I117" s="80"/>
      <c r="J117" s="80"/>
      <c r="K117" s="80"/>
      <c r="L117" s="80"/>
      <c r="M117" s="80"/>
    </row>
    <row r="118" spans="1:13" x14ac:dyDescent="0.2">
      <c r="A118" s="49" t="s">
        <v>7</v>
      </c>
      <c r="B118" s="51" t="s">
        <v>164</v>
      </c>
      <c r="C118" s="104"/>
      <c r="D118" s="47">
        <f>D66</f>
        <v>27.67</v>
      </c>
      <c r="E118" s="88"/>
      <c r="F118" s="101"/>
      <c r="G118" s="88"/>
      <c r="H118" s="77"/>
      <c r="I118" s="80"/>
      <c r="J118" s="80"/>
      <c r="K118" s="80"/>
      <c r="L118" s="80"/>
      <c r="M118" s="80"/>
    </row>
    <row r="119" spans="1:13" x14ac:dyDescent="0.2">
      <c r="A119" s="49" t="s">
        <v>8</v>
      </c>
      <c r="B119" s="51" t="s">
        <v>69</v>
      </c>
      <c r="C119" s="104"/>
      <c r="D119" s="47">
        <f>D89</f>
        <v>43.769999999999996</v>
      </c>
      <c r="E119" s="88"/>
      <c r="F119" s="101"/>
      <c r="G119" s="88"/>
      <c r="H119" s="77"/>
      <c r="I119" s="80"/>
      <c r="J119" s="80"/>
      <c r="K119" s="80"/>
      <c r="L119" s="80"/>
      <c r="M119" s="80"/>
    </row>
    <row r="120" spans="1:13" x14ac:dyDescent="0.2">
      <c r="A120" s="49" t="s">
        <v>9</v>
      </c>
      <c r="B120" s="51" t="s">
        <v>165</v>
      </c>
      <c r="C120" s="104"/>
      <c r="D120" s="47">
        <f>D98</f>
        <v>23.309047619047618</v>
      </c>
      <c r="E120" s="88"/>
      <c r="F120" s="88"/>
      <c r="G120" s="88"/>
      <c r="H120" s="77"/>
      <c r="I120" s="80"/>
      <c r="J120" s="80"/>
      <c r="K120" s="80"/>
      <c r="L120" s="80"/>
      <c r="M120" s="80"/>
    </row>
    <row r="121" spans="1:13" x14ac:dyDescent="0.2">
      <c r="A121" s="312" t="s">
        <v>72</v>
      </c>
      <c r="B121" s="313"/>
      <c r="C121" s="209"/>
      <c r="D121" s="48">
        <f>SUM(D116:D120)</f>
        <v>826.02904761904756</v>
      </c>
      <c r="E121" s="88"/>
      <c r="F121" s="98"/>
      <c r="G121" s="88"/>
      <c r="H121" s="77"/>
      <c r="I121" s="80"/>
      <c r="J121" s="80"/>
      <c r="K121" s="80"/>
      <c r="L121" s="80"/>
      <c r="M121" s="80"/>
    </row>
    <row r="122" spans="1:13" x14ac:dyDescent="0.2">
      <c r="A122" s="49" t="s">
        <v>10</v>
      </c>
      <c r="B122" s="51" t="s">
        <v>166</v>
      </c>
      <c r="C122" s="104"/>
      <c r="D122" s="47">
        <f>D109</f>
        <v>286.55999999999995</v>
      </c>
      <c r="E122" s="88"/>
      <c r="F122" s="88"/>
      <c r="G122" s="88"/>
      <c r="H122" s="77"/>
      <c r="I122" s="80"/>
      <c r="J122" s="80"/>
      <c r="K122" s="80"/>
      <c r="L122" s="80"/>
      <c r="M122" s="80"/>
    </row>
    <row r="123" spans="1:13" x14ac:dyDescent="0.2">
      <c r="A123" s="327" t="s">
        <v>161</v>
      </c>
      <c r="B123" s="330"/>
      <c r="C123" s="209"/>
      <c r="D123" s="191">
        <f>SUM(D121:D122)</f>
        <v>1112.5890476190475</v>
      </c>
      <c r="E123" s="88"/>
      <c r="F123" s="221"/>
      <c r="G123" s="88"/>
      <c r="H123" s="77"/>
      <c r="I123" s="80"/>
      <c r="J123" s="80"/>
      <c r="K123" s="80"/>
      <c r="L123" s="80"/>
      <c r="M123" s="80"/>
    </row>
    <row r="124" spans="1:13" hidden="1" x14ac:dyDescent="0.2">
      <c r="D124" s="3"/>
      <c r="E124" s="87"/>
      <c r="F124" s="87"/>
      <c r="G124" s="87"/>
      <c r="H124" s="80"/>
      <c r="I124" s="80"/>
      <c r="J124" s="80"/>
      <c r="K124" s="80"/>
      <c r="L124" s="80"/>
      <c r="M124" s="80"/>
    </row>
    <row r="125" spans="1:13" ht="40.5" hidden="1" customHeight="1" thickBot="1" x14ac:dyDescent="0.25">
      <c r="A125" s="40"/>
      <c r="B125" s="40" t="s">
        <v>20</v>
      </c>
      <c r="C125" s="2"/>
      <c r="D125" s="2"/>
      <c r="E125" s="87"/>
      <c r="F125" s="87"/>
      <c r="G125" s="87"/>
      <c r="H125" s="80"/>
      <c r="I125" s="80"/>
      <c r="J125" s="80"/>
      <c r="K125" s="80"/>
      <c r="L125" s="80"/>
      <c r="M125" s="80"/>
    </row>
    <row r="126" spans="1:13" ht="39" hidden="1" customHeight="1" thickBot="1" x14ac:dyDescent="0.25">
      <c r="A126" s="331" t="s">
        <v>22</v>
      </c>
      <c r="B126" s="332"/>
      <c r="C126" s="4" t="s">
        <v>21</v>
      </c>
      <c r="D126" s="5" t="s">
        <v>0</v>
      </c>
      <c r="E126" s="87"/>
      <c r="F126" s="87"/>
      <c r="G126" s="87"/>
      <c r="H126" s="80"/>
      <c r="I126" s="80"/>
      <c r="J126" s="80"/>
      <c r="K126" s="80"/>
      <c r="L126" s="80"/>
      <c r="M126" s="80"/>
    </row>
    <row r="127" spans="1:13" ht="12.75" hidden="1" customHeight="1" x14ac:dyDescent="0.2">
      <c r="A127" s="333" t="s">
        <v>23</v>
      </c>
      <c r="B127" s="334"/>
      <c r="C127" s="6"/>
      <c r="D127" s="7">
        <v>0</v>
      </c>
      <c r="E127" s="87"/>
      <c r="F127" s="87"/>
      <c r="G127" s="87"/>
      <c r="H127" s="80"/>
      <c r="I127" s="80"/>
      <c r="J127" s="80"/>
      <c r="K127" s="80"/>
      <c r="L127" s="80"/>
      <c r="M127" s="80"/>
    </row>
    <row r="128" spans="1:13" ht="12.75" hidden="1" customHeight="1" x14ac:dyDescent="0.2">
      <c r="A128" s="295" t="s">
        <v>24</v>
      </c>
      <c r="B128" s="296"/>
      <c r="C128" s="8"/>
      <c r="D128" s="9">
        <v>0</v>
      </c>
      <c r="E128" s="87"/>
      <c r="F128" s="87"/>
      <c r="G128" s="87"/>
      <c r="H128" s="80"/>
      <c r="I128" s="80"/>
      <c r="J128" s="80"/>
      <c r="K128" s="80"/>
      <c r="L128" s="80"/>
      <c r="M128" s="80"/>
    </row>
    <row r="129" spans="1:13" ht="12.75" hidden="1" customHeight="1" x14ac:dyDescent="0.2">
      <c r="A129" s="295" t="s">
        <v>25</v>
      </c>
      <c r="B129" s="296"/>
      <c r="C129" s="8"/>
      <c r="D129" s="9">
        <v>0</v>
      </c>
      <c r="E129" s="87"/>
      <c r="F129" s="87"/>
      <c r="G129" s="87"/>
      <c r="H129" s="80"/>
      <c r="I129" s="80"/>
      <c r="J129" s="80"/>
      <c r="K129" s="80"/>
      <c r="L129" s="80"/>
      <c r="M129" s="80"/>
    </row>
    <row r="130" spans="1:13" ht="12.75" hidden="1" customHeight="1" x14ac:dyDescent="0.2">
      <c r="A130" s="295" t="s">
        <v>26</v>
      </c>
      <c r="B130" s="296"/>
      <c r="C130" s="8"/>
      <c r="D130" s="9">
        <v>0</v>
      </c>
      <c r="E130" s="87"/>
      <c r="F130" s="87"/>
      <c r="G130" s="87"/>
      <c r="H130" s="80"/>
      <c r="I130" s="80"/>
      <c r="J130" s="80"/>
      <c r="K130" s="80"/>
      <c r="L130" s="80"/>
      <c r="M130" s="80"/>
    </row>
    <row r="131" spans="1:13" ht="12.75" hidden="1" customHeight="1" x14ac:dyDescent="0.2">
      <c r="A131" s="297"/>
      <c r="B131" s="298"/>
      <c r="C131" s="10"/>
      <c r="D131" s="9"/>
      <c r="E131" s="87"/>
      <c r="F131" s="87"/>
      <c r="G131" s="87"/>
      <c r="H131" s="80"/>
      <c r="I131" s="80"/>
      <c r="J131" s="80"/>
      <c r="K131" s="80"/>
      <c r="L131" s="80"/>
      <c r="M131" s="80"/>
    </row>
    <row r="132" spans="1:13" ht="13.5" hidden="1" customHeight="1" thickBot="1" x14ac:dyDescent="0.25">
      <c r="A132" s="299"/>
      <c r="B132" s="300"/>
      <c r="C132" s="11"/>
      <c r="D132" s="12"/>
      <c r="E132" s="87"/>
      <c r="F132" s="87"/>
      <c r="G132" s="87"/>
      <c r="H132" s="80"/>
      <c r="I132" s="80"/>
      <c r="J132" s="80"/>
      <c r="K132" s="80"/>
      <c r="L132" s="80"/>
      <c r="M132" s="80"/>
    </row>
    <row r="133" spans="1:13" ht="13.5" hidden="1" thickBot="1" x14ac:dyDescent="0.25">
      <c r="A133" s="36" t="s">
        <v>27</v>
      </c>
      <c r="B133" s="37"/>
      <c r="C133" s="38"/>
      <c r="D133" s="13">
        <f>SUM(D131:D132)</f>
        <v>0</v>
      </c>
      <c r="E133" s="87"/>
      <c r="F133" s="87"/>
      <c r="G133" s="87"/>
      <c r="H133" s="80"/>
      <c r="I133" s="80"/>
      <c r="J133" s="80"/>
      <c r="K133" s="80"/>
      <c r="L133" s="80"/>
      <c r="M133" s="80"/>
    </row>
    <row r="134" spans="1:13" hidden="1" x14ac:dyDescent="0.2">
      <c r="E134" s="87"/>
      <c r="F134" s="87"/>
      <c r="G134" s="87"/>
      <c r="H134" s="80"/>
      <c r="I134" s="80"/>
      <c r="J134" s="80"/>
      <c r="K134" s="80"/>
      <c r="L134" s="80"/>
      <c r="M134" s="80"/>
    </row>
    <row r="135" spans="1:13" ht="13.5" hidden="1" customHeight="1" thickBot="1" x14ac:dyDescent="0.25">
      <c r="A135" s="40" t="s">
        <v>28</v>
      </c>
      <c r="B135" s="40" t="s">
        <v>29</v>
      </c>
      <c r="C135" s="2"/>
      <c r="D135" s="2"/>
      <c r="E135" s="87"/>
      <c r="F135" s="87"/>
      <c r="G135" s="87"/>
      <c r="H135" s="80"/>
      <c r="I135" s="80"/>
      <c r="J135" s="80"/>
      <c r="K135" s="80"/>
      <c r="L135" s="80"/>
      <c r="M135" s="80"/>
    </row>
    <row r="136" spans="1:13" ht="13.5" hidden="1" customHeight="1" thickBot="1" x14ac:dyDescent="0.25">
      <c r="A136" s="31" t="s">
        <v>30</v>
      </c>
      <c r="B136" s="32"/>
      <c r="C136" s="32"/>
      <c r="D136" s="33"/>
      <c r="E136" s="87"/>
      <c r="F136" s="87"/>
      <c r="G136" s="87"/>
      <c r="H136" s="80"/>
      <c r="I136" s="80"/>
      <c r="J136" s="80"/>
      <c r="K136" s="80"/>
      <c r="L136" s="80"/>
      <c r="M136" s="80"/>
    </row>
    <row r="137" spans="1:13" ht="12.75" hidden="1" customHeight="1" x14ac:dyDescent="0.2">
      <c r="A137" s="14"/>
      <c r="B137" s="34" t="s">
        <v>31</v>
      </c>
      <c r="C137" s="35"/>
      <c r="D137" s="5" t="s">
        <v>0</v>
      </c>
      <c r="E137" s="87"/>
      <c r="F137" s="87"/>
      <c r="G137" s="87"/>
      <c r="H137" s="80"/>
      <c r="I137" s="80"/>
      <c r="J137" s="80"/>
      <c r="K137" s="80"/>
      <c r="L137" s="80"/>
      <c r="M137" s="80"/>
    </row>
    <row r="138" spans="1:13" ht="12.75" hidden="1" customHeight="1" x14ac:dyDescent="0.2">
      <c r="A138" s="15" t="s">
        <v>5</v>
      </c>
      <c r="B138" s="25" t="s">
        <v>32</v>
      </c>
      <c r="C138" s="26"/>
      <c r="D138" s="16">
        <f>D106</f>
        <v>18.350000000000001</v>
      </c>
      <c r="E138" s="87"/>
      <c r="F138" s="87"/>
      <c r="G138" s="87"/>
      <c r="H138" s="80"/>
      <c r="I138" s="80"/>
      <c r="J138" s="80"/>
      <c r="K138" s="80"/>
      <c r="L138" s="80"/>
      <c r="M138" s="80"/>
    </row>
    <row r="139" spans="1:13" ht="13.5" hidden="1" customHeight="1" thickBot="1" x14ac:dyDescent="0.25">
      <c r="A139" s="17" t="s">
        <v>6</v>
      </c>
      <c r="B139" s="27" t="s">
        <v>33</v>
      </c>
      <c r="C139" s="28"/>
      <c r="D139" s="18" t="e">
        <f>#REF!</f>
        <v>#REF!</v>
      </c>
      <c r="E139" s="87"/>
      <c r="F139" s="87"/>
      <c r="G139" s="87"/>
      <c r="H139" s="80"/>
      <c r="I139" s="80"/>
      <c r="J139" s="80"/>
      <c r="K139" s="80"/>
      <c r="L139" s="80"/>
      <c r="M139" s="80"/>
    </row>
    <row r="140" spans="1:13" ht="13.5" hidden="1" customHeight="1" thickBot="1" x14ac:dyDescent="0.25">
      <c r="A140" s="17" t="s">
        <v>7</v>
      </c>
      <c r="B140" s="29" t="s">
        <v>34</v>
      </c>
      <c r="C140" s="30"/>
      <c r="D140" s="18">
        <f>D109</f>
        <v>286.55999999999995</v>
      </c>
      <c r="E140" s="87"/>
      <c r="F140" s="87"/>
      <c r="G140" s="87"/>
      <c r="H140" s="80"/>
      <c r="I140" s="80"/>
      <c r="J140" s="80"/>
      <c r="K140" s="80"/>
      <c r="L140" s="80"/>
      <c r="M140" s="80"/>
    </row>
    <row r="141" spans="1:13" ht="13.5" hidden="1" thickBot="1" x14ac:dyDescent="0.25">
      <c r="A141" s="22" t="s">
        <v>16</v>
      </c>
      <c r="B141" s="23"/>
      <c r="C141" s="24"/>
      <c r="D141" s="13" t="e">
        <f>SUM(D138:D140)</f>
        <v>#REF!</v>
      </c>
      <c r="E141" s="87"/>
      <c r="F141" s="87"/>
      <c r="G141" s="87"/>
      <c r="H141" s="80"/>
      <c r="I141" s="80"/>
      <c r="J141" s="80"/>
      <c r="K141" s="80"/>
      <c r="L141" s="80"/>
      <c r="M141" s="80"/>
    </row>
    <row r="142" spans="1:13" hidden="1" x14ac:dyDescent="0.2">
      <c r="A142" s="19" t="s">
        <v>15</v>
      </c>
      <c r="B142" s="1" t="s">
        <v>35</v>
      </c>
      <c r="E142" s="87"/>
      <c r="F142" s="87"/>
      <c r="G142" s="87"/>
      <c r="H142" s="80"/>
      <c r="I142" s="80"/>
      <c r="J142" s="80"/>
      <c r="K142" s="80"/>
      <c r="L142" s="80"/>
      <c r="M142" s="80"/>
    </row>
    <row r="143" spans="1:13" hidden="1" x14ac:dyDescent="0.2">
      <c r="E143" s="87"/>
      <c r="F143" s="87"/>
      <c r="G143" s="87"/>
      <c r="H143" s="80"/>
      <c r="I143" s="80"/>
      <c r="J143" s="80"/>
      <c r="K143" s="80"/>
      <c r="L143" s="80"/>
      <c r="M143" s="80"/>
    </row>
    <row r="144" spans="1:13" x14ac:dyDescent="0.2">
      <c r="E144" s="87"/>
      <c r="F144" s="87"/>
      <c r="G144" s="87"/>
      <c r="H144" s="80"/>
      <c r="I144" s="80"/>
      <c r="J144" s="80"/>
      <c r="K144" s="80"/>
      <c r="L144" s="80"/>
      <c r="M144" s="80"/>
    </row>
    <row r="145" spans="1:13" x14ac:dyDescent="0.2">
      <c r="A145" s="20"/>
      <c r="B145" s="20"/>
      <c r="E145" s="87"/>
      <c r="F145" s="222"/>
      <c r="G145" s="87"/>
      <c r="H145" s="80"/>
      <c r="I145" s="80"/>
      <c r="J145" s="80"/>
      <c r="K145" s="80"/>
      <c r="L145" s="80"/>
      <c r="M145" s="80"/>
    </row>
  </sheetData>
  <mergeCells count="51">
    <mergeCell ref="A2:D2"/>
    <mergeCell ref="A5:B6"/>
    <mergeCell ref="C5:D6"/>
    <mergeCell ref="A8:D8"/>
    <mergeCell ref="A10:D10"/>
    <mergeCell ref="A29:D29"/>
    <mergeCell ref="A39:B39"/>
    <mergeCell ref="A40:D40"/>
    <mergeCell ref="A41:D41"/>
    <mergeCell ref="A18:C18"/>
    <mergeCell ref="A21:D21"/>
    <mergeCell ref="A22:D22"/>
    <mergeCell ref="A23:D23"/>
    <mergeCell ref="A27:B27"/>
    <mergeCell ref="A28:D28"/>
    <mergeCell ref="E43:I43"/>
    <mergeCell ref="A48:C48"/>
    <mergeCell ref="A69:D69"/>
    <mergeCell ref="A50:D50"/>
    <mergeCell ref="B51:C51"/>
    <mergeCell ref="B52:C52"/>
    <mergeCell ref="B53:C53"/>
    <mergeCell ref="B54:C54"/>
    <mergeCell ref="A55:C55"/>
    <mergeCell ref="A56:D56"/>
    <mergeCell ref="A58:D58"/>
    <mergeCell ref="E65:I65"/>
    <mergeCell ref="A66:B66"/>
    <mergeCell ref="A67:D67"/>
    <mergeCell ref="A49:D49"/>
    <mergeCell ref="A114:D114"/>
    <mergeCell ref="A70:D70"/>
    <mergeCell ref="A78:B78"/>
    <mergeCell ref="A80:D80"/>
    <mergeCell ref="A83:B83"/>
    <mergeCell ref="A85:D85"/>
    <mergeCell ref="A89:B89"/>
    <mergeCell ref="A92:D92"/>
    <mergeCell ref="A98:B98"/>
    <mergeCell ref="A101:D101"/>
    <mergeCell ref="A109:B109"/>
    <mergeCell ref="A112:D112"/>
    <mergeCell ref="A130:B130"/>
    <mergeCell ref="A131:B131"/>
    <mergeCell ref="A132:B132"/>
    <mergeCell ref="A121:B121"/>
    <mergeCell ref="A123:B123"/>
    <mergeCell ref="A126:B126"/>
    <mergeCell ref="A127:B127"/>
    <mergeCell ref="A128:B128"/>
    <mergeCell ref="A129:B129"/>
  </mergeCells>
  <pageMargins left="0.98425196850393704" right="0.31496062992125984" top="0.70866141732283472" bottom="0.39370078740157483" header="0.11811023622047245" footer="0.11811023622047245"/>
  <pageSetup paperSize="9" scale="71" firstPageNumber="0" orientation="portrait" horizontalDpi="4294967293" verticalDpi="4294967293" r:id="rId1"/>
  <headerFooter alignWithMargins="0"/>
  <rowBreaks count="1" manualBreakCount="1">
    <brk id="57" max="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B1:J41"/>
  <sheetViews>
    <sheetView showGridLines="0" workbookViewId="0">
      <selection activeCell="I8" sqref="I8"/>
    </sheetView>
  </sheetViews>
  <sheetFormatPr defaultRowHeight="12.75" x14ac:dyDescent="0.2"/>
  <cols>
    <col min="1" max="1" width="2.5703125" customWidth="1"/>
    <col min="2" max="2" width="7.42578125" customWidth="1"/>
    <col min="3" max="3" width="14.7109375" bestFit="1" customWidth="1"/>
    <col min="4" max="4" width="13.7109375" bestFit="1" customWidth="1"/>
    <col min="5" max="5" width="11.140625" bestFit="1" customWidth="1"/>
    <col min="6" max="6" width="10.7109375" bestFit="1" customWidth="1"/>
    <col min="7" max="7" width="12" bestFit="1" customWidth="1"/>
  </cols>
  <sheetData>
    <row r="1" spans="2:10" x14ac:dyDescent="0.2">
      <c r="B1" s="370" t="s">
        <v>168</v>
      </c>
      <c r="C1" s="370"/>
      <c r="D1" s="370"/>
      <c r="E1" s="370"/>
      <c r="F1" s="370"/>
      <c r="G1" s="370"/>
    </row>
    <row r="2" spans="2:10" s="108" customFormat="1" x14ac:dyDescent="0.2">
      <c r="B2" s="143"/>
      <c r="C2" s="143"/>
      <c r="D2" s="143"/>
      <c r="E2" s="143"/>
      <c r="F2" s="143"/>
      <c r="G2" s="143"/>
    </row>
    <row r="3" spans="2:10" x14ac:dyDescent="0.2">
      <c r="B3" s="339" t="s">
        <v>226</v>
      </c>
      <c r="C3" s="340"/>
      <c r="D3" s="340"/>
      <c r="E3" s="340"/>
      <c r="F3" s="340"/>
      <c r="G3" s="341"/>
    </row>
    <row r="4" spans="2:10" ht="22.5" x14ac:dyDescent="0.2">
      <c r="B4" s="342" t="s">
        <v>174</v>
      </c>
      <c r="C4" s="342"/>
      <c r="D4" s="219" t="s">
        <v>175</v>
      </c>
      <c r="E4" s="219" t="s">
        <v>176</v>
      </c>
      <c r="F4" s="219" t="s">
        <v>222</v>
      </c>
      <c r="G4" s="220" t="s">
        <v>223</v>
      </c>
    </row>
    <row r="5" spans="2:10" x14ac:dyDescent="0.2">
      <c r="B5" s="123">
        <v>1</v>
      </c>
      <c r="C5" s="112" t="s">
        <v>221</v>
      </c>
      <c r="D5" s="241">
        <v>47.47</v>
      </c>
      <c r="E5" s="161">
        <v>5</v>
      </c>
      <c r="F5" s="124">
        <f>D5*E5</f>
        <v>237.35</v>
      </c>
      <c r="G5" s="124">
        <f>F5/12</f>
        <v>19.779166666666665</v>
      </c>
    </row>
    <row r="6" spans="2:10" x14ac:dyDescent="0.2">
      <c r="B6" s="123">
        <v>2</v>
      </c>
      <c r="C6" s="112" t="s">
        <v>220</v>
      </c>
      <c r="D6" s="241">
        <v>45.26</v>
      </c>
      <c r="E6" s="161">
        <v>10</v>
      </c>
      <c r="F6" s="124">
        <f>D6*E6</f>
        <v>452.59999999999997</v>
      </c>
      <c r="G6" s="124">
        <f t="shared" ref="G6" si="0">F6/12</f>
        <v>37.716666666666661</v>
      </c>
    </row>
    <row r="7" spans="2:10" x14ac:dyDescent="0.2">
      <c r="B7" s="132"/>
      <c r="C7" s="133"/>
      <c r="D7" s="343" t="s">
        <v>225</v>
      </c>
      <c r="E7" s="343"/>
      <c r="F7" s="224">
        <f>SUM(F5:F6)</f>
        <v>689.94999999999993</v>
      </c>
      <c r="G7" s="134">
        <f>SUM(G5:G6)</f>
        <v>57.495833333333323</v>
      </c>
    </row>
    <row r="8" spans="2:10" ht="12.75" customHeight="1" x14ac:dyDescent="0.2">
      <c r="B8" s="122"/>
      <c r="C8" s="125"/>
      <c r="D8" s="343" t="s">
        <v>178</v>
      </c>
      <c r="E8" s="343"/>
      <c r="F8" s="343"/>
      <c r="G8" s="141">
        <v>5</v>
      </c>
    </row>
    <row r="9" spans="2:10" x14ac:dyDescent="0.2">
      <c r="B9" s="122"/>
      <c r="C9" s="125"/>
      <c r="D9" s="344" t="s">
        <v>224</v>
      </c>
      <c r="E9" s="344"/>
      <c r="F9" s="344"/>
      <c r="G9" s="228">
        <f>G7/G8</f>
        <v>11.499166666666664</v>
      </c>
    </row>
    <row r="10" spans="2:10" ht="12.75" customHeight="1" x14ac:dyDescent="0.2">
      <c r="B10" s="122"/>
      <c r="C10" s="125"/>
      <c r="D10" s="137"/>
      <c r="E10" s="137"/>
      <c r="F10" s="137"/>
      <c r="G10" s="126"/>
    </row>
    <row r="11" spans="2:10" x14ac:dyDescent="0.2">
      <c r="D11" s="136"/>
      <c r="E11" s="136"/>
      <c r="F11" s="136"/>
      <c r="G11" s="136"/>
      <c r="H11" s="136"/>
      <c r="I11" s="136"/>
      <c r="J11" s="136"/>
    </row>
    <row r="12" spans="2:10" x14ac:dyDescent="0.2">
      <c r="B12" s="339" t="s">
        <v>227</v>
      </c>
      <c r="C12" s="340"/>
      <c r="D12" s="340"/>
      <c r="E12" s="340"/>
      <c r="F12" s="340"/>
      <c r="G12" s="341"/>
      <c r="H12" s="136"/>
      <c r="I12" s="136"/>
      <c r="J12" s="136"/>
    </row>
    <row r="13" spans="2:10" ht="22.5" x14ac:dyDescent="0.2">
      <c r="B13" s="342" t="s">
        <v>174</v>
      </c>
      <c r="C13" s="342"/>
      <c r="D13" s="219" t="s">
        <v>175</v>
      </c>
      <c r="E13" s="219" t="s">
        <v>176</v>
      </c>
      <c r="F13" s="219" t="s">
        <v>222</v>
      </c>
      <c r="G13" s="220" t="s">
        <v>223</v>
      </c>
      <c r="H13" s="136"/>
      <c r="I13" s="136"/>
      <c r="J13" s="136"/>
    </row>
    <row r="14" spans="2:10" x14ac:dyDescent="0.2">
      <c r="B14" s="123">
        <v>1</v>
      </c>
      <c r="C14" s="112" t="s">
        <v>221</v>
      </c>
      <c r="D14" s="241">
        <v>47.47</v>
      </c>
      <c r="E14" s="161">
        <v>2</v>
      </c>
      <c r="F14" s="124">
        <f>D14*E14</f>
        <v>94.94</v>
      </c>
      <c r="G14" s="124">
        <f t="shared" ref="G14:G15" si="1">F14/12</f>
        <v>7.9116666666666662</v>
      </c>
      <c r="H14" s="136"/>
      <c r="I14" s="136"/>
      <c r="J14" s="136"/>
    </row>
    <row r="15" spans="2:10" x14ac:dyDescent="0.2">
      <c r="B15" s="123">
        <v>2</v>
      </c>
      <c r="C15" s="112" t="s">
        <v>220</v>
      </c>
      <c r="D15" s="241">
        <v>45.26</v>
      </c>
      <c r="E15" s="161">
        <v>2</v>
      </c>
      <c r="F15" s="124">
        <f t="shared" ref="F15" si="2">D15*E15</f>
        <v>90.52</v>
      </c>
      <c r="G15" s="124">
        <f t="shared" si="1"/>
        <v>7.543333333333333</v>
      </c>
      <c r="H15" s="136"/>
      <c r="I15" s="136"/>
      <c r="J15" s="136"/>
    </row>
    <row r="16" spans="2:10" x14ac:dyDescent="0.2">
      <c r="B16" s="132"/>
      <c r="C16" s="133"/>
      <c r="D16" s="343" t="s">
        <v>225</v>
      </c>
      <c r="E16" s="343"/>
      <c r="F16" s="224">
        <f>SUM(F14:F15)</f>
        <v>185.45999999999998</v>
      </c>
      <c r="G16" s="134">
        <f>SUM(G14:G15)</f>
        <v>15.454999999999998</v>
      </c>
      <c r="H16" s="136"/>
      <c r="I16" s="136"/>
      <c r="J16" s="136"/>
    </row>
    <row r="17" spans="2:10" x14ac:dyDescent="0.2">
      <c r="B17" s="122"/>
      <c r="C17" s="125"/>
      <c r="D17" s="343" t="s">
        <v>178</v>
      </c>
      <c r="E17" s="343"/>
      <c r="F17" s="343"/>
      <c r="G17" s="141">
        <v>2</v>
      </c>
      <c r="H17" s="136"/>
      <c r="I17" s="136"/>
      <c r="J17" s="136"/>
    </row>
    <row r="18" spans="2:10" x14ac:dyDescent="0.2">
      <c r="B18" s="122"/>
      <c r="C18" s="125"/>
      <c r="D18" s="344" t="s">
        <v>224</v>
      </c>
      <c r="E18" s="344"/>
      <c r="F18" s="344"/>
      <c r="G18" s="228">
        <f>G16/G17</f>
        <v>7.7274999999999991</v>
      </c>
      <c r="H18" s="136"/>
      <c r="I18" s="136"/>
      <c r="J18" s="136"/>
    </row>
    <row r="19" spans="2:10" x14ac:dyDescent="0.2">
      <c r="D19" s="136"/>
      <c r="E19" s="136"/>
      <c r="F19" s="136"/>
      <c r="G19" s="136"/>
      <c r="H19" s="136"/>
      <c r="I19" s="136"/>
      <c r="J19" s="136"/>
    </row>
    <row r="20" spans="2:10" x14ac:dyDescent="0.2">
      <c r="D20" s="136"/>
      <c r="E20" s="136"/>
      <c r="F20" s="136"/>
      <c r="G20" s="136"/>
      <c r="H20" s="136"/>
      <c r="I20" s="136"/>
      <c r="J20" s="136"/>
    </row>
    <row r="21" spans="2:10" x14ac:dyDescent="0.2">
      <c r="D21" s="136"/>
      <c r="E21" s="136"/>
      <c r="F21" s="136"/>
      <c r="G21" s="136"/>
      <c r="H21" s="136"/>
      <c r="I21" s="136"/>
      <c r="J21" s="136"/>
    </row>
    <row r="22" spans="2:10" x14ac:dyDescent="0.2">
      <c r="D22" s="136"/>
      <c r="E22" s="136"/>
      <c r="F22" s="136"/>
      <c r="G22" s="136"/>
      <c r="H22" s="136"/>
      <c r="I22" s="136"/>
      <c r="J22" s="136"/>
    </row>
    <row r="23" spans="2:10" x14ac:dyDescent="0.2">
      <c r="D23" s="136"/>
      <c r="E23" s="136"/>
      <c r="F23" s="136"/>
      <c r="G23" s="136"/>
      <c r="H23" s="136"/>
      <c r="I23" s="136"/>
      <c r="J23" s="136"/>
    </row>
    <row r="24" spans="2:10" x14ac:dyDescent="0.2">
      <c r="D24" s="136"/>
      <c r="E24" s="136"/>
      <c r="F24" s="136"/>
      <c r="G24" s="136"/>
      <c r="H24" s="136"/>
      <c r="I24" s="136"/>
      <c r="J24" s="136"/>
    </row>
    <row r="25" spans="2:10" x14ac:dyDescent="0.2">
      <c r="D25" s="136"/>
      <c r="E25" s="136"/>
      <c r="F25" s="136"/>
      <c r="G25" s="136"/>
      <c r="H25" s="136"/>
      <c r="I25" s="136"/>
      <c r="J25" s="136"/>
    </row>
    <row r="26" spans="2:10" x14ac:dyDescent="0.2">
      <c r="D26" s="136"/>
      <c r="E26" s="136"/>
      <c r="F26" s="136"/>
      <c r="G26" s="136"/>
      <c r="H26" s="136"/>
      <c r="I26" s="136"/>
      <c r="J26" s="136"/>
    </row>
    <row r="27" spans="2:10" x14ac:dyDescent="0.2">
      <c r="D27" s="136"/>
      <c r="E27" s="136"/>
      <c r="F27" s="136"/>
      <c r="G27" s="136"/>
      <c r="H27" s="136"/>
      <c r="I27" s="136"/>
      <c r="J27" s="136"/>
    </row>
    <row r="28" spans="2:10" x14ac:dyDescent="0.2">
      <c r="D28" s="136"/>
      <c r="E28" s="136"/>
      <c r="F28" s="136"/>
      <c r="G28" s="136"/>
      <c r="H28" s="136"/>
      <c r="I28" s="136"/>
      <c r="J28" s="136"/>
    </row>
    <row r="29" spans="2:10" x14ac:dyDescent="0.2">
      <c r="D29" s="136"/>
      <c r="E29" s="136"/>
      <c r="F29" s="136"/>
      <c r="G29" s="136"/>
      <c r="H29" s="136"/>
      <c r="I29" s="136"/>
      <c r="J29" s="136"/>
    </row>
    <row r="30" spans="2:10" x14ac:dyDescent="0.2">
      <c r="D30" s="136"/>
      <c r="E30" s="136"/>
      <c r="F30" s="136"/>
      <c r="G30" s="136"/>
      <c r="H30" s="136"/>
      <c r="I30" s="136"/>
      <c r="J30" s="136"/>
    </row>
    <row r="31" spans="2:10" x14ac:dyDescent="0.2">
      <c r="D31" s="136"/>
      <c r="E31" s="136"/>
      <c r="F31" s="136"/>
      <c r="G31" s="136"/>
      <c r="H31" s="136"/>
      <c r="I31" s="136"/>
      <c r="J31" s="136"/>
    </row>
    <row r="32" spans="2:10" x14ac:dyDescent="0.2">
      <c r="D32" s="136"/>
      <c r="E32" s="136"/>
      <c r="F32" s="136"/>
      <c r="G32" s="136"/>
      <c r="H32" s="136"/>
      <c r="I32" s="136"/>
      <c r="J32" s="136"/>
    </row>
    <row r="33" spans="4:10" x14ac:dyDescent="0.2">
      <c r="D33" s="136"/>
      <c r="E33" s="136"/>
      <c r="F33" s="136"/>
      <c r="G33" s="136"/>
      <c r="H33" s="136"/>
      <c r="I33" s="136"/>
      <c r="J33" s="136"/>
    </row>
    <row r="34" spans="4:10" x14ac:dyDescent="0.2">
      <c r="D34" s="136"/>
      <c r="E34" s="136"/>
      <c r="F34" s="136"/>
      <c r="G34" s="136"/>
      <c r="H34" s="136"/>
      <c r="I34" s="136"/>
      <c r="J34" s="136"/>
    </row>
    <row r="35" spans="4:10" x14ac:dyDescent="0.2">
      <c r="D35" s="136"/>
      <c r="E35" s="136"/>
      <c r="F35" s="136"/>
      <c r="G35" s="136"/>
      <c r="H35" s="136"/>
      <c r="I35" s="136"/>
      <c r="J35" s="136"/>
    </row>
    <row r="36" spans="4:10" x14ac:dyDescent="0.2">
      <c r="D36" s="136"/>
      <c r="E36" s="136"/>
      <c r="F36" s="136"/>
      <c r="G36" s="136"/>
      <c r="H36" s="136"/>
      <c r="I36" s="136"/>
      <c r="J36" s="136"/>
    </row>
    <row r="37" spans="4:10" x14ac:dyDescent="0.2">
      <c r="D37" s="136"/>
      <c r="E37" s="136"/>
      <c r="F37" s="136"/>
      <c r="G37" s="136"/>
      <c r="H37" s="136"/>
      <c r="I37" s="136"/>
      <c r="J37" s="136"/>
    </row>
    <row r="38" spans="4:10" x14ac:dyDescent="0.2">
      <c r="D38" s="136"/>
      <c r="E38" s="136"/>
      <c r="F38" s="136"/>
      <c r="G38" s="136"/>
      <c r="H38" s="136"/>
      <c r="I38" s="136"/>
      <c r="J38" s="136"/>
    </row>
    <row r="39" spans="4:10" x14ac:dyDescent="0.2">
      <c r="D39" s="136"/>
      <c r="E39" s="136"/>
      <c r="F39" s="136"/>
      <c r="G39" s="136"/>
      <c r="H39" s="136"/>
      <c r="I39" s="136"/>
      <c r="J39" s="136"/>
    </row>
    <row r="40" spans="4:10" x14ac:dyDescent="0.2">
      <c r="D40" s="136"/>
      <c r="E40" s="136"/>
      <c r="F40" s="136"/>
      <c r="G40" s="136"/>
      <c r="H40" s="136"/>
      <c r="I40" s="136"/>
      <c r="J40" s="136"/>
    </row>
    <row r="41" spans="4:10" x14ac:dyDescent="0.2">
      <c r="D41" s="136"/>
      <c r="E41" s="136"/>
      <c r="F41" s="136"/>
      <c r="G41" s="136"/>
      <c r="H41" s="136"/>
      <c r="I41" s="136"/>
      <c r="J41" s="136"/>
    </row>
  </sheetData>
  <mergeCells count="11">
    <mergeCell ref="B1:G1"/>
    <mergeCell ref="D7:E7"/>
    <mergeCell ref="B4:C4"/>
    <mergeCell ref="D8:F8"/>
    <mergeCell ref="D9:F9"/>
    <mergeCell ref="B3:G3"/>
    <mergeCell ref="B12:G12"/>
    <mergeCell ref="B13:C13"/>
    <mergeCell ref="D16:E16"/>
    <mergeCell ref="D17:F17"/>
    <mergeCell ref="D18:F18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8</vt:i4>
      </vt:variant>
    </vt:vector>
  </HeadingPairs>
  <TitlesOfParts>
    <vt:vector size="19" baseType="lpstr">
      <vt:lpstr>Proposta</vt:lpstr>
      <vt:lpstr>Capa</vt:lpstr>
      <vt:lpstr>Médico do Trabalho</vt:lpstr>
      <vt:lpstr>Téc. de Enfermagem </vt:lpstr>
      <vt:lpstr>Psicólogo</vt:lpstr>
      <vt:lpstr>Fisioterapeuta</vt:lpstr>
      <vt:lpstr>Psiquiatra</vt:lpstr>
      <vt:lpstr>Nutricionista</vt:lpstr>
      <vt:lpstr>Uniformes</vt:lpstr>
      <vt:lpstr>Equipamentos e Materiais</vt:lpstr>
      <vt:lpstr>Consolidado</vt:lpstr>
      <vt:lpstr>Capa!Area_de_impressao</vt:lpstr>
      <vt:lpstr>'Equipamentos e Materiais'!Area_de_impressao</vt:lpstr>
      <vt:lpstr>Fisioterapeuta!Area_de_impressao</vt:lpstr>
      <vt:lpstr>'Médico do Trabalho'!Area_de_impressao</vt:lpstr>
      <vt:lpstr>Nutricionista!Area_de_impressao</vt:lpstr>
      <vt:lpstr>Psicólogo!Area_de_impressao</vt:lpstr>
      <vt:lpstr>Psiquiatra!Area_de_impressao</vt:lpstr>
      <vt:lpstr>'Téc. de Enfermagem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Felipe Mazza Mascarenhas</cp:lastModifiedBy>
  <cp:lastPrinted>2021-02-25T13:40:32Z</cp:lastPrinted>
  <dcterms:created xsi:type="dcterms:W3CDTF">2010-12-08T17:56:29Z</dcterms:created>
  <dcterms:modified xsi:type="dcterms:W3CDTF">2021-02-25T13:41:49Z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