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600" windowHeight="9480" tabRatio="934" activeTab="5"/>
  </bookViews>
  <sheets>
    <sheet name="Proposta" sheetId="8" r:id="rId1"/>
    <sheet name="Capa" sheetId="9" r:id="rId2"/>
    <sheet name="Técnico em Secretariado" sheetId="16" r:id="rId3"/>
    <sheet name="Téc. Secretariado-Encarregado" sheetId="23" r:id="rId4"/>
    <sheet name="Equipamentos e Materiais" sheetId="11" r:id="rId5"/>
    <sheet name="Consolidado" sheetId="7" r:id="rId6"/>
  </sheets>
  <definedNames>
    <definedName name="_xlnm.Print_Area" localSheetId="3">'Téc. Secretariado-Encarregado'!$A$1:$D$123</definedName>
    <definedName name="_xlnm.Print_Area" localSheetId="2">'Técnico em Secretariado'!$A$1:$D$123</definedName>
  </definedNames>
  <calcPr calcId="145621"/>
</workbook>
</file>

<file path=xl/calcChain.xml><?xml version="1.0" encoding="utf-8"?>
<calcChain xmlns="http://schemas.openxmlformats.org/spreadsheetml/2006/main">
  <c r="D62" i="16" l="1"/>
  <c r="C65" i="16"/>
  <c r="C62" i="16"/>
  <c r="C60" i="16" l="1"/>
  <c r="D96" i="23" l="1"/>
  <c r="D96" i="16"/>
  <c r="G9" i="11"/>
  <c r="G6" i="11"/>
  <c r="D17" i="23"/>
  <c r="D18" i="23" l="1"/>
  <c r="D76" i="23" s="1"/>
  <c r="D139" i="23"/>
  <c r="D133" i="23"/>
  <c r="C105" i="23"/>
  <c r="D98" i="23"/>
  <c r="D120" i="23" s="1"/>
  <c r="C88" i="23"/>
  <c r="C83" i="23"/>
  <c r="C78" i="23"/>
  <c r="C87" i="23" s="1"/>
  <c r="C89" i="23" s="1"/>
  <c r="C76" i="23"/>
  <c r="C75" i="23"/>
  <c r="C74" i="23"/>
  <c r="C73" i="23"/>
  <c r="C72" i="23"/>
  <c r="C63" i="23"/>
  <c r="C60" i="23"/>
  <c r="D44" i="23"/>
  <c r="D43" i="23"/>
  <c r="D48" i="23" s="1"/>
  <c r="D54" i="23" s="1"/>
  <c r="C39" i="23"/>
  <c r="C64" i="23" s="1"/>
  <c r="C65" i="23" s="1"/>
  <c r="C33" i="23"/>
  <c r="C26" i="23"/>
  <c r="C25" i="23"/>
  <c r="C27" i="23" s="1"/>
  <c r="C62" i="23" s="1"/>
  <c r="D14" i="23"/>
  <c r="D65" i="16"/>
  <c r="D62" i="23" l="1"/>
  <c r="D25" i="23"/>
  <c r="D26" i="23"/>
  <c r="D64" i="23"/>
  <c r="D73" i="23"/>
  <c r="D82" i="23"/>
  <c r="D83" i="23" s="1"/>
  <c r="D88" i="23" s="1"/>
  <c r="D116" i="23"/>
  <c r="C61" i="23"/>
  <c r="D61" i="23" s="1"/>
  <c r="D77" i="23"/>
  <c r="D60" i="23"/>
  <c r="D63" i="23"/>
  <c r="D72" i="23"/>
  <c r="D74" i="23"/>
  <c r="D75" i="23"/>
  <c r="C7" i="7"/>
  <c r="D27" i="23" l="1"/>
  <c r="D52" i="23" s="1"/>
  <c r="D78" i="23"/>
  <c r="D87" i="23" s="1"/>
  <c r="D89" i="23" s="1"/>
  <c r="D119" i="23" s="1"/>
  <c r="D36" i="23"/>
  <c r="D35" i="23"/>
  <c r="D38" i="23"/>
  <c r="D37" i="23"/>
  <c r="D65" i="23"/>
  <c r="D66" i="23" s="1"/>
  <c r="D118" i="23" s="1"/>
  <c r="C66" i="23"/>
  <c r="D33" i="23" l="1"/>
  <c r="D34" i="23"/>
  <c r="D32" i="23"/>
  <c r="D31" i="23"/>
  <c r="D39" i="23"/>
  <c r="D53" i="23" s="1"/>
  <c r="D55" i="23" s="1"/>
  <c r="D117" i="23" s="1"/>
  <c r="D121" i="23" s="1"/>
  <c r="D44" i="16"/>
  <c r="D43" i="16"/>
  <c r="D103" i="23" l="1"/>
  <c r="D104" i="23" s="1"/>
  <c r="D48" i="16"/>
  <c r="D105" i="23" l="1"/>
  <c r="D107" i="23" l="1"/>
  <c r="D108" i="23"/>
  <c r="D106" i="23"/>
  <c r="D138" i="23" s="1"/>
  <c r="D141" i="23" s="1"/>
  <c r="D109" i="23" l="1"/>
  <c r="C76" i="16"/>
  <c r="C75" i="16"/>
  <c r="C73" i="16"/>
  <c r="C72" i="16"/>
  <c r="D122" i="23" l="1"/>
  <c r="D123" i="23" s="1"/>
  <c r="E6" i="7" s="1"/>
  <c r="F6" i="7" s="1"/>
  <c r="G6" i="7" s="1"/>
  <c r="D140" i="23"/>
  <c r="F6" i="11"/>
  <c r="F7" i="11" l="1"/>
  <c r="D139" i="16" l="1"/>
  <c r="D133" i="16"/>
  <c r="C105" i="16"/>
  <c r="C88" i="16"/>
  <c r="C83" i="16"/>
  <c r="C74" i="16"/>
  <c r="C63" i="16"/>
  <c r="C33" i="16"/>
  <c r="C39" i="16" s="1"/>
  <c r="C26" i="16"/>
  <c r="C25" i="16"/>
  <c r="D14" i="16"/>
  <c r="D18" i="16" l="1"/>
  <c r="D26" i="16" s="1"/>
  <c r="C27" i="16"/>
  <c r="D54" i="16"/>
  <c r="C64" i="16"/>
  <c r="C61" i="16"/>
  <c r="D61" i="16" l="1"/>
  <c r="D77" i="16"/>
  <c r="D75" i="16"/>
  <c r="D73" i="16"/>
  <c r="D63" i="16"/>
  <c r="D82" i="16"/>
  <c r="D76" i="16"/>
  <c r="D74" i="16"/>
  <c r="D72" i="16"/>
  <c r="D64" i="16"/>
  <c r="D60" i="16"/>
  <c r="D25" i="16"/>
  <c r="D116" i="16"/>
  <c r="C78" i="16"/>
  <c r="C87" i="16" s="1"/>
  <c r="C89" i="16" s="1"/>
  <c r="D78" i="16" l="1"/>
  <c r="D87" i="16" s="1"/>
  <c r="D27" i="16"/>
  <c r="D66" i="16" s="1"/>
  <c r="D36" i="16"/>
  <c r="C66" i="16"/>
  <c r="D38" i="16"/>
  <c r="D37" i="16"/>
  <c r="D33" i="16"/>
  <c r="D34" i="16"/>
  <c r="D83" i="16"/>
  <c r="D88" i="16" s="1"/>
  <c r="D31" i="16"/>
  <c r="D35" i="16"/>
  <c r="D32" i="16"/>
  <c r="D52" i="16"/>
  <c r="D39" i="16" l="1"/>
  <c r="D53" i="16" s="1"/>
  <c r="D89" i="16"/>
  <c r="D119" i="16" s="1"/>
  <c r="D118" i="16"/>
  <c r="D55" i="16" l="1"/>
  <c r="D117" i="16" s="1"/>
  <c r="D98" i="16" l="1"/>
  <c r="D120" i="16" s="1"/>
  <c r="D121" i="16" l="1"/>
  <c r="D103" i="16" l="1"/>
  <c r="D104" i="16" l="1"/>
  <c r="D105" i="16" l="1"/>
  <c r="D107" i="16" l="1"/>
  <c r="D108" i="16"/>
  <c r="D106" i="16"/>
  <c r="D138" i="16" s="1"/>
  <c r="D141" i="16" s="1"/>
  <c r="D109" i="16" l="1"/>
  <c r="D122" i="16" l="1"/>
  <c r="D123" i="16" s="1"/>
  <c r="E5" i="7" s="1"/>
  <c r="D140" i="16"/>
  <c r="F5" i="7" l="1"/>
  <c r="G5" i="7" l="1"/>
  <c r="G7" i="7" s="1"/>
  <c r="G8" i="7" s="1"/>
  <c r="F7" i="7"/>
</calcChain>
</file>

<file path=xl/sharedStrings.xml><?xml version="1.0" encoding="utf-8"?>
<sst xmlns="http://schemas.openxmlformats.org/spreadsheetml/2006/main" count="543" uniqueCount="222">
  <si>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</si>
  <si>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</si>
  <si>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</si>
  <si>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</si>
  <si>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</si>
  <si>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</si>
  <si>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</si>
  <si>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</si>
  <si>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</si>
  <si>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</si>
  <si>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</si>
  <si>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</si>
  <si>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</si>
  <si>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</si>
  <si>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</si>
  <si>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</si>
  <si>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</si>
  <si>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</si>
  <si>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</si>
  <si>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</si>
  <si>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</si>
  <si>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</si>
  <si>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</si>
  <si>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</si>
  <si>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</si>
  <si>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</si>
  <si>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</si>
  <si>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</si>
  <si>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</si>
  <si>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</si>
  <si>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</si>
  <si>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</si>
  <si>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</si>
  <si>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</si>
  <si>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</si>
  <si>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</si>
  <si>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</si>
  <si>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</si>
  <si>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</si>
  <si>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</si>
  <si>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</si>
  <si>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</si>
  <si>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</si>
  <si>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</si>
  <si>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</si>
  <si>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</si>
  <si>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</si>
  <si>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</si>
  <si>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</si>
  <si>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</si>
  <si>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</si>
  <si>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</si>
  <si>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</si>
  <si>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</si>
  <si>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</si>
  <si>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</si>
  <si>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</si>
  <si>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</si>
  <si>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</si>
  <si>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</si>
  <si>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</si>
  <si>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</si>
  <si>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</si>
  <si>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</si>
  <si>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</si>
  <si>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</si>
  <si>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</si>
  <si>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</si>
  <si>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</si>
  <si>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</si>
  <si>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</si>
  <si>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</si>
  <si>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</si>
  <si>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</si>
  <si>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</si>
  <si>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</si>
  <si>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</si>
  <si>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</si>
  <si>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</si>
  <si>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</si>
  <si>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</si>
  <si>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</si>
  <si>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</si>
  <si>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</si>
  <si>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</si>
  <si>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</si>
  <si>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</si>
  <si>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</si>
  <si>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</si>
  <si>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</si>
  <si>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</si>
  <si>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</si>
  <si>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</si>
  <si>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</si>
  <si>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</si>
  <si>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</si>
  <si>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</si>
  <si>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</si>
  <si>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</si>
  <si>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</si>
  <si>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</si>
  <si>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</si>
  <si>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</si>
  <si>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</si>
  <si>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</si>
  <si>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</si>
  <si>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</si>
  <si>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</si>
  <si>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</si>
  <si>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</si>
  <si>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</si>
  <si>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</si>
  <si>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</si>
  <si>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</si>
  <si>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</si>
  <si>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</si>
  <si>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</si>
  <si>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</si>
  <si>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</si>
  <si>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</si>
  <si>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</si>
  <si>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</si>
  <si>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</si>
  <si>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</si>
  <si>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</si>
  <si>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</si>
  <si>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</si>
  <si>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</si>
  <si>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</si>
  <si>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</si>
  <si>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</si>
  <si>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</si>
  <si>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</si>
  <si>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</si>
  <si>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</si>
  <si>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</si>
  <si>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</si>
  <si>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</si>
  <si>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</si>
  <si>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</si>
  <si>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</si>
  <si>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</si>
  <si>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</si>
  <si>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</si>
  <si>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</si>
  <si>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</si>
  <si>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</si>
  <si>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</si>
  <si>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</si>
  <si>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</si>
  <si>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</si>
  <si>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</si>
  <si>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</si>
  <si>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</si>
  <si>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</si>
  <si>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</si>
  <si>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</si>
  <si>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</si>
  <si>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</si>
  <si>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</si>
  <si>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</si>
  <si>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</si>
  <si>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</si>
  <si>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</si>
  <si>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</si>
  <si>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</si>
  <si>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</si>
  <si>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</si>
  <si>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</si>
  <si>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</si>
  <si>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</si>
  <si>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</si>
  <si>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</si>
  <si>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</si>
  <si>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Item</t>
  </si>
  <si>
    <t>CUSTO TOTAL ANUAL</t>
  </si>
  <si>
    <t>Quantidade de empregados</t>
  </si>
  <si>
    <t>Custo anual</t>
  </si>
  <si>
    <t>Custo unitário</t>
  </si>
  <si>
    <t>(valor mensal do transporte ) - desconto da parte do empregado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</si>
  <si>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</si>
  <si>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</si>
  <si>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</si>
  <si>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</si>
  <si>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</si>
  <si>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</si>
  <si>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</si>
  <si>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</si>
  <si>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</si>
  <si>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</si>
  <si>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</si>
  <si>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</si>
  <si>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</si>
  <si>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Contribuição Patronal</t>
  </si>
  <si>
    <t>Todos os cargos</t>
  </si>
  <si>
    <t>Registro Eletrônico de Ponto</t>
  </si>
  <si>
    <t>EQUIPAMENTOS E MATERIAIS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</si>
  <si>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</si>
  <si>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</si>
  <si>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</si>
  <si>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</si>
  <si>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</si>
  <si>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</si>
  <si>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</si>
  <si>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</si>
  <si>
    <t>Categoria Profissional (vinculada à execução contratual)</t>
  </si>
  <si>
    <t>30% do salário base</t>
  </si>
  <si>
    <t>10%, 20% ou 40% sobre o salário mínimo ou piso da CCT</t>
  </si>
  <si>
    <t>20% sobre salário base + adicionais da remuneração</t>
  </si>
  <si>
    <t>1h (salário hora + adicional noturno)</t>
  </si>
  <si>
    <t>1 falta/ano. (1 dia/30 dias) x (1/12 meses)</t>
  </si>
  <si>
    <t>Substituto na cobertura de Outras Ausências (especificar)</t>
  </si>
  <si>
    <t>QUADRO-RESUMO DO CUSTO POR EMPREGADO</t>
  </si>
  <si>
    <t>2- CUSTO POR EMPREGADO</t>
  </si>
  <si>
    <t>Auxílio Saúde</t>
  </si>
  <si>
    <t>Técnico em Secretariado</t>
  </si>
  <si>
    <t>Técnico em Secretariado/ Encarregado</t>
  </si>
  <si>
    <t>VALOR GLOBAL PARA 24 MESES</t>
  </si>
  <si>
    <t>Gratificação de Encarregado</t>
  </si>
  <si>
    <t>adicional de 25% sobre salário base da cct</t>
  </si>
  <si>
    <t xml:space="preserve">Custo mensal </t>
  </si>
  <si>
    <t>CUSTO MENSAL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</si>
</sst>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_-* #,##0_-;\-* #,##0_-;_-* &quot;-&quot;??_-;_-@_-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9"/>
      <color rgb="FF000000"/>
      <name val="Tahoma"/>
      <family val="2"/>
    </font>
    <font>
      <b/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0" fillId="0" borderId="40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9" fillId="0" borderId="0" xfId="0" applyFont="1"/>
    <xf numFmtId="2" fontId="19" fillId="0" borderId="0" xfId="0" applyNumberFormat="1" applyFont="1"/>
    <xf numFmtId="0" fontId="19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0" fillId="0" borderId="0" xfId="0" applyFont="1"/>
    <xf numFmtId="0" fontId="21" fillId="0" borderId="0" xfId="0" applyFont="1"/>
    <xf numFmtId="10" fontId="21" fillId="0" borderId="0" xfId="2" applyNumberFormat="1" applyFont="1"/>
    <xf numFmtId="10" fontId="21" fillId="0" borderId="0" xfId="0" applyNumberFormat="1" applyFont="1"/>
    <xf numFmtId="0" fontId="21" fillId="0" borderId="0" xfId="0" applyFont="1" applyBorder="1"/>
    <xf numFmtId="0" fontId="22" fillId="0" borderId="0" xfId="0" applyFont="1" applyBorder="1"/>
    <xf numFmtId="2" fontId="22" fillId="0" borderId="0" xfId="0" applyNumberFormat="1" applyFont="1"/>
    <xf numFmtId="0" fontId="21" fillId="0" borderId="0" xfId="0" applyFont="1" applyFill="1" applyBorder="1"/>
    <xf numFmtId="0" fontId="21" fillId="0" borderId="0" xfId="0" applyFont="1" applyFill="1"/>
    <xf numFmtId="2" fontId="21" fillId="0" borderId="0" xfId="0" applyNumberFormat="1" applyFont="1" applyBorder="1"/>
    <xf numFmtId="165" fontId="21" fillId="0" borderId="0" xfId="2" applyNumberFormat="1" applyFont="1" applyFill="1"/>
    <xf numFmtId="2" fontId="21" fillId="0" borderId="0" xfId="0" applyNumberFormat="1" applyFont="1"/>
    <xf numFmtId="2" fontId="21" fillId="0" borderId="0" xfId="0" applyNumberFormat="1" applyFont="1" applyFill="1"/>
    <xf numFmtId="0" fontId="21" fillId="0" borderId="0" xfId="0" applyFont="1" applyAlignment="1">
      <alignment vertical="center"/>
    </xf>
    <xf numFmtId="164" fontId="22" fillId="0" borderId="0" xfId="1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7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43" fontId="17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7" fillId="0" borderId="0" xfId="0" applyFont="1" applyFill="1" applyBorder="1"/>
    <xf numFmtId="43" fontId="10" fillId="0" borderId="0" xfId="3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10" fontId="10" fillId="0" borderId="1" xfId="0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0" fontId="18" fillId="7" borderId="1" xfId="4" applyFont="1" applyFill="1" applyBorder="1" applyAlignment="1">
      <alignment vertical="center" wrapText="1"/>
    </xf>
    <xf numFmtId="0" fontId="17" fillId="6" borderId="1" xfId="4" applyFont="1" applyFill="1" applyBorder="1" applyAlignment="1">
      <alignment horizontal="left" vertical="center" wrapText="1"/>
    </xf>
    <xf numFmtId="1" fontId="17" fillId="6" borderId="1" xfId="4" applyNumberFormat="1" applyFont="1" applyFill="1" applyBorder="1" applyAlignment="1">
      <alignment horizontal="center" vertical="center" wrapText="1"/>
    </xf>
    <xf numFmtId="2" fontId="17" fillId="6" borderId="1" xfId="4" applyNumberFormat="1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6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166" fontId="17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10" fillId="6" borderId="1" xfId="4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Border="1"/>
    <xf numFmtId="0" fontId="22" fillId="0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3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43" fontId="9" fillId="2" borderId="1" xfId="3" applyFont="1" applyFill="1" applyBorder="1"/>
    <xf numFmtId="10" fontId="10" fillId="2" borderId="1" xfId="0" applyNumberFormat="1" applyFont="1" applyFill="1" applyBorder="1" applyAlignment="1">
      <alignment horizontal="center"/>
    </xf>
    <xf numFmtId="10" fontId="10" fillId="2" borderId="1" xfId="2" applyNumberFormat="1" applyFont="1" applyFill="1" applyBorder="1" applyAlignment="1"/>
    <xf numFmtId="164" fontId="9" fillId="2" borderId="1" xfId="1" applyFont="1" applyFill="1" applyBorder="1"/>
    <xf numFmtId="0" fontId="10" fillId="2" borderId="1" xfId="0" applyFont="1" applyFill="1" applyBorder="1"/>
    <xf numFmtId="0" fontId="21" fillId="0" borderId="0" xfId="0" applyFont="1" applyAlignment="1">
      <alignment horizontal="left"/>
    </xf>
    <xf numFmtId="0" fontId="21" fillId="0" borderId="48" xfId="0" applyFont="1" applyBorder="1" applyAlignment="1"/>
    <xf numFmtId="0" fontId="21" fillId="0" borderId="0" xfId="0" applyFont="1" applyBorder="1" applyAlignment="1"/>
    <xf numFmtId="43" fontId="21" fillId="0" borderId="0" xfId="0" applyNumberFormat="1" applyFont="1" applyBorder="1"/>
    <xf numFmtId="43" fontId="9" fillId="0" borderId="0" xfId="3" applyFont="1" applyBorder="1" applyAlignment="1"/>
    <xf numFmtId="43" fontId="9" fillId="0" borderId="0" xfId="3" applyFont="1" applyFill="1" applyBorder="1" applyAlignment="1"/>
    <xf numFmtId="10" fontId="9" fillId="2" borderId="47" xfId="0" applyNumberFormat="1" applyFont="1" applyFill="1" applyBorder="1" applyAlignment="1">
      <alignment horizontal="center"/>
    </xf>
    <xf numFmtId="43" fontId="9" fillId="2" borderId="47" xfId="3" applyFont="1" applyFill="1" applyBorder="1"/>
    <xf numFmtId="0" fontId="19" fillId="0" borderId="34" xfId="0" applyFont="1" applyFill="1" applyBorder="1" applyAlignment="1">
      <alignment horizontal="left" wrapText="1"/>
    </xf>
    <xf numFmtId="0" fontId="19" fillId="0" borderId="35" xfId="0" applyFont="1" applyFill="1" applyBorder="1" applyAlignment="1">
      <alignment horizontal="left" wrapText="1"/>
    </xf>
    <xf numFmtId="0" fontId="19" fillId="0" borderId="49" xfId="0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center"/>
    </xf>
    <xf numFmtId="43" fontId="9" fillId="0" borderId="0" xfId="3" applyFont="1" applyFill="1" applyBorder="1"/>
    <xf numFmtId="2" fontId="9" fillId="0" borderId="0" xfId="0" applyNumberFormat="1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3" fontId="21" fillId="0" borderId="0" xfId="3" applyFont="1"/>
    <xf numFmtId="43" fontId="20" fillId="0" borderId="0" xfId="0" applyNumberFormat="1" applyFont="1"/>
    <xf numFmtId="10" fontId="3" fillId="0" borderId="1" xfId="2" applyNumberFormat="1" applyFill="1" applyBorder="1" applyAlignment="1">
      <alignment horizontal="right"/>
    </xf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9" borderId="1" xfId="0" applyFill="1" applyBorder="1"/>
    <xf numFmtId="8" fontId="9" fillId="2" borderId="1" xfId="0" applyNumberFormat="1" applyFont="1" applyFill="1" applyBorder="1"/>
    <xf numFmtId="8" fontId="17" fillId="0" borderId="0" xfId="0" applyNumberFormat="1" applyFont="1" applyFill="1" applyBorder="1"/>
    <xf numFmtId="8" fontId="17" fillId="0" borderId="0" xfId="0" applyNumberFormat="1" applyFont="1" applyFill="1"/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38" xfId="0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9" fillId="0" borderId="49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0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8" borderId="34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8" fillId="0" borderId="23" xfId="4" applyFont="1" applyFill="1" applyBorder="1" applyAlignment="1">
      <alignment horizontal="left" vertical="center" wrapText="1"/>
    </xf>
    <xf numFmtId="0" fontId="18" fillId="0" borderId="24" xfId="4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2" borderId="23" xfId="4" applyFont="1" applyFill="1" applyBorder="1" applyAlignment="1">
      <alignment horizontal="center" vertical="center" wrapText="1"/>
    </xf>
    <xf numFmtId="0" fontId="18" fillId="2" borderId="24" xfId="4" applyFont="1" applyFill="1" applyBorder="1" applyAlignment="1">
      <alignment horizontal="center" vertical="center" wrapText="1"/>
    </xf>
    <xf numFmtId="0" fontId="18" fillId="0" borderId="9" xfId="4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left" vertical="center" wrapText="1"/>
    </xf>
    <xf numFmtId="1" fontId="10" fillId="0" borderId="1" xfId="0" applyNumberFormat="1" applyFont="1" applyBorder="1"/>
    <xf numFmtId="2" fontId="9" fillId="0" borderId="1" xfId="0" applyNumberFormat="1" applyFont="1" applyBorder="1"/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showGridLines="0" topLeftCell="A15" workbookViewId="0">
      <selection sqref="A1:F41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23" t="s">
        <v>85</v>
      </c>
      <c r="B1" s="224"/>
      <c r="C1" s="224"/>
      <c r="D1" s="224"/>
      <c r="E1" s="224"/>
      <c r="F1" s="225"/>
    </row>
    <row r="2" spans="1:6" x14ac:dyDescent="0.2">
      <c r="A2" s="226" t="s">
        <v>86</v>
      </c>
      <c r="B2" s="226"/>
      <c r="C2" s="226"/>
      <c r="D2" s="226"/>
      <c r="E2" s="226"/>
      <c r="F2" s="226"/>
    </row>
    <row r="3" spans="1:6" x14ac:dyDescent="0.2">
      <c r="A3" s="54"/>
      <c r="B3" s="54"/>
      <c r="C3" s="54"/>
      <c r="D3" s="54"/>
      <c r="E3" s="54"/>
      <c r="F3" s="54"/>
    </row>
    <row r="4" spans="1:6" x14ac:dyDescent="0.2">
      <c r="A4" s="227" t="s">
        <v>87</v>
      </c>
      <c r="B4" s="228"/>
      <c r="C4" s="228"/>
      <c r="D4" s="228"/>
      <c r="E4" s="228"/>
      <c r="F4" s="229"/>
    </row>
    <row r="5" spans="1:6" x14ac:dyDescent="0.2">
      <c r="A5" s="55" t="s">
        <v>88</v>
      </c>
      <c r="B5" s="230"/>
      <c r="C5" s="231"/>
      <c r="D5" s="231"/>
      <c r="E5" s="231"/>
      <c r="F5" s="232"/>
    </row>
    <row r="6" spans="1:6" x14ac:dyDescent="0.2">
      <c r="A6" s="55" t="s">
        <v>89</v>
      </c>
      <c r="B6" s="230"/>
      <c r="C6" s="231"/>
      <c r="D6" s="232"/>
      <c r="E6" s="56" t="s">
        <v>90</v>
      </c>
      <c r="F6" s="56" t="s">
        <v>91</v>
      </c>
    </row>
    <row r="7" spans="1:6" x14ac:dyDescent="0.2">
      <c r="A7" s="55" t="s">
        <v>92</v>
      </c>
      <c r="B7" s="233" t="s">
        <v>93</v>
      </c>
      <c r="C7" s="234"/>
      <c r="D7" s="234"/>
      <c r="E7" s="234"/>
      <c r="F7" s="235"/>
    </row>
    <row r="8" spans="1:6" x14ac:dyDescent="0.2">
      <c r="A8" s="55" t="s">
        <v>94</v>
      </c>
      <c r="B8" s="230"/>
      <c r="C8" s="231"/>
      <c r="D8" s="231"/>
      <c r="E8" s="231"/>
      <c r="F8" s="232"/>
    </row>
    <row r="9" spans="1:6" x14ac:dyDescent="0.2">
      <c r="A9" s="54"/>
      <c r="B9" s="54"/>
      <c r="C9" s="54"/>
      <c r="D9" s="54"/>
      <c r="E9" s="54"/>
      <c r="F9" s="54"/>
    </row>
    <row r="10" spans="1:6" x14ac:dyDescent="0.2">
      <c r="A10" s="54"/>
      <c r="B10" s="54"/>
      <c r="C10" s="54"/>
      <c r="D10" s="54"/>
      <c r="E10" s="54"/>
      <c r="F10" s="54"/>
    </row>
    <row r="11" spans="1:6" ht="22.5" x14ac:dyDescent="0.2">
      <c r="A11" s="57" t="s">
        <v>95</v>
      </c>
      <c r="B11" s="57" t="s">
        <v>96</v>
      </c>
      <c r="C11" s="58" t="s">
        <v>97</v>
      </c>
      <c r="D11" s="57" t="s">
        <v>98</v>
      </c>
      <c r="E11" s="57" t="s">
        <v>99</v>
      </c>
      <c r="F11" s="57" t="s">
        <v>100</v>
      </c>
    </row>
    <row r="12" spans="1:6" x14ac:dyDescent="0.2">
      <c r="A12" s="59"/>
      <c r="B12" s="59"/>
      <c r="C12" s="59"/>
      <c r="D12" s="59"/>
      <c r="E12" s="59"/>
      <c r="F12" s="59"/>
    </row>
    <row r="13" spans="1:6" x14ac:dyDescent="0.2">
      <c r="A13" s="59"/>
      <c r="B13" s="59"/>
      <c r="C13" s="59"/>
      <c r="D13" s="59"/>
      <c r="E13" s="59"/>
      <c r="F13" s="59"/>
    </row>
    <row r="14" spans="1:6" x14ac:dyDescent="0.2">
      <c r="A14" s="59"/>
      <c r="B14" s="59"/>
      <c r="C14" s="59"/>
      <c r="D14" s="59"/>
      <c r="E14" s="59"/>
      <c r="F14" s="59"/>
    </row>
    <row r="15" spans="1:6" x14ac:dyDescent="0.2">
      <c r="A15" s="59"/>
      <c r="B15" s="59"/>
      <c r="C15" s="59"/>
      <c r="D15" s="59"/>
      <c r="E15" s="59"/>
      <c r="F15" s="59"/>
    </row>
    <row r="16" spans="1:6" x14ac:dyDescent="0.2">
      <c r="A16" s="54"/>
      <c r="B16" s="54"/>
      <c r="C16" s="54"/>
      <c r="D16" s="54"/>
      <c r="E16" s="54"/>
      <c r="F16" s="54"/>
    </row>
    <row r="17" spans="1:6" x14ac:dyDescent="0.2">
      <c r="A17" s="54"/>
      <c r="B17" s="54"/>
      <c r="C17" s="54"/>
      <c r="D17" s="54"/>
      <c r="E17" s="54"/>
      <c r="F17" s="54"/>
    </row>
    <row r="18" spans="1:6" x14ac:dyDescent="0.2">
      <c r="A18" s="236" t="s">
        <v>101</v>
      </c>
      <c r="B18" s="237"/>
      <c r="C18" s="237"/>
      <c r="D18" s="237"/>
      <c r="E18" s="237"/>
      <c r="F18" s="238"/>
    </row>
    <row r="19" spans="1:6" x14ac:dyDescent="0.2">
      <c r="A19" s="239"/>
      <c r="B19" s="240"/>
      <c r="C19" s="240"/>
      <c r="D19" s="240"/>
      <c r="E19" s="240"/>
      <c r="F19" s="241"/>
    </row>
    <row r="20" spans="1:6" x14ac:dyDescent="0.2">
      <c r="A20" s="54"/>
      <c r="B20" s="54"/>
      <c r="C20" s="54"/>
      <c r="D20" s="54"/>
      <c r="E20" s="54"/>
      <c r="F20" s="54"/>
    </row>
    <row r="21" spans="1:6" x14ac:dyDescent="0.2">
      <c r="A21" s="54"/>
      <c r="B21" s="54"/>
      <c r="C21" s="54"/>
      <c r="D21" s="54"/>
      <c r="E21" s="54"/>
      <c r="F21" s="54"/>
    </row>
    <row r="22" spans="1:6" x14ac:dyDescent="0.2">
      <c r="A22" s="242" t="s">
        <v>102</v>
      </c>
      <c r="B22" s="243"/>
      <c r="C22" s="243"/>
      <c r="D22" s="243"/>
      <c r="E22" s="243"/>
      <c r="F22" s="244"/>
    </row>
    <row r="23" spans="1:6" x14ac:dyDescent="0.2">
      <c r="A23" s="239"/>
      <c r="B23" s="240"/>
      <c r="C23" s="240"/>
      <c r="D23" s="240"/>
      <c r="E23" s="240"/>
      <c r="F23" s="241"/>
    </row>
    <row r="24" spans="1:6" x14ac:dyDescent="0.2">
      <c r="A24" s="54"/>
      <c r="B24" s="54"/>
      <c r="C24" s="54"/>
      <c r="D24" s="54"/>
      <c r="E24" s="54"/>
      <c r="F24" s="54"/>
    </row>
    <row r="25" spans="1:6" x14ac:dyDescent="0.2">
      <c r="A25" s="54"/>
      <c r="B25" s="54"/>
      <c r="C25" s="54"/>
      <c r="D25" s="54"/>
      <c r="E25" s="54"/>
      <c r="F25" s="54"/>
    </row>
    <row r="26" spans="1:6" x14ac:dyDescent="0.2">
      <c r="A26" s="220" t="s">
        <v>103</v>
      </c>
      <c r="B26" s="221"/>
      <c r="C26" s="221"/>
      <c r="D26" s="221"/>
      <c r="E26" s="221"/>
      <c r="F26" s="222"/>
    </row>
    <row r="27" spans="1:6" x14ac:dyDescent="0.2">
      <c r="A27" s="239"/>
      <c r="B27" s="240"/>
      <c r="C27" s="240"/>
      <c r="D27" s="240"/>
      <c r="E27" s="240"/>
      <c r="F27" s="241"/>
    </row>
    <row r="28" spans="1:6" x14ac:dyDescent="0.2">
      <c r="A28" s="54"/>
      <c r="B28" s="54"/>
      <c r="C28" s="54"/>
      <c r="D28" s="54"/>
      <c r="E28" s="54"/>
      <c r="F28" s="54"/>
    </row>
    <row r="29" spans="1:6" x14ac:dyDescent="0.2">
      <c r="A29" s="54"/>
      <c r="B29" s="54"/>
      <c r="C29" s="54"/>
      <c r="D29" s="54"/>
      <c r="E29" s="54"/>
      <c r="F29" s="54"/>
    </row>
    <row r="30" spans="1:6" x14ac:dyDescent="0.2">
      <c r="A30" s="227" t="s">
        <v>104</v>
      </c>
      <c r="B30" s="228"/>
      <c r="C30" s="229"/>
      <c r="D30" s="54"/>
      <c r="E30" s="54"/>
      <c r="F30" s="54"/>
    </row>
    <row r="31" spans="1:6" x14ac:dyDescent="0.2">
      <c r="A31" s="246" t="s">
        <v>105</v>
      </c>
      <c r="B31" s="247"/>
      <c r="C31" s="60" t="s">
        <v>106</v>
      </c>
      <c r="D31" s="54"/>
      <c r="E31" s="54"/>
      <c r="F31" s="54"/>
    </row>
    <row r="32" spans="1:6" x14ac:dyDescent="0.2">
      <c r="A32" s="248"/>
      <c r="B32" s="249"/>
      <c r="C32" s="61"/>
      <c r="D32" s="54"/>
      <c r="E32" s="54"/>
      <c r="F32" s="54"/>
    </row>
    <row r="33" spans="1:6" x14ac:dyDescent="0.2">
      <c r="A33" s="54"/>
      <c r="B33" s="54"/>
      <c r="C33" s="54"/>
      <c r="D33" s="54"/>
      <c r="E33" s="54"/>
      <c r="F33" s="54"/>
    </row>
    <row r="34" spans="1:6" x14ac:dyDescent="0.2">
      <c r="A34" s="54"/>
      <c r="B34" s="54"/>
      <c r="C34" s="54"/>
      <c r="D34" s="54"/>
      <c r="E34" s="54"/>
      <c r="F34" s="54"/>
    </row>
    <row r="35" spans="1:6" x14ac:dyDescent="0.2">
      <c r="A35" s="250" t="s">
        <v>107</v>
      </c>
      <c r="B35" s="250"/>
      <c r="C35" s="250"/>
      <c r="D35" s="250"/>
      <c r="E35" s="250"/>
      <c r="F35" s="250"/>
    </row>
    <row r="36" spans="1:6" x14ac:dyDescent="0.2">
      <c r="A36" s="251" t="s">
        <v>108</v>
      </c>
      <c r="B36" s="251"/>
      <c r="C36" s="62" t="s">
        <v>106</v>
      </c>
      <c r="D36" s="251" t="s">
        <v>109</v>
      </c>
      <c r="E36" s="251"/>
      <c r="F36" s="251"/>
    </row>
    <row r="37" spans="1:6" x14ac:dyDescent="0.2">
      <c r="A37" s="245"/>
      <c r="B37" s="245"/>
      <c r="C37" s="63"/>
      <c r="D37" s="245"/>
      <c r="E37" s="245"/>
      <c r="F37" s="245"/>
    </row>
    <row r="38" spans="1:6" x14ac:dyDescent="0.2">
      <c r="A38" s="54"/>
      <c r="B38" s="54"/>
      <c r="C38" s="54"/>
      <c r="D38" s="54"/>
      <c r="E38" s="54"/>
      <c r="F38" s="54"/>
    </row>
    <row r="39" spans="1:6" x14ac:dyDescent="0.2">
      <c r="A39" s="54"/>
      <c r="B39" s="54"/>
      <c r="C39" s="54"/>
      <c r="D39" s="54"/>
      <c r="E39" s="54"/>
      <c r="F39" s="54"/>
    </row>
    <row r="40" spans="1:6" x14ac:dyDescent="0.2">
      <c r="A40" s="227" t="s">
        <v>110</v>
      </c>
      <c r="B40" s="228"/>
      <c r="C40" s="228"/>
      <c r="D40" s="228"/>
      <c r="E40" s="228"/>
      <c r="F40" s="229"/>
    </row>
    <row r="41" spans="1:6" x14ac:dyDescent="0.2">
      <c r="A41" s="239"/>
      <c r="B41" s="240"/>
      <c r="C41" s="240"/>
      <c r="D41" s="240"/>
      <c r="E41" s="240"/>
      <c r="F41" s="241"/>
    </row>
  </sheetData>
  <mergeCells count="23"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topLeftCell="E1" workbookViewId="0">
      <selection activeCell="K3" sqref="K3:Q20"/>
    </sheetView>
  </sheetViews>
  <sheetFormatPr defaultRowHeight="12.75" x14ac:dyDescent="0.2"/>
  <cols>
    <col min="8" max="8" width="13.140625" customWidth="1"/>
  </cols>
  <sheetData>
    <row r="1" spans="1:18" x14ac:dyDescent="0.2">
      <c r="A1" s="64"/>
      <c r="B1" s="64"/>
      <c r="C1" s="64"/>
      <c r="D1" s="64"/>
      <c r="E1" s="64"/>
      <c r="F1" s="64"/>
      <c r="G1" s="64"/>
      <c r="H1" s="64"/>
      <c r="I1" s="65"/>
      <c r="J1" s="64"/>
      <c r="K1" s="64"/>
      <c r="L1" s="64"/>
      <c r="M1" s="64"/>
      <c r="N1" s="64"/>
      <c r="O1" s="64"/>
      <c r="P1" s="64"/>
      <c r="Q1" s="64"/>
      <c r="R1" s="64"/>
    </row>
    <row r="2" spans="1:18" ht="13.5" thickBot="1" x14ac:dyDescent="0.25">
      <c r="A2" s="64"/>
      <c r="B2" s="64"/>
      <c r="C2" s="64"/>
      <c r="D2" s="64"/>
      <c r="E2" s="64"/>
      <c r="F2" s="64"/>
      <c r="G2" s="64"/>
      <c r="H2" s="64"/>
      <c r="I2" s="65"/>
      <c r="J2" s="64"/>
      <c r="K2" s="64"/>
      <c r="L2" s="64"/>
      <c r="M2" s="64"/>
      <c r="N2" s="64"/>
      <c r="O2" s="64"/>
      <c r="P2" s="64"/>
      <c r="Q2" s="64"/>
      <c r="R2" s="64"/>
    </row>
    <row r="3" spans="1:18" ht="15" thickBot="1" x14ac:dyDescent="0.25">
      <c r="A3" s="64"/>
      <c r="B3" s="223" t="s">
        <v>111</v>
      </c>
      <c r="C3" s="224"/>
      <c r="D3" s="224"/>
      <c r="E3" s="224"/>
      <c r="F3" s="224"/>
      <c r="G3" s="224"/>
      <c r="H3" s="225"/>
      <c r="I3" s="66"/>
      <c r="J3" s="64"/>
      <c r="K3" s="67" t="s">
        <v>112</v>
      </c>
      <c r="L3" s="64"/>
      <c r="M3" s="64"/>
      <c r="N3" s="64"/>
      <c r="O3" s="64"/>
      <c r="P3" s="64"/>
      <c r="Q3" s="64"/>
      <c r="R3" s="64"/>
    </row>
    <row r="4" spans="1:18" x14ac:dyDescent="0.2">
      <c r="A4" s="64"/>
      <c r="B4" s="260" t="s">
        <v>86</v>
      </c>
      <c r="C4" s="260"/>
      <c r="D4" s="260"/>
      <c r="E4" s="260"/>
      <c r="F4" s="260"/>
      <c r="G4" s="260"/>
      <c r="H4" s="260"/>
      <c r="I4" s="68"/>
      <c r="J4" s="64"/>
      <c r="K4" s="69" t="s">
        <v>113</v>
      </c>
      <c r="L4" s="64"/>
      <c r="M4" s="64"/>
      <c r="N4" s="64"/>
      <c r="O4" s="64"/>
      <c r="P4" s="64"/>
      <c r="Q4" s="64"/>
      <c r="R4" s="64"/>
    </row>
    <row r="5" spans="1:18" x14ac:dyDescent="0.2">
      <c r="A5" s="64"/>
      <c r="B5" s="64"/>
      <c r="C5" s="64"/>
      <c r="D5" s="64"/>
      <c r="E5" s="64"/>
      <c r="F5" s="64"/>
      <c r="G5" s="64"/>
      <c r="H5" s="64"/>
      <c r="I5" s="65"/>
      <c r="J5" s="64"/>
      <c r="K5" s="67"/>
      <c r="L5" s="64"/>
      <c r="M5" s="64"/>
      <c r="N5" s="64"/>
      <c r="O5" s="64"/>
      <c r="P5" s="64"/>
      <c r="Q5" s="64"/>
      <c r="R5" s="64"/>
    </row>
    <row r="6" spans="1:18" x14ac:dyDescent="0.2">
      <c r="A6" s="64"/>
      <c r="B6" s="70" t="s">
        <v>114</v>
      </c>
      <c r="C6" s="71"/>
      <c r="D6" s="64"/>
      <c r="E6" s="64"/>
      <c r="F6" s="64"/>
      <c r="G6" s="64"/>
      <c r="H6" s="64"/>
      <c r="I6" s="65"/>
      <c r="J6" s="64"/>
      <c r="K6" s="67" t="s">
        <v>115</v>
      </c>
      <c r="L6" s="64"/>
      <c r="M6" s="64"/>
      <c r="N6" s="64"/>
      <c r="O6" s="64"/>
      <c r="P6" s="64"/>
      <c r="Q6" s="64"/>
      <c r="R6" s="64"/>
    </row>
    <row r="7" spans="1:18" x14ac:dyDescent="0.2">
      <c r="A7" s="64"/>
      <c r="B7" s="64"/>
      <c r="C7" s="64"/>
      <c r="D7" s="64"/>
      <c r="E7" s="64"/>
      <c r="F7" s="64"/>
      <c r="G7" s="64"/>
      <c r="H7" s="64"/>
      <c r="I7" s="65"/>
      <c r="J7" s="64"/>
      <c r="K7" s="64"/>
      <c r="L7" s="64"/>
      <c r="M7" s="64"/>
      <c r="N7" s="64"/>
      <c r="O7" s="64"/>
      <c r="P7" s="64"/>
      <c r="Q7" s="64"/>
      <c r="R7" s="64"/>
    </row>
    <row r="8" spans="1:18" x14ac:dyDescent="0.2">
      <c r="A8" s="64"/>
      <c r="B8" s="70" t="s">
        <v>84</v>
      </c>
      <c r="C8" s="71"/>
      <c r="D8" s="72" t="s">
        <v>116</v>
      </c>
      <c r="E8" s="73"/>
      <c r="F8" s="70" t="s">
        <v>117</v>
      </c>
      <c r="G8" s="64"/>
      <c r="H8" s="64"/>
      <c r="I8" s="65"/>
      <c r="J8" s="64"/>
      <c r="K8" s="261" t="s">
        <v>118</v>
      </c>
      <c r="L8" s="262"/>
      <c r="M8" s="262"/>
      <c r="N8" s="262"/>
      <c r="O8" s="262"/>
      <c r="P8" s="262"/>
      <c r="Q8" s="263"/>
      <c r="R8" s="64"/>
    </row>
    <row r="9" spans="1:18" x14ac:dyDescent="0.2">
      <c r="A9" s="64"/>
      <c r="B9" s="64"/>
      <c r="C9" s="64"/>
      <c r="D9" s="64"/>
      <c r="E9" s="64"/>
      <c r="F9" s="64"/>
      <c r="G9" s="64"/>
      <c r="H9" s="64"/>
      <c r="I9" s="65"/>
      <c r="J9" s="64"/>
      <c r="K9" s="252">
        <v>1</v>
      </c>
      <c r="L9" s="254" t="s">
        <v>119</v>
      </c>
      <c r="M9" s="255"/>
      <c r="N9" s="255"/>
      <c r="O9" s="255"/>
      <c r="P9" s="255"/>
      <c r="Q9" s="256"/>
      <c r="R9" s="64"/>
    </row>
    <row r="10" spans="1:18" x14ac:dyDescent="0.2">
      <c r="A10" s="64"/>
      <c r="B10" s="74" t="s">
        <v>120</v>
      </c>
      <c r="C10" s="75"/>
      <c r="D10" s="71"/>
      <c r="E10" s="64" t="s">
        <v>121</v>
      </c>
      <c r="F10" s="64"/>
      <c r="G10" s="64"/>
      <c r="H10" s="64"/>
      <c r="I10" s="65"/>
      <c r="J10" s="64"/>
      <c r="K10" s="253"/>
      <c r="L10" s="257"/>
      <c r="M10" s="258"/>
      <c r="N10" s="258"/>
      <c r="O10" s="258"/>
      <c r="P10" s="258"/>
      <c r="Q10" s="259"/>
      <c r="R10" s="64"/>
    </row>
    <row r="11" spans="1:18" x14ac:dyDescent="0.2">
      <c r="A11" s="64"/>
      <c r="B11" s="64"/>
      <c r="C11" s="64"/>
      <c r="D11" s="64"/>
      <c r="E11" s="64"/>
      <c r="F11" s="64"/>
      <c r="G11" s="64"/>
      <c r="H11" s="64"/>
      <c r="I11" s="65"/>
      <c r="J11" s="64"/>
      <c r="K11" s="252">
        <v>2</v>
      </c>
      <c r="L11" s="254" t="s">
        <v>122</v>
      </c>
      <c r="M11" s="255"/>
      <c r="N11" s="255"/>
      <c r="O11" s="255"/>
      <c r="P11" s="255"/>
      <c r="Q11" s="256"/>
      <c r="R11" s="64"/>
    </row>
    <row r="12" spans="1:18" x14ac:dyDescent="0.2">
      <c r="A12" s="64"/>
      <c r="B12" s="64"/>
      <c r="C12" s="64"/>
      <c r="D12" s="64"/>
      <c r="E12" s="64"/>
      <c r="F12" s="64"/>
      <c r="G12" s="64"/>
      <c r="H12" s="64"/>
      <c r="I12" s="65"/>
      <c r="J12" s="64"/>
      <c r="K12" s="253"/>
      <c r="L12" s="257"/>
      <c r="M12" s="258"/>
      <c r="N12" s="258"/>
      <c r="O12" s="258"/>
      <c r="P12" s="258"/>
      <c r="Q12" s="259"/>
      <c r="R12" s="64"/>
    </row>
    <row r="13" spans="1:18" ht="13.5" thickBot="1" x14ac:dyDescent="0.25">
      <c r="A13" s="64"/>
      <c r="B13" s="64"/>
      <c r="C13" s="64"/>
      <c r="D13" s="64"/>
      <c r="E13" s="64"/>
      <c r="F13" s="64"/>
      <c r="G13" s="64"/>
      <c r="H13" s="64"/>
      <c r="I13" s="66"/>
      <c r="J13" s="64"/>
      <c r="K13" s="252">
        <v>3</v>
      </c>
      <c r="L13" s="254" t="s">
        <v>123</v>
      </c>
      <c r="M13" s="255"/>
      <c r="N13" s="255"/>
      <c r="O13" s="255"/>
      <c r="P13" s="255"/>
      <c r="Q13" s="256"/>
      <c r="R13" s="64"/>
    </row>
    <row r="14" spans="1:18" ht="13.5" thickBot="1" x14ac:dyDescent="0.25">
      <c r="A14" s="64"/>
      <c r="B14" s="268" t="s">
        <v>124</v>
      </c>
      <c r="C14" s="269"/>
      <c r="D14" s="269"/>
      <c r="E14" s="269"/>
      <c r="F14" s="269"/>
      <c r="G14" s="269"/>
      <c r="H14" s="270"/>
      <c r="I14" s="65"/>
      <c r="J14" s="64"/>
      <c r="K14" s="253"/>
      <c r="L14" s="257"/>
      <c r="M14" s="258"/>
      <c r="N14" s="258"/>
      <c r="O14" s="258"/>
      <c r="P14" s="258"/>
      <c r="Q14" s="259"/>
      <c r="R14" s="64"/>
    </row>
    <row r="15" spans="1:18" x14ac:dyDescent="0.2">
      <c r="A15" s="64"/>
      <c r="B15" s="64"/>
      <c r="C15" s="64"/>
      <c r="D15" s="64"/>
      <c r="E15" s="64"/>
      <c r="F15" s="64"/>
      <c r="G15" s="64"/>
      <c r="H15" s="64"/>
      <c r="I15" s="76"/>
      <c r="J15" s="64"/>
      <c r="K15" s="271">
        <v>4</v>
      </c>
      <c r="L15" s="272" t="s">
        <v>125</v>
      </c>
      <c r="M15" s="272"/>
      <c r="N15" s="272"/>
      <c r="O15" s="272"/>
      <c r="P15" s="272"/>
      <c r="Q15" s="272"/>
      <c r="R15" s="64"/>
    </row>
    <row r="16" spans="1:18" x14ac:dyDescent="0.2">
      <c r="A16" s="64"/>
      <c r="B16" s="77" t="s">
        <v>126</v>
      </c>
      <c r="C16" s="264" t="s">
        <v>127</v>
      </c>
      <c r="D16" s="264"/>
      <c r="E16" s="264"/>
      <c r="F16" s="264"/>
      <c r="G16" s="264"/>
      <c r="H16" s="71"/>
      <c r="I16" s="76"/>
      <c r="J16" s="64"/>
      <c r="K16" s="271"/>
      <c r="L16" s="273"/>
      <c r="M16" s="273"/>
      <c r="N16" s="273"/>
      <c r="O16" s="273"/>
      <c r="P16" s="273"/>
      <c r="Q16" s="273"/>
      <c r="R16" s="64"/>
    </row>
    <row r="17" spans="1:18" x14ac:dyDescent="0.2">
      <c r="A17" s="64"/>
      <c r="B17" s="77" t="s">
        <v>128</v>
      </c>
      <c r="C17" s="264" t="s">
        <v>129</v>
      </c>
      <c r="D17" s="264"/>
      <c r="E17" s="264"/>
      <c r="F17" s="264"/>
      <c r="G17" s="264"/>
      <c r="H17" s="71"/>
      <c r="I17" s="76"/>
      <c r="J17" s="64"/>
      <c r="K17" s="271">
        <v>5</v>
      </c>
      <c r="L17" s="272" t="s">
        <v>130</v>
      </c>
      <c r="M17" s="272"/>
      <c r="N17" s="272"/>
      <c r="O17" s="272"/>
      <c r="P17" s="272"/>
      <c r="Q17" s="272"/>
      <c r="R17" s="64"/>
    </row>
    <row r="18" spans="1:18" x14ac:dyDescent="0.2">
      <c r="A18" s="64"/>
      <c r="B18" s="77" t="s">
        <v>131</v>
      </c>
      <c r="C18" s="264" t="s">
        <v>132</v>
      </c>
      <c r="D18" s="264"/>
      <c r="E18" s="264"/>
      <c r="F18" s="264"/>
      <c r="G18" s="264"/>
      <c r="H18" s="71"/>
      <c r="I18" s="76"/>
      <c r="J18" s="64"/>
      <c r="K18" s="271"/>
      <c r="L18" s="273"/>
      <c r="M18" s="273"/>
      <c r="N18" s="273"/>
      <c r="O18" s="273"/>
      <c r="P18" s="273"/>
      <c r="Q18" s="273"/>
      <c r="R18" s="64"/>
    </row>
    <row r="19" spans="1:18" x14ac:dyDescent="0.2">
      <c r="A19" s="64"/>
      <c r="B19" s="77" t="s">
        <v>133</v>
      </c>
      <c r="C19" s="264" t="s">
        <v>134</v>
      </c>
      <c r="D19" s="264"/>
      <c r="E19" s="264"/>
      <c r="F19" s="264"/>
      <c r="G19" s="264"/>
      <c r="H19" s="71"/>
      <c r="I19" s="65"/>
      <c r="J19" s="64"/>
      <c r="K19" s="265">
        <v>6</v>
      </c>
      <c r="L19" s="266" t="s">
        <v>135</v>
      </c>
      <c r="M19" s="266"/>
      <c r="N19" s="266"/>
      <c r="O19" s="266"/>
      <c r="P19" s="266"/>
      <c r="Q19" s="266"/>
      <c r="R19" s="64"/>
    </row>
    <row r="20" spans="1:18" x14ac:dyDescent="0.2">
      <c r="A20" s="64"/>
      <c r="B20" s="64"/>
      <c r="C20" s="64"/>
      <c r="D20" s="64"/>
      <c r="E20" s="64"/>
      <c r="F20" s="64"/>
      <c r="G20" s="64"/>
      <c r="H20" s="64"/>
      <c r="I20" s="65"/>
      <c r="J20" s="64"/>
      <c r="K20" s="265"/>
      <c r="L20" s="267"/>
      <c r="M20" s="267"/>
      <c r="N20" s="267"/>
      <c r="O20" s="267"/>
      <c r="P20" s="267"/>
      <c r="Q20" s="267"/>
      <c r="R20" s="64"/>
    </row>
    <row r="21" spans="1:18" x14ac:dyDescent="0.2">
      <c r="A21" s="64"/>
      <c r="B21" s="64"/>
      <c r="C21" s="64"/>
      <c r="D21" s="64"/>
      <c r="E21" s="64"/>
      <c r="F21" s="64"/>
      <c r="G21" s="64"/>
      <c r="H21" s="64"/>
      <c r="I21" s="65"/>
      <c r="J21" s="64"/>
      <c r="K21" s="64"/>
      <c r="L21" s="64"/>
      <c r="M21" s="64"/>
      <c r="N21" s="64"/>
      <c r="O21" s="64"/>
      <c r="P21" s="64"/>
      <c r="Q21" s="64"/>
      <c r="R21" s="64"/>
    </row>
    <row r="22" spans="1:18" ht="13.5" thickBot="1" x14ac:dyDescent="0.25">
      <c r="A22" s="64"/>
      <c r="B22" s="64"/>
      <c r="C22" s="64"/>
      <c r="D22" s="64"/>
      <c r="E22" s="64"/>
      <c r="F22" s="64"/>
      <c r="G22" s="64"/>
      <c r="H22" s="64"/>
      <c r="I22" s="66"/>
      <c r="J22" s="64"/>
      <c r="K22" s="64"/>
      <c r="L22" s="64"/>
      <c r="M22" s="64"/>
      <c r="N22" s="64"/>
      <c r="O22" s="64"/>
      <c r="P22" s="64"/>
      <c r="Q22" s="64"/>
      <c r="R22" s="64"/>
    </row>
    <row r="23" spans="1:18" ht="13.5" thickBot="1" x14ac:dyDescent="0.25">
      <c r="A23" s="64"/>
      <c r="B23" s="268" t="s">
        <v>136</v>
      </c>
      <c r="C23" s="269"/>
      <c r="D23" s="269"/>
      <c r="E23" s="269"/>
      <c r="F23" s="269"/>
      <c r="G23" s="269"/>
      <c r="H23" s="270"/>
      <c r="I23" s="65"/>
      <c r="J23" s="64"/>
      <c r="K23" s="64"/>
      <c r="L23" s="64"/>
      <c r="M23" s="64"/>
      <c r="N23" s="64"/>
      <c r="O23" s="64"/>
      <c r="P23" s="64"/>
      <c r="Q23" s="64"/>
      <c r="R23" s="64"/>
    </row>
    <row r="24" spans="1:18" x14ac:dyDescent="0.2">
      <c r="A24" s="64"/>
      <c r="B24" s="64"/>
      <c r="C24" s="64"/>
      <c r="D24" s="64"/>
      <c r="E24" s="64"/>
      <c r="F24" s="64"/>
      <c r="G24" s="64"/>
      <c r="H24" s="64"/>
      <c r="I24" s="78"/>
      <c r="J24" s="64"/>
      <c r="K24" s="64"/>
      <c r="L24" s="64"/>
      <c r="M24" s="64"/>
      <c r="N24" s="64"/>
      <c r="O24" s="64"/>
      <c r="P24" s="64"/>
      <c r="Q24" s="64"/>
      <c r="R24" s="64"/>
    </row>
    <row r="25" spans="1:18" ht="24" customHeight="1" x14ac:dyDescent="0.2">
      <c r="A25" s="64"/>
      <c r="B25" s="271" t="s">
        <v>37</v>
      </c>
      <c r="C25" s="271"/>
      <c r="D25" s="271" t="s">
        <v>38</v>
      </c>
      <c r="E25" s="271"/>
      <c r="F25" s="275" t="s">
        <v>137</v>
      </c>
      <c r="G25" s="275"/>
      <c r="H25" s="275"/>
      <c r="I25" s="79"/>
      <c r="J25" s="64"/>
      <c r="K25" s="64"/>
      <c r="L25" s="64"/>
      <c r="M25" s="64"/>
      <c r="N25" s="64"/>
      <c r="O25" s="64"/>
      <c r="P25" s="64"/>
      <c r="Q25" s="64"/>
      <c r="R25" s="64"/>
    </row>
    <row r="26" spans="1:18" x14ac:dyDescent="0.2">
      <c r="A26" s="64"/>
      <c r="B26" s="274"/>
      <c r="C26" s="274"/>
      <c r="D26" s="274"/>
      <c r="E26" s="274"/>
      <c r="F26" s="274"/>
      <c r="G26" s="274"/>
      <c r="H26" s="274"/>
      <c r="I26" s="79"/>
      <c r="J26" s="64"/>
      <c r="K26" s="64"/>
      <c r="L26" s="64"/>
      <c r="M26" s="64"/>
      <c r="N26" s="64"/>
      <c r="O26" s="64"/>
      <c r="P26" s="64"/>
      <c r="Q26" s="64"/>
      <c r="R26" s="64"/>
    </row>
    <row r="27" spans="1:18" x14ac:dyDescent="0.2">
      <c r="A27" s="64"/>
      <c r="B27" s="274"/>
      <c r="C27" s="274"/>
      <c r="D27" s="274"/>
      <c r="E27" s="274"/>
      <c r="F27" s="274"/>
      <c r="G27" s="274"/>
      <c r="H27" s="274"/>
      <c r="I27" s="65"/>
      <c r="J27" s="64"/>
      <c r="K27" s="64"/>
      <c r="L27" s="64"/>
      <c r="M27" s="64"/>
      <c r="N27" s="64"/>
      <c r="O27" s="64"/>
      <c r="P27" s="64"/>
      <c r="Q27" s="64"/>
      <c r="R27" s="64"/>
    </row>
    <row r="28" spans="1:18" x14ac:dyDescent="0.2">
      <c r="A28" s="64"/>
      <c r="B28" s="64"/>
      <c r="C28" s="64"/>
      <c r="D28" s="64"/>
      <c r="E28" s="64"/>
      <c r="F28" s="64"/>
      <c r="G28" s="64"/>
      <c r="H28" s="64"/>
      <c r="I28" s="65"/>
      <c r="J28" s="64"/>
      <c r="K28" s="64"/>
      <c r="L28" s="64"/>
      <c r="M28" s="64"/>
      <c r="N28" s="64"/>
      <c r="O28" s="64"/>
      <c r="P28" s="64"/>
      <c r="Q28" s="64"/>
      <c r="R28" s="64"/>
    </row>
    <row r="29" spans="1:18" x14ac:dyDescent="0.2">
      <c r="A29" s="64"/>
      <c r="B29" s="64"/>
      <c r="C29" s="64"/>
      <c r="D29" s="64"/>
      <c r="E29" s="64"/>
      <c r="F29" s="64"/>
      <c r="G29" s="64"/>
      <c r="H29" s="64"/>
      <c r="I29" s="65"/>
      <c r="J29" s="64"/>
      <c r="K29" s="64"/>
      <c r="L29" s="64"/>
      <c r="M29" s="64"/>
      <c r="N29" s="64"/>
      <c r="O29" s="64"/>
      <c r="P29" s="64"/>
      <c r="Q29" s="64"/>
      <c r="R29" s="64"/>
    </row>
    <row r="30" spans="1:18" x14ac:dyDescent="0.2">
      <c r="A30" s="64"/>
      <c r="B30" s="64"/>
      <c r="C30" s="64"/>
      <c r="D30" s="64"/>
      <c r="E30" s="64"/>
      <c r="F30" s="64"/>
      <c r="G30" s="64"/>
      <c r="H30" s="64"/>
      <c r="I30" s="65"/>
      <c r="J30" s="64"/>
      <c r="K30" s="64"/>
      <c r="L30" s="64"/>
      <c r="M30" s="64"/>
      <c r="N30" s="64"/>
      <c r="O30" s="64"/>
      <c r="P30" s="64"/>
      <c r="Q30" s="64"/>
      <c r="R30" s="64"/>
    </row>
  </sheetData>
  <mergeCells count="36"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3:H3"/>
    <mergeCell ref="B4:H4"/>
    <mergeCell ref="K8:Q8"/>
    <mergeCell ref="K9:K10"/>
    <mergeCell ref="L9:Q9"/>
    <mergeCell ref="L10:Q10"/>
    <mergeCell ref="K11:K12"/>
    <mergeCell ref="L11:Q11"/>
    <mergeCell ref="L12:Q12"/>
    <mergeCell ref="K13:K14"/>
    <mergeCell ref="L13:Q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5"/>
  <sheetViews>
    <sheetView showGridLines="0" topLeftCell="A40" zoomScale="90" zoomScaleNormal="90" zoomScaleSheetLayoutView="100" workbookViewId="0">
      <selection activeCell="D63" sqref="D6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75"/>
    </row>
    <row r="2" spans="1:13" x14ac:dyDescent="0.2">
      <c r="A2" s="288" t="s">
        <v>82</v>
      </c>
      <c r="B2" s="288"/>
      <c r="C2" s="288"/>
      <c r="D2" s="288"/>
      <c r="E2" s="92"/>
      <c r="F2" s="92"/>
      <c r="G2" s="92"/>
      <c r="H2" s="81"/>
      <c r="I2" s="84"/>
      <c r="J2" s="84"/>
      <c r="K2" s="84"/>
      <c r="L2" s="84"/>
      <c r="M2" s="84"/>
    </row>
    <row r="3" spans="1:13" x14ac:dyDescent="0.2">
      <c r="A3" s="180"/>
      <c r="B3" s="180"/>
      <c r="C3" s="180"/>
      <c r="D3" s="180"/>
      <c r="E3" s="92"/>
      <c r="F3" s="92"/>
      <c r="G3" s="92"/>
      <c r="H3" s="81"/>
      <c r="I3" s="84"/>
      <c r="J3" s="84"/>
      <c r="K3" s="84"/>
      <c r="L3" s="84"/>
      <c r="M3" s="84"/>
    </row>
    <row r="4" spans="1:13" x14ac:dyDescent="0.2">
      <c r="A4" s="176"/>
      <c r="B4" s="176"/>
      <c r="C4" s="176"/>
      <c r="D4" s="176"/>
      <c r="E4" s="92"/>
      <c r="F4" s="92"/>
      <c r="G4" s="92"/>
      <c r="H4" s="81"/>
      <c r="I4" s="84"/>
      <c r="J4" s="84"/>
      <c r="K4" s="84"/>
      <c r="L4" s="84"/>
      <c r="M4" s="84"/>
    </row>
    <row r="5" spans="1:13" x14ac:dyDescent="0.2">
      <c r="A5" s="291" t="s">
        <v>205</v>
      </c>
      <c r="B5" s="291"/>
      <c r="C5" s="292" t="s">
        <v>215</v>
      </c>
      <c r="D5" s="292"/>
      <c r="E5" s="92"/>
      <c r="F5" s="92"/>
      <c r="G5" s="92"/>
      <c r="H5" s="81"/>
      <c r="I5" s="84"/>
      <c r="J5" s="84"/>
      <c r="K5" s="84"/>
      <c r="L5" s="84"/>
      <c r="M5" s="84"/>
    </row>
    <row r="6" spans="1:13" x14ac:dyDescent="0.2">
      <c r="A6" s="291"/>
      <c r="B6" s="291"/>
      <c r="C6" s="292"/>
      <c r="D6" s="292"/>
      <c r="E6" s="92"/>
      <c r="F6" s="92"/>
      <c r="G6" s="92"/>
      <c r="H6" s="81"/>
      <c r="I6" s="84"/>
      <c r="J6" s="84"/>
      <c r="K6" s="84"/>
      <c r="L6" s="84"/>
      <c r="M6" s="84"/>
    </row>
    <row r="7" spans="1:13" s="21" customFormat="1" x14ac:dyDescent="0.2">
      <c r="A7" s="174"/>
      <c r="B7" s="174"/>
      <c r="C7" s="53"/>
      <c r="D7" s="53"/>
      <c r="E7" s="99"/>
      <c r="F7" s="99"/>
      <c r="G7" s="99"/>
      <c r="H7" s="83"/>
      <c r="I7" s="85"/>
      <c r="J7" s="85"/>
      <c r="K7" s="85"/>
      <c r="L7" s="85"/>
      <c r="M7" s="85"/>
    </row>
    <row r="8" spans="1:13" x14ac:dyDescent="0.2">
      <c r="A8" s="290" t="s">
        <v>160</v>
      </c>
      <c r="B8" s="290"/>
      <c r="C8" s="290"/>
      <c r="D8" s="290"/>
      <c r="E8" s="92"/>
      <c r="F8" s="92"/>
      <c r="G8" s="92"/>
      <c r="H8" s="81"/>
      <c r="I8" s="84"/>
      <c r="J8" s="84"/>
      <c r="K8" s="84"/>
      <c r="L8" s="84"/>
      <c r="M8" s="84"/>
    </row>
    <row r="9" spans="1:13" x14ac:dyDescent="0.2">
      <c r="A9" s="179"/>
      <c r="B9" s="179"/>
      <c r="C9" s="179"/>
      <c r="D9" s="179"/>
      <c r="E9" s="92"/>
      <c r="F9" s="92"/>
      <c r="G9" s="92"/>
      <c r="H9" s="81"/>
      <c r="I9" s="84"/>
      <c r="J9" s="84"/>
      <c r="K9" s="84"/>
      <c r="L9" s="84"/>
      <c r="M9" s="84"/>
    </row>
    <row r="10" spans="1:13" x14ac:dyDescent="0.2">
      <c r="A10" s="289" t="s">
        <v>146</v>
      </c>
      <c r="B10" s="289"/>
      <c r="C10" s="289"/>
      <c r="D10" s="289"/>
      <c r="E10" s="92"/>
      <c r="F10" s="92"/>
      <c r="G10" s="92"/>
      <c r="H10" s="81"/>
      <c r="I10" s="84"/>
      <c r="J10" s="84"/>
      <c r="K10" s="84"/>
      <c r="L10" s="84"/>
      <c r="M10" s="84"/>
    </row>
    <row r="11" spans="1:13" x14ac:dyDescent="0.2">
      <c r="A11" s="177">
        <v>1</v>
      </c>
      <c r="B11" s="177" t="s">
        <v>138</v>
      </c>
      <c r="C11" s="177" t="s">
        <v>2</v>
      </c>
      <c r="D11" s="177" t="s">
        <v>81</v>
      </c>
      <c r="E11" s="92"/>
      <c r="F11" s="92"/>
      <c r="G11" s="92"/>
      <c r="H11" s="81"/>
      <c r="I11" s="84"/>
      <c r="J11" s="84"/>
      <c r="K11" s="84"/>
      <c r="L11" s="84"/>
      <c r="M11" s="84"/>
    </row>
    <row r="12" spans="1:13" x14ac:dyDescent="0.2">
      <c r="A12" s="151" t="s">
        <v>5</v>
      </c>
      <c r="B12" s="150" t="s">
        <v>36</v>
      </c>
      <c r="C12" s="186"/>
      <c r="D12" s="47">
        <v>1665.93</v>
      </c>
      <c r="E12" s="92"/>
      <c r="F12" s="92"/>
      <c r="G12" s="92"/>
      <c r="H12" s="81"/>
      <c r="I12" s="84"/>
      <c r="J12" s="84"/>
      <c r="K12" s="84"/>
      <c r="L12" s="84"/>
      <c r="M12" s="84"/>
    </row>
    <row r="13" spans="1:13" x14ac:dyDescent="0.2">
      <c r="A13" s="151" t="s">
        <v>6</v>
      </c>
      <c r="B13" s="150" t="s">
        <v>46</v>
      </c>
      <c r="C13" s="43"/>
      <c r="D13" s="42">
        <v>0</v>
      </c>
      <c r="E13" s="92" t="s">
        <v>206</v>
      </c>
      <c r="F13" s="92"/>
      <c r="G13" s="92"/>
      <c r="H13" s="81"/>
      <c r="I13" s="84"/>
      <c r="J13" s="84"/>
      <c r="K13" s="84"/>
      <c r="L13" s="84"/>
      <c r="M13" s="84"/>
    </row>
    <row r="14" spans="1:13" x14ac:dyDescent="0.2">
      <c r="A14" s="151" t="s">
        <v>7</v>
      </c>
      <c r="B14" s="41" t="s">
        <v>47</v>
      </c>
      <c r="C14" s="43"/>
      <c r="D14" s="42">
        <f>D13*C14</f>
        <v>0</v>
      </c>
      <c r="E14" s="92" t="s">
        <v>207</v>
      </c>
      <c r="F14" s="92"/>
      <c r="G14" s="92"/>
      <c r="H14" s="81"/>
      <c r="I14" s="84"/>
      <c r="J14" s="84"/>
      <c r="K14" s="84"/>
      <c r="L14" s="84"/>
      <c r="M14" s="84"/>
    </row>
    <row r="15" spans="1:13" x14ac:dyDescent="0.2">
      <c r="A15" s="151" t="s">
        <v>8</v>
      </c>
      <c r="B15" s="41" t="s">
        <v>1</v>
      </c>
      <c r="C15" s="43"/>
      <c r="D15" s="42">
        <v>0</v>
      </c>
      <c r="E15" s="92" t="s">
        <v>208</v>
      </c>
      <c r="F15" s="92"/>
      <c r="G15" s="92"/>
      <c r="H15" s="81"/>
      <c r="I15" s="84"/>
      <c r="J15" s="84"/>
      <c r="K15" s="84"/>
      <c r="L15" s="84"/>
      <c r="M15" s="84"/>
    </row>
    <row r="16" spans="1:13" x14ac:dyDescent="0.2">
      <c r="A16" s="149" t="s">
        <v>9</v>
      </c>
      <c r="B16" s="41" t="s">
        <v>48</v>
      </c>
      <c r="C16" s="44"/>
      <c r="D16" s="42">
        <v>0</v>
      </c>
      <c r="E16" s="187" t="s">
        <v>209</v>
      </c>
      <c r="F16" s="92"/>
      <c r="G16" s="93"/>
      <c r="H16" s="82"/>
      <c r="I16" s="84"/>
      <c r="J16" s="84"/>
      <c r="K16" s="84"/>
      <c r="L16" s="84"/>
      <c r="M16" s="84"/>
    </row>
    <row r="17" spans="1:13" x14ac:dyDescent="0.2">
      <c r="A17" s="149" t="s">
        <v>11</v>
      </c>
      <c r="B17" s="41" t="s">
        <v>3</v>
      </c>
      <c r="C17" s="43"/>
      <c r="D17" s="42"/>
      <c r="E17" s="92"/>
      <c r="F17" s="92"/>
      <c r="G17" s="94"/>
      <c r="H17" s="81"/>
      <c r="I17" s="84"/>
      <c r="J17" s="84"/>
      <c r="K17" s="84"/>
      <c r="L17" s="84"/>
      <c r="M17" s="84"/>
    </row>
    <row r="18" spans="1:13" x14ac:dyDescent="0.2">
      <c r="A18" s="287" t="s">
        <v>139</v>
      </c>
      <c r="B18" s="287"/>
      <c r="C18" s="287"/>
      <c r="D18" s="178">
        <f>SUM(D12:D17)</f>
        <v>1665.93</v>
      </c>
      <c r="E18" s="92"/>
      <c r="F18" s="92"/>
      <c r="G18" s="92"/>
      <c r="H18" s="81"/>
      <c r="I18" s="84"/>
      <c r="J18" s="84"/>
      <c r="K18" s="84"/>
      <c r="L18" s="84"/>
      <c r="M18" s="84"/>
    </row>
    <row r="19" spans="1:13" x14ac:dyDescent="0.2">
      <c r="A19" s="168"/>
      <c r="B19" s="169"/>
      <c r="C19" s="169"/>
      <c r="D19" s="192"/>
      <c r="E19" s="92"/>
      <c r="F19" s="92"/>
      <c r="G19" s="92"/>
      <c r="H19" s="81"/>
      <c r="I19" s="84"/>
      <c r="J19" s="84"/>
      <c r="K19" s="84"/>
      <c r="L19" s="84"/>
      <c r="M19" s="84"/>
    </row>
    <row r="20" spans="1:13" x14ac:dyDescent="0.2">
      <c r="A20" s="139"/>
      <c r="B20" s="45"/>
      <c r="C20" s="45"/>
      <c r="D20" s="191"/>
      <c r="E20" s="92"/>
      <c r="F20" s="92"/>
      <c r="G20" s="92"/>
      <c r="H20" s="81"/>
      <c r="I20" s="84"/>
      <c r="J20" s="84"/>
      <c r="K20" s="84"/>
      <c r="L20" s="84"/>
      <c r="M20" s="84"/>
    </row>
    <row r="21" spans="1:13" x14ac:dyDescent="0.2">
      <c r="A21" s="289" t="s">
        <v>147</v>
      </c>
      <c r="B21" s="289"/>
      <c r="C21" s="289"/>
      <c r="D21" s="289"/>
      <c r="E21" s="95"/>
      <c r="F21" s="92"/>
      <c r="G21" s="94"/>
      <c r="H21" s="82"/>
      <c r="I21" s="84"/>
      <c r="J21" s="84"/>
      <c r="K21" s="84"/>
      <c r="L21" s="84"/>
      <c r="M21" s="84"/>
    </row>
    <row r="22" spans="1:13" x14ac:dyDescent="0.2">
      <c r="A22" s="293"/>
      <c r="B22" s="294"/>
      <c r="C22" s="294"/>
      <c r="D22" s="295"/>
      <c r="E22" s="95"/>
      <c r="F22" s="92"/>
      <c r="G22" s="94"/>
      <c r="H22" s="82"/>
      <c r="I22" s="84"/>
      <c r="J22" s="84"/>
      <c r="K22" s="84"/>
      <c r="L22" s="84"/>
      <c r="M22" s="84"/>
    </row>
    <row r="23" spans="1:13" x14ac:dyDescent="0.2">
      <c r="A23" s="302" t="s">
        <v>58</v>
      </c>
      <c r="B23" s="302"/>
      <c r="C23" s="302"/>
      <c r="D23" s="302"/>
      <c r="E23" s="95"/>
      <c r="F23" s="92"/>
      <c r="G23" s="94"/>
      <c r="H23" s="82"/>
      <c r="I23" s="84"/>
      <c r="J23" s="84"/>
      <c r="K23" s="84"/>
      <c r="L23" s="84"/>
      <c r="M23" s="84"/>
    </row>
    <row r="24" spans="1:13" x14ac:dyDescent="0.2">
      <c r="A24" s="177" t="s">
        <v>60</v>
      </c>
      <c r="B24" s="177" t="s">
        <v>49</v>
      </c>
      <c r="C24" s="177" t="s">
        <v>2</v>
      </c>
      <c r="D24" s="177" t="s">
        <v>81</v>
      </c>
      <c r="E24" s="95"/>
      <c r="F24" s="92"/>
      <c r="G24" s="92"/>
      <c r="H24" s="81"/>
      <c r="I24" s="84"/>
      <c r="J24" s="84"/>
      <c r="K24" s="84"/>
      <c r="L24" s="84"/>
      <c r="M24" s="84"/>
    </row>
    <row r="25" spans="1:13" x14ac:dyDescent="0.2">
      <c r="A25" s="149" t="s">
        <v>5</v>
      </c>
      <c r="B25" s="150" t="s">
        <v>83</v>
      </c>
      <c r="C25" s="46">
        <f>1/12</f>
        <v>8.3333333333333329E-2</v>
      </c>
      <c r="D25" s="47">
        <f>TRUNC((C25*D18),2)</f>
        <v>138.82</v>
      </c>
      <c r="E25" s="95" t="s">
        <v>75</v>
      </c>
      <c r="F25" s="92"/>
      <c r="G25" s="92"/>
      <c r="H25" s="82"/>
      <c r="I25" s="84"/>
      <c r="J25" s="84"/>
      <c r="K25" s="84"/>
      <c r="L25" s="84"/>
      <c r="M25" s="84"/>
    </row>
    <row r="26" spans="1:13" x14ac:dyDescent="0.2">
      <c r="A26" s="149" t="s">
        <v>6</v>
      </c>
      <c r="B26" s="150" t="s">
        <v>145</v>
      </c>
      <c r="C26" s="46">
        <f>(1/12)+(1/3/12)</f>
        <v>0.1111111111111111</v>
      </c>
      <c r="D26" s="47">
        <f>TRUNC((C26*D18),2)</f>
        <v>185.1</v>
      </c>
      <c r="E26" s="95" t="s">
        <v>75</v>
      </c>
      <c r="F26" s="92"/>
      <c r="G26" s="92"/>
      <c r="H26" s="82"/>
      <c r="I26" s="84"/>
      <c r="J26" s="84"/>
      <c r="K26" s="84"/>
      <c r="L26" s="84"/>
      <c r="M26" s="84"/>
    </row>
    <row r="27" spans="1:13" x14ac:dyDescent="0.2">
      <c r="A27" s="287" t="s">
        <v>139</v>
      </c>
      <c r="B27" s="287"/>
      <c r="C27" s="110">
        <f>TRUNC(SUM(C25:C26),4)</f>
        <v>0.19439999999999999</v>
      </c>
      <c r="D27" s="182">
        <f>SUM(D25:D26)</f>
        <v>323.91999999999996</v>
      </c>
      <c r="E27" s="95"/>
      <c r="F27" s="92"/>
      <c r="G27" s="92"/>
      <c r="H27" s="82"/>
      <c r="I27" s="84"/>
      <c r="J27" s="84"/>
      <c r="K27" s="84"/>
      <c r="L27" s="84"/>
      <c r="M27" s="84"/>
    </row>
    <row r="28" spans="1:13" x14ac:dyDescent="0.2">
      <c r="A28" s="296"/>
      <c r="B28" s="297"/>
      <c r="C28" s="297"/>
      <c r="D28" s="298"/>
      <c r="E28" s="95"/>
      <c r="F28" s="92"/>
      <c r="G28" s="92"/>
      <c r="H28" s="82"/>
      <c r="I28" s="84"/>
      <c r="J28" s="84"/>
      <c r="K28" s="84"/>
      <c r="L28" s="84"/>
      <c r="M28" s="84"/>
    </row>
    <row r="29" spans="1:13" ht="30" customHeight="1" x14ac:dyDescent="0.2">
      <c r="A29" s="303" t="s">
        <v>148</v>
      </c>
      <c r="B29" s="304"/>
      <c r="C29" s="304"/>
      <c r="D29" s="305"/>
      <c r="E29" s="96"/>
      <c r="F29" s="97"/>
      <c r="G29" s="92"/>
      <c r="H29" s="81"/>
      <c r="I29" s="84"/>
      <c r="J29" s="84"/>
      <c r="K29" s="84"/>
      <c r="L29" s="84"/>
      <c r="M29" s="84"/>
    </row>
    <row r="30" spans="1:13" x14ac:dyDescent="0.2">
      <c r="A30" s="106" t="s">
        <v>61</v>
      </c>
      <c r="B30" s="155" t="s">
        <v>149</v>
      </c>
      <c r="C30" s="106" t="s">
        <v>2</v>
      </c>
      <c r="D30" s="106" t="s">
        <v>81</v>
      </c>
      <c r="E30" s="95"/>
      <c r="F30" s="92"/>
      <c r="G30" s="92"/>
      <c r="H30" s="82"/>
      <c r="I30" s="84"/>
      <c r="J30" s="84"/>
      <c r="K30" s="84"/>
      <c r="L30" s="84"/>
      <c r="M30" s="84"/>
    </row>
    <row r="31" spans="1:13" x14ac:dyDescent="0.2">
      <c r="A31" s="149" t="s">
        <v>5</v>
      </c>
      <c r="B31" s="150" t="s">
        <v>52</v>
      </c>
      <c r="C31" s="46">
        <v>0.2</v>
      </c>
      <c r="D31" s="47">
        <f t="shared" ref="D31:D38" si="0">TRUNC(($D$18+$D$27)*C31,2)</f>
        <v>397.97</v>
      </c>
      <c r="E31" s="95" t="s">
        <v>75</v>
      </c>
      <c r="F31" s="92"/>
      <c r="G31" s="92"/>
      <c r="H31" s="81"/>
      <c r="I31" s="84"/>
      <c r="J31" s="84"/>
      <c r="K31" s="84"/>
      <c r="L31" s="84"/>
      <c r="M31" s="84"/>
    </row>
    <row r="32" spans="1:13" x14ac:dyDescent="0.2">
      <c r="A32" s="149" t="s">
        <v>6</v>
      </c>
      <c r="B32" s="150" t="s">
        <v>53</v>
      </c>
      <c r="C32" s="46">
        <v>2.5000000000000001E-2</v>
      </c>
      <c r="D32" s="47">
        <f t="shared" si="0"/>
        <v>49.74</v>
      </c>
      <c r="E32" s="95" t="s">
        <v>76</v>
      </c>
      <c r="F32" s="92"/>
      <c r="G32" s="92"/>
      <c r="H32" s="81"/>
      <c r="I32" s="84"/>
      <c r="J32" s="84"/>
      <c r="K32" s="84"/>
      <c r="L32" s="84"/>
      <c r="M32" s="84"/>
    </row>
    <row r="33" spans="1:13" x14ac:dyDescent="0.2">
      <c r="A33" s="149" t="s">
        <v>7</v>
      </c>
      <c r="B33" s="150" t="s">
        <v>168</v>
      </c>
      <c r="C33" s="46">
        <f>3*1%</f>
        <v>0.03</v>
      </c>
      <c r="D33" s="47">
        <f t="shared" si="0"/>
        <v>59.69</v>
      </c>
      <c r="E33" s="95" t="s">
        <v>169</v>
      </c>
      <c r="F33" s="92"/>
      <c r="G33" s="92"/>
      <c r="H33" s="81"/>
      <c r="I33" s="84"/>
      <c r="J33" s="84"/>
      <c r="K33" s="84"/>
      <c r="L33" s="84"/>
      <c r="M33" s="84"/>
    </row>
    <row r="34" spans="1:13" x14ac:dyDescent="0.2">
      <c r="A34" s="149" t="s">
        <v>8</v>
      </c>
      <c r="B34" s="150" t="s">
        <v>51</v>
      </c>
      <c r="C34" s="46">
        <v>1.4999999999999999E-2</v>
      </c>
      <c r="D34" s="47">
        <f t="shared" si="0"/>
        <v>29.84</v>
      </c>
      <c r="E34" s="95" t="s">
        <v>76</v>
      </c>
      <c r="F34" s="92"/>
      <c r="G34" s="92"/>
      <c r="H34" s="81"/>
      <c r="I34" s="84"/>
      <c r="J34" s="84"/>
      <c r="K34" s="84"/>
      <c r="L34" s="84"/>
      <c r="M34" s="84"/>
    </row>
    <row r="35" spans="1:13" x14ac:dyDescent="0.2">
      <c r="A35" s="149" t="s">
        <v>9</v>
      </c>
      <c r="B35" s="150" t="s">
        <v>54</v>
      </c>
      <c r="C35" s="46">
        <v>0.01</v>
      </c>
      <c r="D35" s="47">
        <f t="shared" si="0"/>
        <v>19.89</v>
      </c>
      <c r="E35" s="95" t="s">
        <v>76</v>
      </c>
      <c r="F35" s="92"/>
      <c r="G35" s="92"/>
      <c r="H35" s="81"/>
      <c r="I35" s="84"/>
      <c r="J35" s="84"/>
      <c r="K35" s="84"/>
      <c r="L35" s="84"/>
      <c r="M35" s="84"/>
    </row>
    <row r="36" spans="1:13" x14ac:dyDescent="0.2">
      <c r="A36" s="149" t="s">
        <v>10</v>
      </c>
      <c r="B36" s="150" t="s">
        <v>55</v>
      </c>
      <c r="C36" s="46">
        <v>6.0000000000000001E-3</v>
      </c>
      <c r="D36" s="47">
        <f t="shared" si="0"/>
        <v>11.93</v>
      </c>
      <c r="E36" s="95" t="s">
        <v>76</v>
      </c>
      <c r="F36" s="92"/>
      <c r="G36" s="92"/>
      <c r="H36" s="81"/>
      <c r="I36" s="84"/>
      <c r="J36" s="84"/>
      <c r="K36" s="84"/>
      <c r="L36" s="84"/>
      <c r="M36" s="84"/>
    </row>
    <row r="37" spans="1:13" x14ac:dyDescent="0.2">
      <c r="A37" s="149" t="s">
        <v>11</v>
      </c>
      <c r="B37" s="150" t="s">
        <v>56</v>
      </c>
      <c r="C37" s="46">
        <v>2E-3</v>
      </c>
      <c r="D37" s="47">
        <f t="shared" si="0"/>
        <v>3.97</v>
      </c>
      <c r="E37" s="95" t="s">
        <v>76</v>
      </c>
      <c r="F37" s="92"/>
      <c r="G37" s="92"/>
      <c r="H37" s="81"/>
      <c r="I37" s="84"/>
      <c r="J37" s="84"/>
      <c r="K37" s="84"/>
      <c r="L37" s="84"/>
      <c r="M37" s="84"/>
    </row>
    <row r="38" spans="1:13" x14ac:dyDescent="0.2">
      <c r="A38" s="149" t="s">
        <v>12</v>
      </c>
      <c r="B38" s="150" t="s">
        <v>57</v>
      </c>
      <c r="C38" s="46">
        <v>0.08</v>
      </c>
      <c r="D38" s="47">
        <f t="shared" si="0"/>
        <v>159.18</v>
      </c>
      <c r="E38" s="95" t="s">
        <v>75</v>
      </c>
      <c r="F38" s="92"/>
      <c r="G38" s="92"/>
      <c r="H38" s="81"/>
      <c r="I38" s="84"/>
      <c r="J38" s="84"/>
      <c r="K38" s="84"/>
      <c r="L38" s="84"/>
      <c r="M38" s="84"/>
    </row>
    <row r="39" spans="1:13" x14ac:dyDescent="0.2">
      <c r="A39" s="306" t="s">
        <v>139</v>
      </c>
      <c r="B39" s="306"/>
      <c r="C39" s="193">
        <f>SUM(C31:C38)</f>
        <v>0.36800000000000005</v>
      </c>
      <c r="D39" s="194">
        <f>SUM(D31:D38)</f>
        <v>732.21</v>
      </c>
      <c r="E39" s="95"/>
      <c r="F39" s="92"/>
      <c r="G39" s="92"/>
      <c r="H39" s="81"/>
      <c r="I39" s="84"/>
      <c r="J39" s="84"/>
      <c r="K39" s="84"/>
      <c r="L39" s="84"/>
      <c r="M39" s="84"/>
    </row>
    <row r="40" spans="1:13" x14ac:dyDescent="0.2">
      <c r="A40" s="299"/>
      <c r="B40" s="300"/>
      <c r="C40" s="300"/>
      <c r="D40" s="301"/>
      <c r="E40" s="95"/>
      <c r="F40" s="92"/>
      <c r="G40" s="92"/>
      <c r="H40" s="81"/>
      <c r="I40" s="88"/>
      <c r="J40" s="84"/>
      <c r="K40" s="84"/>
      <c r="L40" s="84"/>
      <c r="M40" s="84"/>
    </row>
    <row r="41" spans="1:13" x14ac:dyDescent="0.2">
      <c r="A41" s="303" t="s">
        <v>59</v>
      </c>
      <c r="B41" s="304"/>
      <c r="C41" s="304"/>
      <c r="D41" s="305"/>
      <c r="E41" s="95"/>
      <c r="F41" s="92"/>
      <c r="G41" s="92"/>
      <c r="H41" s="81"/>
      <c r="I41" s="84"/>
      <c r="J41" s="84"/>
      <c r="K41" s="84"/>
      <c r="L41" s="84"/>
      <c r="M41" s="84"/>
    </row>
    <row r="42" spans="1:13" s="21" customFormat="1" x14ac:dyDescent="0.2">
      <c r="A42" s="106" t="s">
        <v>62</v>
      </c>
      <c r="B42" s="155" t="s">
        <v>63</v>
      </c>
      <c r="C42" s="106"/>
      <c r="D42" s="106" t="s">
        <v>81</v>
      </c>
      <c r="E42" s="98"/>
      <c r="F42" s="99"/>
      <c r="G42" s="99"/>
      <c r="H42" s="83"/>
      <c r="I42" s="85"/>
      <c r="J42" s="85"/>
      <c r="K42" s="85"/>
      <c r="L42" s="85"/>
      <c r="M42" s="85"/>
    </row>
    <row r="43" spans="1:13" x14ac:dyDescent="0.2">
      <c r="A43" s="149" t="s">
        <v>5</v>
      </c>
      <c r="B43" s="80" t="s">
        <v>73</v>
      </c>
      <c r="C43" s="109"/>
      <c r="D43" s="50">
        <f>TRUNC((8.55*2*22)-(D12*6%),2)</f>
        <v>276.24</v>
      </c>
      <c r="E43" s="282" t="s">
        <v>179</v>
      </c>
      <c r="F43" s="282"/>
      <c r="G43" s="282"/>
      <c r="H43" s="282"/>
      <c r="I43" s="282"/>
      <c r="J43" s="84"/>
      <c r="K43" s="84"/>
      <c r="L43" s="84"/>
      <c r="M43" s="84"/>
    </row>
    <row r="44" spans="1:13" ht="12.75" customHeight="1" x14ac:dyDescent="0.2">
      <c r="A44" s="149" t="s">
        <v>6</v>
      </c>
      <c r="B44" s="80" t="s">
        <v>74</v>
      </c>
      <c r="C44" s="109"/>
      <c r="D44" s="50">
        <f>TRUNC((18*22),2)</f>
        <v>396</v>
      </c>
      <c r="E44" s="188" t="s">
        <v>77</v>
      </c>
      <c r="F44" s="189"/>
      <c r="G44" s="189"/>
      <c r="H44" s="189"/>
      <c r="I44" s="189"/>
      <c r="J44" s="84"/>
      <c r="K44" s="84"/>
      <c r="L44" s="84"/>
      <c r="M44" s="84"/>
    </row>
    <row r="45" spans="1:13" x14ac:dyDescent="0.2">
      <c r="A45" s="149" t="s">
        <v>7</v>
      </c>
      <c r="B45" s="80" t="s">
        <v>214</v>
      </c>
      <c r="C45" s="109"/>
      <c r="D45" s="50">
        <v>0</v>
      </c>
      <c r="E45" s="95"/>
      <c r="F45" s="92"/>
      <c r="G45" s="92"/>
      <c r="H45" s="81"/>
      <c r="I45" s="84"/>
      <c r="J45" s="84"/>
      <c r="K45" s="84"/>
      <c r="L45" s="84"/>
      <c r="M45" s="84"/>
    </row>
    <row r="46" spans="1:13" s="132" customFormat="1" x14ac:dyDescent="0.2">
      <c r="A46" s="149" t="s">
        <v>8</v>
      </c>
      <c r="B46" s="80" t="s">
        <v>193</v>
      </c>
      <c r="C46" s="109"/>
      <c r="D46" s="50">
        <v>0</v>
      </c>
      <c r="E46" s="95"/>
      <c r="F46" s="92"/>
      <c r="G46" s="92"/>
      <c r="H46" s="81"/>
      <c r="I46" s="84"/>
      <c r="J46" s="84"/>
      <c r="K46" s="84"/>
      <c r="L46" s="84"/>
      <c r="M46" s="84"/>
    </row>
    <row r="47" spans="1:13" s="132" customFormat="1" x14ac:dyDescent="0.2">
      <c r="A47" s="149" t="s">
        <v>9</v>
      </c>
      <c r="B47" s="80" t="s">
        <v>3</v>
      </c>
      <c r="C47" s="109"/>
      <c r="D47" s="50">
        <v>0</v>
      </c>
      <c r="E47" s="95"/>
      <c r="F47" s="92"/>
      <c r="G47" s="92"/>
      <c r="H47" s="81"/>
      <c r="I47" s="84"/>
      <c r="J47" s="84"/>
      <c r="K47" s="84"/>
      <c r="L47" s="84"/>
      <c r="M47" s="84"/>
    </row>
    <row r="48" spans="1:13" x14ac:dyDescent="0.2">
      <c r="A48" s="306" t="s">
        <v>139</v>
      </c>
      <c r="B48" s="306"/>
      <c r="C48" s="306"/>
      <c r="D48" s="194">
        <f>SUM(D43:D47)</f>
        <v>672.24</v>
      </c>
      <c r="E48" s="95"/>
      <c r="F48" s="92"/>
      <c r="G48" s="92"/>
      <c r="H48" s="81"/>
      <c r="I48" s="84"/>
      <c r="J48" s="84"/>
      <c r="K48" s="84"/>
      <c r="L48" s="84"/>
      <c r="M48" s="84"/>
    </row>
    <row r="49" spans="1:13" x14ac:dyDescent="0.2">
      <c r="A49" s="296"/>
      <c r="B49" s="297"/>
      <c r="C49" s="297"/>
      <c r="D49" s="298"/>
      <c r="E49" s="95"/>
      <c r="F49" s="92"/>
      <c r="G49" s="92"/>
      <c r="H49" s="81"/>
      <c r="I49" s="84"/>
      <c r="J49" s="84"/>
      <c r="K49" s="84"/>
      <c r="L49" s="84"/>
      <c r="M49" s="84"/>
    </row>
    <row r="50" spans="1:13" x14ac:dyDescent="0.2">
      <c r="A50" s="307" t="s">
        <v>151</v>
      </c>
      <c r="B50" s="307"/>
      <c r="C50" s="307"/>
      <c r="D50" s="307"/>
      <c r="E50" s="95"/>
      <c r="F50" s="92"/>
      <c r="G50" s="92"/>
      <c r="H50" s="81"/>
      <c r="I50" s="84"/>
      <c r="J50" s="84"/>
      <c r="K50" s="84"/>
      <c r="L50" s="84"/>
      <c r="M50" s="84"/>
    </row>
    <row r="51" spans="1:13" x14ac:dyDescent="0.2">
      <c r="A51" s="106">
        <v>2</v>
      </c>
      <c r="B51" s="308" t="s">
        <v>150</v>
      </c>
      <c r="C51" s="309"/>
      <c r="D51" s="106" t="s">
        <v>81</v>
      </c>
      <c r="E51" s="95"/>
      <c r="F51" s="92"/>
      <c r="G51" s="92"/>
      <c r="H51" s="81"/>
      <c r="I51" s="84"/>
      <c r="J51" s="84"/>
      <c r="K51" s="84"/>
      <c r="L51" s="84"/>
      <c r="M51" s="84"/>
    </row>
    <row r="52" spans="1:13" x14ac:dyDescent="0.2">
      <c r="A52" s="149" t="s">
        <v>60</v>
      </c>
      <c r="B52" s="310" t="s">
        <v>49</v>
      </c>
      <c r="C52" s="310"/>
      <c r="D52" s="47">
        <f>D27</f>
        <v>323.91999999999996</v>
      </c>
      <c r="E52" s="95"/>
      <c r="F52" s="92"/>
      <c r="G52" s="92"/>
      <c r="H52" s="81"/>
      <c r="I52" s="84"/>
      <c r="J52" s="84"/>
      <c r="K52" s="84"/>
      <c r="L52" s="84"/>
      <c r="M52" s="84"/>
    </row>
    <row r="53" spans="1:13" x14ac:dyDescent="0.2">
      <c r="A53" s="149" t="s">
        <v>61</v>
      </c>
      <c r="B53" s="310" t="s">
        <v>50</v>
      </c>
      <c r="C53" s="310"/>
      <c r="D53" s="47">
        <f>D39</f>
        <v>732.21</v>
      </c>
      <c r="E53" s="95"/>
      <c r="F53" s="92"/>
      <c r="G53" s="92"/>
      <c r="H53" s="81"/>
      <c r="I53" s="84"/>
      <c r="J53" s="84"/>
      <c r="K53" s="84"/>
      <c r="L53" s="84"/>
      <c r="M53" s="84"/>
    </row>
    <row r="54" spans="1:13" x14ac:dyDescent="0.2">
      <c r="A54" s="149" t="s">
        <v>62</v>
      </c>
      <c r="B54" s="310" t="s">
        <v>63</v>
      </c>
      <c r="C54" s="310"/>
      <c r="D54" s="47">
        <f>D48</f>
        <v>672.24</v>
      </c>
      <c r="E54" s="95"/>
      <c r="F54" s="92"/>
      <c r="G54" s="92"/>
      <c r="H54" s="81"/>
      <c r="I54" s="84"/>
      <c r="J54" s="84"/>
      <c r="K54" s="84"/>
      <c r="L54" s="84"/>
      <c r="M54" s="84"/>
    </row>
    <row r="55" spans="1:13" x14ac:dyDescent="0.2">
      <c r="A55" s="287" t="s">
        <v>139</v>
      </c>
      <c r="B55" s="287"/>
      <c r="C55" s="287"/>
      <c r="D55" s="182">
        <f>SUM(D52:D54)</f>
        <v>1728.3700000000001</v>
      </c>
      <c r="E55" s="95"/>
      <c r="F55" s="92"/>
      <c r="G55" s="92"/>
      <c r="H55" s="81"/>
      <c r="I55" s="84"/>
      <c r="J55" s="84"/>
      <c r="K55" s="84"/>
      <c r="L55" s="84"/>
      <c r="M55" s="84"/>
    </row>
    <row r="56" spans="1:13" x14ac:dyDescent="0.2">
      <c r="A56" s="297"/>
      <c r="B56" s="297"/>
      <c r="C56" s="297"/>
      <c r="D56" s="297"/>
      <c r="E56" s="95"/>
      <c r="F56" s="92"/>
      <c r="G56" s="92"/>
      <c r="H56" s="81"/>
      <c r="I56" s="84"/>
      <c r="J56" s="84"/>
      <c r="K56" s="84"/>
      <c r="L56" s="84"/>
      <c r="M56" s="84"/>
    </row>
    <row r="57" spans="1:13" x14ac:dyDescent="0.2">
      <c r="A57" s="169"/>
      <c r="B57" s="169"/>
      <c r="C57" s="169"/>
      <c r="D57" s="169"/>
      <c r="E57" s="95"/>
      <c r="F57" s="92"/>
      <c r="G57" s="92"/>
      <c r="H57" s="81"/>
      <c r="I57" s="84"/>
      <c r="J57" s="84"/>
      <c r="K57" s="84"/>
      <c r="L57" s="84"/>
      <c r="M57" s="84"/>
    </row>
    <row r="58" spans="1:13" x14ac:dyDescent="0.2">
      <c r="A58" s="289" t="s">
        <v>153</v>
      </c>
      <c r="B58" s="289"/>
      <c r="C58" s="289"/>
      <c r="D58" s="289"/>
      <c r="E58" s="95"/>
      <c r="F58" s="92"/>
      <c r="G58" s="92"/>
      <c r="H58" s="81"/>
      <c r="I58" s="84"/>
      <c r="J58" s="84"/>
      <c r="K58" s="84"/>
      <c r="L58" s="84"/>
      <c r="M58" s="84"/>
    </row>
    <row r="59" spans="1:13" x14ac:dyDescent="0.2">
      <c r="A59" s="106">
        <v>3</v>
      </c>
      <c r="B59" s="106" t="s">
        <v>140</v>
      </c>
      <c r="C59" s="106" t="s">
        <v>2</v>
      </c>
      <c r="D59" s="106" t="s">
        <v>81</v>
      </c>
      <c r="E59" s="100"/>
      <c r="F59" s="92"/>
      <c r="G59" s="92"/>
      <c r="H59" s="81"/>
      <c r="I59" s="84"/>
      <c r="J59" s="84"/>
      <c r="K59" s="84"/>
      <c r="L59" s="84"/>
      <c r="M59" s="84"/>
    </row>
    <row r="60" spans="1:13" x14ac:dyDescent="0.2">
      <c r="A60" s="149" t="s">
        <v>5</v>
      </c>
      <c r="B60" s="150" t="s">
        <v>66</v>
      </c>
      <c r="C60" s="46">
        <f>((1/12)*5%)</f>
        <v>4.1666666666666666E-3</v>
      </c>
      <c r="D60" s="47">
        <f>TRUNC(($D$18*C60),2)</f>
        <v>6.94</v>
      </c>
      <c r="E60" s="95" t="s">
        <v>152</v>
      </c>
      <c r="F60" s="92"/>
      <c r="G60" s="92"/>
      <c r="H60" s="81"/>
      <c r="I60" s="84"/>
      <c r="J60" s="86"/>
      <c r="K60" s="84"/>
      <c r="L60" s="84"/>
      <c r="M60" s="84"/>
    </row>
    <row r="61" spans="1:13" x14ac:dyDescent="0.2">
      <c r="A61" s="149" t="s">
        <v>6</v>
      </c>
      <c r="B61" s="150" t="s">
        <v>65</v>
      </c>
      <c r="C61" s="46">
        <f>0.08*C60</f>
        <v>3.3333333333333332E-4</v>
      </c>
      <c r="D61" s="47">
        <f>TRUNC((C61*D18),2)</f>
        <v>0.55000000000000004</v>
      </c>
      <c r="E61" s="95" t="s">
        <v>78</v>
      </c>
      <c r="F61" s="92"/>
      <c r="G61" s="92"/>
      <c r="H61" s="81"/>
      <c r="I61" s="84"/>
      <c r="J61" s="87"/>
      <c r="K61" s="84"/>
      <c r="L61" s="84"/>
      <c r="M61" s="84"/>
    </row>
    <row r="62" spans="1:13" x14ac:dyDescent="0.2">
      <c r="A62" s="163" t="s">
        <v>7</v>
      </c>
      <c r="B62" s="164" t="s">
        <v>203</v>
      </c>
      <c r="C62" s="46">
        <f>8%*(40%)*90%*(1+C27)</f>
        <v>3.4398720000000001E-2</v>
      </c>
      <c r="D62" s="47">
        <f>TRUNC((C62*(D18)),2)</f>
        <v>57.3</v>
      </c>
      <c r="E62" s="95" t="s">
        <v>197</v>
      </c>
      <c r="F62" s="92"/>
      <c r="G62" s="92"/>
      <c r="H62" s="81"/>
      <c r="I62" s="84"/>
      <c r="J62" s="87"/>
      <c r="K62" s="84"/>
      <c r="L62" s="84"/>
      <c r="M62" s="84"/>
    </row>
    <row r="63" spans="1:13" x14ac:dyDescent="0.2">
      <c r="A63" s="149" t="s">
        <v>8</v>
      </c>
      <c r="B63" s="150" t="s">
        <v>64</v>
      </c>
      <c r="C63" s="46">
        <f>((1/30)*7)/12</f>
        <v>1.9444444444444445E-2</v>
      </c>
      <c r="D63" s="47">
        <f>TRUNC(($D$18*C63),2)</f>
        <v>32.39</v>
      </c>
      <c r="E63" s="95" t="s">
        <v>79</v>
      </c>
      <c r="F63" s="92"/>
      <c r="G63" s="92"/>
      <c r="H63" s="81"/>
      <c r="I63" s="84"/>
      <c r="J63" s="88"/>
      <c r="K63" s="84"/>
      <c r="L63" s="84"/>
      <c r="M63" s="84"/>
    </row>
    <row r="64" spans="1:13" x14ac:dyDescent="0.2">
      <c r="A64" s="149" t="s">
        <v>9</v>
      </c>
      <c r="B64" s="150" t="s">
        <v>67</v>
      </c>
      <c r="C64" s="46">
        <f>C39*C63</f>
        <v>7.1555555555555565E-3</v>
      </c>
      <c r="D64" s="47">
        <f>TRUNC(($D$18*C64),2)</f>
        <v>11.92</v>
      </c>
      <c r="E64" s="98" t="s">
        <v>80</v>
      </c>
      <c r="F64" s="101"/>
      <c r="G64" s="92"/>
      <c r="H64" s="81"/>
      <c r="I64" s="84"/>
      <c r="J64" s="88"/>
      <c r="K64" s="84"/>
      <c r="L64" s="84"/>
      <c r="M64" s="84"/>
    </row>
    <row r="65" spans="1:13" ht="12.75" customHeight="1" x14ac:dyDescent="0.2">
      <c r="A65" s="149" t="s">
        <v>10</v>
      </c>
      <c r="B65" s="150" t="s">
        <v>204</v>
      </c>
      <c r="C65" s="46">
        <f>(8%*(40%))*C64</f>
        <v>2.2897777777777781E-4</v>
      </c>
      <c r="D65" s="47">
        <f>TRUNC((C65*(D18+D27)),2)</f>
        <v>0.45</v>
      </c>
      <c r="E65" s="286" t="s">
        <v>198</v>
      </c>
      <c r="F65" s="286"/>
      <c r="G65" s="286"/>
      <c r="H65" s="286"/>
      <c r="I65" s="286"/>
      <c r="J65" s="87"/>
      <c r="K65" s="84"/>
      <c r="L65" s="84"/>
      <c r="M65" s="84"/>
    </row>
    <row r="66" spans="1:13" x14ac:dyDescent="0.2">
      <c r="A66" s="287" t="s">
        <v>139</v>
      </c>
      <c r="B66" s="287"/>
      <c r="C66" s="110">
        <f>TRUNC(SUM(C60:C65),4)</f>
        <v>6.5699999999999995E-2</v>
      </c>
      <c r="D66" s="182">
        <f>SUM(D60:D65)</f>
        <v>109.55</v>
      </c>
      <c r="E66" s="95"/>
      <c r="F66" s="92"/>
      <c r="G66" s="92"/>
      <c r="H66" s="81"/>
      <c r="I66" s="84"/>
      <c r="J66" s="84"/>
      <c r="K66" s="84"/>
      <c r="L66" s="84"/>
      <c r="M66" s="84"/>
    </row>
    <row r="67" spans="1:13" x14ac:dyDescent="0.2">
      <c r="A67" s="288"/>
      <c r="B67" s="288"/>
      <c r="C67" s="288"/>
      <c r="D67" s="288"/>
      <c r="E67" s="95"/>
      <c r="F67" s="92"/>
      <c r="G67" s="92"/>
      <c r="H67" s="81"/>
      <c r="I67" s="84"/>
      <c r="J67" s="84"/>
      <c r="K67" s="84"/>
      <c r="L67" s="84"/>
      <c r="M67" s="84"/>
    </row>
    <row r="68" spans="1:13" x14ac:dyDescent="0.2">
      <c r="A68" s="169"/>
      <c r="B68" s="169"/>
      <c r="C68" s="169"/>
      <c r="D68" s="169"/>
      <c r="E68" s="95"/>
      <c r="F68" s="92"/>
      <c r="G68" s="92"/>
      <c r="H68" s="81"/>
      <c r="I68" s="84"/>
      <c r="J68" s="84"/>
      <c r="K68" s="84"/>
      <c r="L68" s="84"/>
      <c r="M68" s="84"/>
    </row>
    <row r="69" spans="1:13" x14ac:dyDescent="0.2">
      <c r="A69" s="289" t="s">
        <v>154</v>
      </c>
      <c r="B69" s="289"/>
      <c r="C69" s="289"/>
      <c r="D69" s="289"/>
      <c r="E69" s="95"/>
      <c r="F69" s="92"/>
      <c r="G69" s="92"/>
      <c r="H69" s="81"/>
      <c r="I69" s="84"/>
      <c r="J69" s="84"/>
      <c r="K69" s="84"/>
      <c r="L69" s="84"/>
      <c r="M69" s="84"/>
    </row>
    <row r="70" spans="1:13" x14ac:dyDescent="0.2">
      <c r="A70" s="283" t="s">
        <v>188</v>
      </c>
      <c r="B70" s="284"/>
      <c r="C70" s="284"/>
      <c r="D70" s="285"/>
      <c r="E70" s="95"/>
      <c r="F70" s="92"/>
      <c r="G70" s="92"/>
      <c r="H70" s="81"/>
      <c r="I70" s="84"/>
      <c r="J70" s="84"/>
      <c r="K70" s="84"/>
      <c r="L70" s="84"/>
      <c r="M70" s="84"/>
    </row>
    <row r="71" spans="1:13" x14ac:dyDescent="0.2">
      <c r="A71" s="106" t="s">
        <v>17</v>
      </c>
      <c r="B71" s="106" t="s">
        <v>189</v>
      </c>
      <c r="C71" s="106" t="s">
        <v>2</v>
      </c>
      <c r="D71" s="106" t="s">
        <v>81</v>
      </c>
      <c r="E71" s="95"/>
      <c r="F71" s="92"/>
      <c r="G71" s="92"/>
      <c r="H71" s="81"/>
      <c r="I71" s="89"/>
      <c r="J71" s="84"/>
      <c r="K71" s="84"/>
      <c r="L71" s="84"/>
      <c r="M71" s="84"/>
    </row>
    <row r="72" spans="1:13" x14ac:dyDescent="0.2">
      <c r="A72" s="163" t="s">
        <v>5</v>
      </c>
      <c r="B72" s="164" t="s">
        <v>199</v>
      </c>
      <c r="C72" s="46">
        <f>1/12</f>
        <v>8.3333333333333329E-2</v>
      </c>
      <c r="D72" s="47">
        <f>TRUNC(($D$18*C72),2)</f>
        <v>138.82</v>
      </c>
      <c r="E72" s="95"/>
      <c r="F72" s="92"/>
      <c r="G72" s="92"/>
      <c r="H72" s="81"/>
      <c r="I72" s="89"/>
      <c r="J72" s="84"/>
      <c r="K72" s="84"/>
      <c r="L72" s="84"/>
      <c r="M72" s="84"/>
    </row>
    <row r="73" spans="1:13" x14ac:dyDescent="0.2">
      <c r="A73" s="149" t="s">
        <v>6</v>
      </c>
      <c r="B73" s="150" t="s">
        <v>170</v>
      </c>
      <c r="C73" s="46">
        <f>5.96/30/12</f>
        <v>1.6555555555555556E-2</v>
      </c>
      <c r="D73" s="47">
        <f>TRUNC(($D$18*C73),2)</f>
        <v>27.58</v>
      </c>
      <c r="E73" s="98" t="s">
        <v>200</v>
      </c>
      <c r="F73" s="92"/>
      <c r="G73" s="92"/>
      <c r="H73" s="81"/>
      <c r="I73" s="89"/>
      <c r="J73" s="84"/>
      <c r="K73" s="84"/>
      <c r="L73" s="84"/>
      <c r="M73" s="84"/>
    </row>
    <row r="74" spans="1:13" x14ac:dyDescent="0.2">
      <c r="A74" s="163" t="s">
        <v>7</v>
      </c>
      <c r="B74" s="150" t="s">
        <v>171</v>
      </c>
      <c r="C74" s="46">
        <f>(1/30/12)*5*1.5%</f>
        <v>2.0833333333333335E-4</v>
      </c>
      <c r="D74" s="47">
        <f>TRUNC(($D$18*C74),2)</f>
        <v>0.34</v>
      </c>
      <c r="E74" s="98" t="s">
        <v>155</v>
      </c>
      <c r="F74" s="92"/>
      <c r="G74" s="92"/>
      <c r="H74" s="81"/>
      <c r="I74" s="84"/>
      <c r="J74" s="84"/>
      <c r="K74" s="84"/>
      <c r="L74" s="84"/>
      <c r="M74" s="84"/>
    </row>
    <row r="75" spans="1:13" x14ac:dyDescent="0.2">
      <c r="A75" s="163" t="s">
        <v>8</v>
      </c>
      <c r="B75" s="150" t="s">
        <v>172</v>
      </c>
      <c r="C75" s="46">
        <f>(15/30/12)*8%</f>
        <v>3.3333333333333331E-3</v>
      </c>
      <c r="D75" s="47">
        <f>TRUNC(($D$18*C75),2)</f>
        <v>5.55</v>
      </c>
      <c r="E75" s="98" t="s">
        <v>201</v>
      </c>
      <c r="F75" s="99"/>
      <c r="G75" s="99"/>
      <c r="H75" s="81"/>
      <c r="I75" s="84"/>
      <c r="J75" s="84"/>
      <c r="K75" s="84"/>
      <c r="L75" s="84"/>
      <c r="M75" s="84"/>
    </row>
    <row r="76" spans="1:13" x14ac:dyDescent="0.2">
      <c r="A76" s="163" t="s">
        <v>9</v>
      </c>
      <c r="B76" s="150" t="s">
        <v>173</v>
      </c>
      <c r="C76" s="46">
        <f>(4/12)/12*2%</f>
        <v>5.5555555555555556E-4</v>
      </c>
      <c r="D76" s="47">
        <f>TRUNC(($D$18*C76),2)</f>
        <v>0.92</v>
      </c>
      <c r="E76" s="98" t="s">
        <v>202</v>
      </c>
      <c r="F76" s="102"/>
      <c r="G76" s="92"/>
      <c r="H76" s="81"/>
      <c r="I76" s="84"/>
      <c r="J76" s="84"/>
      <c r="K76" s="84"/>
      <c r="L76" s="84"/>
      <c r="M76" s="84"/>
    </row>
    <row r="77" spans="1:13" x14ac:dyDescent="0.2">
      <c r="A77" s="163" t="s">
        <v>10</v>
      </c>
      <c r="B77" s="165" t="s">
        <v>211</v>
      </c>
      <c r="C77" s="46">
        <v>0</v>
      </c>
      <c r="D77" s="47">
        <f>TRUNC((C77*D18),2)</f>
        <v>0</v>
      </c>
      <c r="E77" s="98" t="s">
        <v>210</v>
      </c>
      <c r="F77" s="103"/>
      <c r="G77" s="99"/>
      <c r="H77" s="83"/>
      <c r="I77" s="84"/>
      <c r="J77" s="84"/>
      <c r="K77" s="84"/>
      <c r="L77" s="84"/>
      <c r="M77" s="84"/>
    </row>
    <row r="78" spans="1:13" x14ac:dyDescent="0.2">
      <c r="A78" s="287" t="s">
        <v>139</v>
      </c>
      <c r="B78" s="287"/>
      <c r="C78" s="110">
        <f>TRUNC(SUM(C72:C77),4)</f>
        <v>0.10390000000000001</v>
      </c>
      <c r="D78" s="182">
        <f>SUM(D72:D77)</f>
        <v>173.20999999999998</v>
      </c>
      <c r="E78" s="95"/>
      <c r="F78" s="92"/>
      <c r="G78" s="92"/>
      <c r="H78" s="81"/>
      <c r="I78" s="84"/>
      <c r="J78" s="84"/>
      <c r="K78" s="84"/>
      <c r="L78" s="84"/>
      <c r="M78" s="84"/>
    </row>
    <row r="79" spans="1:13" x14ac:dyDescent="0.2">
      <c r="A79" s="195"/>
      <c r="B79" s="196"/>
      <c r="C79" s="196"/>
      <c r="D79" s="197"/>
      <c r="E79" s="95"/>
      <c r="F79" s="92"/>
      <c r="G79" s="92"/>
      <c r="H79" s="81"/>
      <c r="I79" s="84"/>
      <c r="J79" s="84"/>
      <c r="K79" s="84"/>
      <c r="L79" s="84"/>
      <c r="M79" s="84"/>
    </row>
    <row r="80" spans="1:13" x14ac:dyDescent="0.2">
      <c r="A80" s="283" t="s">
        <v>190</v>
      </c>
      <c r="B80" s="284"/>
      <c r="C80" s="284"/>
      <c r="D80" s="285"/>
      <c r="E80" s="95"/>
      <c r="F80" s="92"/>
      <c r="G80" s="92"/>
      <c r="H80" s="81"/>
      <c r="I80" s="84"/>
      <c r="J80" s="84"/>
      <c r="K80" s="84"/>
      <c r="L80" s="84"/>
      <c r="M80" s="84"/>
    </row>
    <row r="81" spans="1:13" x14ac:dyDescent="0.2">
      <c r="A81" s="106" t="s">
        <v>18</v>
      </c>
      <c r="B81" s="156" t="s">
        <v>191</v>
      </c>
      <c r="C81" s="156" t="s">
        <v>2</v>
      </c>
      <c r="D81" s="106" t="s">
        <v>81</v>
      </c>
      <c r="E81" s="95"/>
      <c r="F81" s="92"/>
      <c r="G81" s="92"/>
      <c r="H81" s="81"/>
      <c r="I81" s="84"/>
      <c r="J81" s="84"/>
      <c r="K81" s="84"/>
      <c r="L81" s="84"/>
      <c r="M81" s="84"/>
    </row>
    <row r="82" spans="1:13" x14ac:dyDescent="0.2">
      <c r="A82" s="149" t="s">
        <v>5</v>
      </c>
      <c r="B82" s="150" t="s">
        <v>192</v>
      </c>
      <c r="C82" s="46">
        <v>0</v>
      </c>
      <c r="D82" s="47">
        <f>TRUNC(($D$18*C82),2)</f>
        <v>0</v>
      </c>
      <c r="E82" s="95"/>
      <c r="F82" s="92"/>
      <c r="G82" s="92"/>
      <c r="H82" s="81"/>
      <c r="I82" s="84"/>
      <c r="J82" s="84"/>
      <c r="K82" s="84"/>
      <c r="L82" s="84"/>
      <c r="M82" s="84"/>
    </row>
    <row r="83" spans="1:13" x14ac:dyDescent="0.2">
      <c r="A83" s="287" t="s">
        <v>139</v>
      </c>
      <c r="B83" s="287"/>
      <c r="C83" s="110">
        <f>TRUNC(SUM(C82),4)</f>
        <v>0</v>
      </c>
      <c r="D83" s="182">
        <f>SUM(D82)</f>
        <v>0</v>
      </c>
      <c r="E83" s="95"/>
      <c r="F83" s="92"/>
      <c r="G83" s="92"/>
      <c r="H83" s="81"/>
      <c r="I83" s="84"/>
      <c r="J83" s="84"/>
      <c r="K83" s="84"/>
      <c r="L83" s="84"/>
      <c r="M83" s="84"/>
    </row>
    <row r="84" spans="1:13" x14ac:dyDescent="0.2">
      <c r="A84" s="171"/>
      <c r="B84" s="172"/>
      <c r="C84" s="172"/>
      <c r="D84" s="173"/>
      <c r="E84" s="95"/>
      <c r="F84" s="92"/>
      <c r="G84" s="92"/>
      <c r="H84" s="81"/>
      <c r="I84" s="84"/>
      <c r="J84" s="84"/>
      <c r="K84" s="84"/>
      <c r="L84" s="84"/>
      <c r="M84" s="84"/>
    </row>
    <row r="85" spans="1:13" x14ac:dyDescent="0.2">
      <c r="A85" s="283" t="s">
        <v>156</v>
      </c>
      <c r="B85" s="284"/>
      <c r="C85" s="284"/>
      <c r="D85" s="285"/>
      <c r="E85" s="95"/>
      <c r="F85" s="92"/>
      <c r="G85" s="92"/>
      <c r="H85" s="81"/>
      <c r="I85" s="84"/>
      <c r="J85" s="84"/>
      <c r="K85" s="84"/>
      <c r="L85" s="84"/>
      <c r="M85" s="84"/>
    </row>
    <row r="86" spans="1:13" x14ac:dyDescent="0.2">
      <c r="A86" s="106">
        <v>4</v>
      </c>
      <c r="B86" s="156" t="s">
        <v>157</v>
      </c>
      <c r="C86" s="156" t="s">
        <v>2</v>
      </c>
      <c r="D86" s="106" t="s">
        <v>81</v>
      </c>
      <c r="E86" s="95"/>
      <c r="F86" s="92"/>
      <c r="G86" s="92"/>
      <c r="H86" s="81"/>
      <c r="I86" s="90"/>
      <c r="J86" s="84"/>
      <c r="K86" s="84"/>
      <c r="L86" s="84"/>
      <c r="M86" s="84"/>
    </row>
    <row r="87" spans="1:13" x14ac:dyDescent="0.2">
      <c r="A87" s="149" t="s">
        <v>17</v>
      </c>
      <c r="B87" s="51" t="s">
        <v>68</v>
      </c>
      <c r="C87" s="46">
        <f>C78</f>
        <v>0.10390000000000001</v>
      </c>
      <c r="D87" s="47">
        <f>D78</f>
        <v>173.20999999999998</v>
      </c>
      <c r="E87" s="95"/>
      <c r="F87" s="92"/>
      <c r="G87" s="92"/>
      <c r="H87" s="81"/>
      <c r="I87" s="84"/>
      <c r="J87" s="84"/>
      <c r="K87" s="84"/>
      <c r="L87" s="84"/>
      <c r="M87" s="84"/>
    </row>
    <row r="88" spans="1:13" x14ac:dyDescent="0.2">
      <c r="A88" s="149" t="s">
        <v>18</v>
      </c>
      <c r="B88" s="51" t="s">
        <v>70</v>
      </c>
      <c r="C88" s="46">
        <f>C82</f>
        <v>0</v>
      </c>
      <c r="D88" s="47">
        <f>D83</f>
        <v>0</v>
      </c>
      <c r="E88" s="95"/>
      <c r="F88" s="92"/>
      <c r="G88" s="92"/>
      <c r="H88" s="81"/>
      <c r="I88" s="84"/>
      <c r="J88" s="84"/>
      <c r="K88" s="84"/>
      <c r="L88" s="84"/>
      <c r="M88" s="84"/>
    </row>
    <row r="89" spans="1:13" x14ac:dyDescent="0.2">
      <c r="A89" s="287" t="s">
        <v>139</v>
      </c>
      <c r="B89" s="287"/>
      <c r="C89" s="183">
        <f>SUM(C87:C88)</f>
        <v>0.10390000000000001</v>
      </c>
      <c r="D89" s="182">
        <f>SUM(D87:D88)</f>
        <v>173.20999999999998</v>
      </c>
      <c r="E89" s="95"/>
      <c r="F89" s="92"/>
      <c r="G89" s="92"/>
      <c r="H89" s="81"/>
      <c r="I89" s="84"/>
      <c r="J89" s="84"/>
      <c r="K89" s="84"/>
      <c r="L89" s="84"/>
      <c r="M89" s="84"/>
    </row>
    <row r="90" spans="1:13" x14ac:dyDescent="0.2">
      <c r="A90" s="169"/>
      <c r="B90" s="169"/>
      <c r="C90" s="169"/>
      <c r="D90" s="169"/>
      <c r="E90" s="95"/>
      <c r="F90" s="92"/>
      <c r="G90" s="92"/>
      <c r="H90" s="81"/>
      <c r="I90" s="84"/>
      <c r="J90" s="84"/>
      <c r="K90" s="84"/>
      <c r="L90" s="84"/>
      <c r="M90" s="84"/>
    </row>
    <row r="91" spans="1:13" x14ac:dyDescent="0.2">
      <c r="A91" s="169"/>
      <c r="B91" s="169"/>
      <c r="C91" s="169"/>
      <c r="D91" s="169"/>
      <c r="E91" s="95"/>
      <c r="F91" s="92"/>
      <c r="G91" s="92"/>
      <c r="H91" s="81"/>
      <c r="I91" s="84"/>
      <c r="J91" s="84"/>
      <c r="K91" s="84"/>
      <c r="L91" s="84"/>
      <c r="M91" s="84"/>
    </row>
    <row r="92" spans="1:13" x14ac:dyDescent="0.2">
      <c r="A92" s="289" t="s">
        <v>158</v>
      </c>
      <c r="B92" s="289"/>
      <c r="C92" s="289"/>
      <c r="D92" s="289"/>
      <c r="E92" s="95"/>
      <c r="F92" s="92"/>
      <c r="G92" s="92"/>
      <c r="H92" s="81"/>
      <c r="I92" s="84"/>
      <c r="J92" s="84"/>
      <c r="K92" s="84"/>
      <c r="L92" s="84"/>
      <c r="M92" s="84"/>
    </row>
    <row r="93" spans="1:13" x14ac:dyDescent="0.2">
      <c r="A93" s="106">
        <v>5</v>
      </c>
      <c r="B93" s="106" t="s">
        <v>141</v>
      </c>
      <c r="C93" s="106"/>
      <c r="D93" s="106" t="s">
        <v>81</v>
      </c>
      <c r="E93" s="95"/>
      <c r="F93" s="92"/>
      <c r="G93" s="92"/>
      <c r="H93" s="81"/>
      <c r="I93" s="84"/>
      <c r="J93" s="84"/>
      <c r="K93" s="84"/>
      <c r="L93" s="84"/>
      <c r="M93" s="84"/>
    </row>
    <row r="94" spans="1:13" x14ac:dyDescent="0.2">
      <c r="A94" s="149" t="s">
        <v>5</v>
      </c>
      <c r="B94" s="80" t="s">
        <v>71</v>
      </c>
      <c r="C94" s="109"/>
      <c r="D94" s="47">
        <v>0</v>
      </c>
      <c r="E94" s="95"/>
      <c r="F94" s="92"/>
      <c r="G94" s="92"/>
      <c r="H94" s="81"/>
      <c r="I94" s="84"/>
      <c r="J94" s="84"/>
      <c r="K94" s="84"/>
      <c r="L94" s="84"/>
      <c r="M94" s="84"/>
    </row>
    <row r="95" spans="1:13" x14ac:dyDescent="0.2">
      <c r="A95" s="149" t="s">
        <v>6</v>
      </c>
      <c r="B95" s="80" t="s">
        <v>13</v>
      </c>
      <c r="C95" s="109"/>
      <c r="D95" s="47">
        <v>0</v>
      </c>
      <c r="E95" s="95"/>
      <c r="F95" s="92"/>
      <c r="G95" s="92"/>
      <c r="H95" s="81"/>
      <c r="I95" s="84"/>
      <c r="J95" s="84"/>
      <c r="K95" s="84"/>
      <c r="L95" s="84"/>
      <c r="M95" s="84"/>
    </row>
    <row r="96" spans="1:13" x14ac:dyDescent="0.2">
      <c r="A96" s="149" t="s">
        <v>7</v>
      </c>
      <c r="B96" s="80" t="s">
        <v>14</v>
      </c>
      <c r="C96" s="109"/>
      <c r="D96" s="47">
        <f>'Equipamentos e Materiais'!G9</f>
        <v>2.1814166666666663</v>
      </c>
      <c r="E96" s="95"/>
      <c r="F96" s="92"/>
      <c r="G96" s="92"/>
      <c r="H96" s="81"/>
      <c r="I96" s="84"/>
      <c r="J96" s="84"/>
      <c r="K96" s="84"/>
      <c r="L96" s="84"/>
      <c r="M96" s="84"/>
    </row>
    <row r="97" spans="1:13" x14ac:dyDescent="0.2">
      <c r="A97" s="170" t="s">
        <v>8</v>
      </c>
      <c r="B97" s="80" t="s">
        <v>3</v>
      </c>
      <c r="C97" s="109"/>
      <c r="D97" s="47">
        <v>0</v>
      </c>
      <c r="E97" s="95"/>
      <c r="F97" s="92"/>
      <c r="G97" s="92"/>
      <c r="H97" s="81"/>
      <c r="I97" s="84"/>
      <c r="J97" s="84"/>
      <c r="K97" s="84"/>
      <c r="L97" s="84"/>
      <c r="M97" s="84"/>
    </row>
    <row r="98" spans="1:13" x14ac:dyDescent="0.2">
      <c r="A98" s="287" t="s">
        <v>139</v>
      </c>
      <c r="B98" s="287"/>
      <c r="C98" s="110"/>
      <c r="D98" s="182">
        <f>SUM(D94:D97)</f>
        <v>2.1814166666666663</v>
      </c>
      <c r="E98" s="95"/>
      <c r="F98" s="92"/>
      <c r="G98" s="92"/>
      <c r="H98" s="81"/>
      <c r="I98" s="84"/>
      <c r="J98" s="84"/>
      <c r="K98" s="84"/>
      <c r="L98" s="84"/>
      <c r="M98" s="84"/>
    </row>
    <row r="99" spans="1:13" x14ac:dyDescent="0.2">
      <c r="A99" s="169"/>
      <c r="B99" s="169"/>
      <c r="C99" s="198"/>
      <c r="D99" s="199"/>
      <c r="E99" s="95"/>
      <c r="F99" s="92"/>
      <c r="G99" s="92"/>
      <c r="H99" s="81"/>
      <c r="I99" s="84"/>
      <c r="J99" s="84"/>
      <c r="K99" s="84"/>
      <c r="L99" s="84"/>
      <c r="M99" s="84"/>
    </row>
    <row r="100" spans="1:13" x14ac:dyDescent="0.2">
      <c r="A100" s="169"/>
      <c r="B100" s="169"/>
      <c r="C100" s="169"/>
      <c r="D100" s="169"/>
      <c r="E100" s="95"/>
      <c r="F100" s="92"/>
      <c r="G100" s="92"/>
      <c r="H100" s="81"/>
      <c r="I100" s="84"/>
      <c r="J100" s="84"/>
      <c r="K100" s="84"/>
      <c r="L100" s="84"/>
      <c r="M100" s="84"/>
    </row>
    <row r="101" spans="1:13" x14ac:dyDescent="0.2">
      <c r="A101" s="289" t="s">
        <v>159</v>
      </c>
      <c r="B101" s="289"/>
      <c r="C101" s="289"/>
      <c r="D101" s="289"/>
      <c r="E101" s="95"/>
      <c r="F101" s="92"/>
      <c r="G101" s="92"/>
      <c r="H101" s="81"/>
      <c r="I101" s="84"/>
      <c r="J101" s="84"/>
      <c r="K101" s="84"/>
      <c r="L101" s="84"/>
      <c r="M101" s="84"/>
    </row>
    <row r="102" spans="1:13" x14ac:dyDescent="0.2">
      <c r="A102" s="177">
        <v>6</v>
      </c>
      <c r="B102" s="177" t="s">
        <v>142</v>
      </c>
      <c r="C102" s="177" t="s">
        <v>2</v>
      </c>
      <c r="D102" s="177" t="s">
        <v>81</v>
      </c>
      <c r="E102" s="95"/>
      <c r="F102" s="92"/>
      <c r="G102" s="92"/>
      <c r="H102" s="81"/>
      <c r="I102" s="84"/>
      <c r="J102" s="84"/>
      <c r="K102" s="84"/>
      <c r="L102" s="84"/>
      <c r="M102" s="84"/>
    </row>
    <row r="103" spans="1:13" x14ac:dyDescent="0.2">
      <c r="A103" s="149" t="s">
        <v>5</v>
      </c>
      <c r="B103" s="150" t="s">
        <v>19</v>
      </c>
      <c r="C103" s="133">
        <v>0.05</v>
      </c>
      <c r="D103" s="47">
        <f>TRUNC(C103*D121,2)</f>
        <v>183.96</v>
      </c>
      <c r="E103" s="104" t="s">
        <v>143</v>
      </c>
      <c r="F103" s="92"/>
      <c r="G103" s="92"/>
      <c r="H103" s="81"/>
      <c r="I103" s="84"/>
      <c r="J103" s="84"/>
      <c r="K103" s="84"/>
      <c r="L103" s="84"/>
      <c r="M103" s="84"/>
    </row>
    <row r="104" spans="1:13" x14ac:dyDescent="0.2">
      <c r="A104" s="149" t="s">
        <v>6</v>
      </c>
      <c r="B104" s="150" t="s">
        <v>4</v>
      </c>
      <c r="C104" s="133">
        <v>0.1</v>
      </c>
      <c r="D104" s="47">
        <f>TRUNC(C104*(D103+D121),2)</f>
        <v>386.32</v>
      </c>
      <c r="E104" s="104" t="s">
        <v>144</v>
      </c>
      <c r="F104" s="92"/>
      <c r="G104" s="92"/>
      <c r="H104" s="81"/>
      <c r="I104" s="84"/>
      <c r="J104" s="84"/>
      <c r="K104" s="84"/>
      <c r="L104" s="84"/>
      <c r="M104" s="84"/>
    </row>
    <row r="105" spans="1:13" x14ac:dyDescent="0.2">
      <c r="A105" s="149" t="s">
        <v>7</v>
      </c>
      <c r="B105" s="150" t="s">
        <v>42</v>
      </c>
      <c r="C105" s="206">
        <f>1-(C106+C107+C108)</f>
        <v>0.85749999999999993</v>
      </c>
      <c r="D105" s="52">
        <f>TRUNC(((D121+D103+D104)/C105),2)</f>
        <v>4955.71</v>
      </c>
      <c r="E105" s="95"/>
      <c r="F105" s="92"/>
      <c r="G105" s="92"/>
      <c r="H105" s="81"/>
      <c r="I105" s="84"/>
      <c r="J105" s="84"/>
      <c r="K105" s="84"/>
      <c r="L105" s="84"/>
      <c r="M105" s="84"/>
    </row>
    <row r="106" spans="1:13" x14ac:dyDescent="0.2">
      <c r="A106" s="149" t="s">
        <v>43</v>
      </c>
      <c r="B106" s="150" t="s">
        <v>39</v>
      </c>
      <c r="C106" s="134">
        <v>1.6500000000000001E-2</v>
      </c>
      <c r="D106" s="47">
        <f>TRUNC(C106*D105,2)</f>
        <v>81.760000000000005</v>
      </c>
      <c r="E106" s="95"/>
      <c r="F106" s="92"/>
      <c r="G106" s="92"/>
      <c r="H106" s="81"/>
      <c r="I106" s="84"/>
      <c r="J106" s="84"/>
      <c r="K106" s="84"/>
      <c r="L106" s="84"/>
      <c r="M106" s="84"/>
    </row>
    <row r="107" spans="1:13" x14ac:dyDescent="0.2">
      <c r="A107" s="149" t="s">
        <v>44</v>
      </c>
      <c r="B107" s="150" t="s">
        <v>40</v>
      </c>
      <c r="C107" s="134">
        <v>7.5999999999999998E-2</v>
      </c>
      <c r="D107" s="47">
        <f>TRUNC(C107*D105,2)</f>
        <v>376.63</v>
      </c>
      <c r="E107" s="95"/>
      <c r="F107" s="92"/>
      <c r="G107" s="92"/>
      <c r="H107" s="81"/>
      <c r="I107" s="84"/>
      <c r="J107" s="84"/>
      <c r="K107" s="84"/>
      <c r="L107" s="84"/>
      <c r="M107" s="84"/>
    </row>
    <row r="108" spans="1:13" x14ac:dyDescent="0.2">
      <c r="A108" s="149" t="s">
        <v>45</v>
      </c>
      <c r="B108" s="150" t="s">
        <v>41</v>
      </c>
      <c r="C108" s="134">
        <v>0.05</v>
      </c>
      <c r="D108" s="47">
        <f>TRUNC(C108*D105,2)</f>
        <v>247.78</v>
      </c>
      <c r="E108" s="95"/>
      <c r="F108" s="92"/>
      <c r="G108" s="92"/>
      <c r="H108" s="81"/>
      <c r="I108" s="84"/>
      <c r="J108" s="84"/>
      <c r="K108" s="84"/>
      <c r="L108" s="84"/>
      <c r="M108" s="84"/>
    </row>
    <row r="109" spans="1:13" x14ac:dyDescent="0.2">
      <c r="A109" s="287" t="s">
        <v>139</v>
      </c>
      <c r="B109" s="287"/>
      <c r="C109" s="184"/>
      <c r="D109" s="182">
        <f>SUM(D103:D108)-D105</f>
        <v>1276.4499999999998</v>
      </c>
      <c r="E109" s="190"/>
      <c r="F109" s="92"/>
      <c r="G109" s="92"/>
      <c r="H109" s="81"/>
      <c r="I109" s="84"/>
      <c r="J109" s="84"/>
      <c r="K109" s="84"/>
      <c r="L109" s="84"/>
      <c r="M109" s="84"/>
    </row>
    <row r="110" spans="1:13" x14ac:dyDescent="0.2">
      <c r="A110" s="53"/>
      <c r="B110" s="53"/>
      <c r="C110" s="53"/>
      <c r="D110" s="200"/>
      <c r="E110" s="92"/>
      <c r="F110" s="92"/>
      <c r="G110" s="92"/>
      <c r="H110" s="81"/>
      <c r="I110" s="84"/>
      <c r="J110" s="84"/>
      <c r="K110" s="84"/>
      <c r="L110" s="84"/>
      <c r="M110" s="84"/>
    </row>
    <row r="111" spans="1:13" x14ac:dyDescent="0.2">
      <c r="A111" s="53"/>
      <c r="B111" s="53"/>
      <c r="C111" s="53"/>
      <c r="D111" s="200"/>
      <c r="E111" s="92"/>
      <c r="F111" s="92"/>
      <c r="G111" s="92"/>
      <c r="H111" s="81"/>
      <c r="I111" s="84"/>
      <c r="J111" s="84"/>
      <c r="K111" s="84"/>
      <c r="L111" s="84"/>
      <c r="M111" s="84"/>
    </row>
    <row r="112" spans="1:13" x14ac:dyDescent="0.2">
      <c r="A112" s="290" t="s">
        <v>213</v>
      </c>
      <c r="B112" s="290"/>
      <c r="C112" s="290"/>
      <c r="D112" s="290"/>
      <c r="E112" s="92"/>
      <c r="F112" s="105"/>
      <c r="G112" s="92"/>
      <c r="H112" s="81"/>
      <c r="I112" s="84"/>
      <c r="J112" s="84"/>
      <c r="K112" s="84"/>
      <c r="L112" s="84"/>
      <c r="M112" s="84"/>
    </row>
    <row r="113" spans="1:13" x14ac:dyDescent="0.2">
      <c r="A113" s="181"/>
      <c r="B113" s="181"/>
      <c r="C113" s="181"/>
      <c r="D113" s="181"/>
      <c r="E113" s="92"/>
      <c r="F113" s="105"/>
      <c r="G113" s="92"/>
      <c r="H113" s="81"/>
      <c r="I113" s="84"/>
      <c r="J113" s="84"/>
      <c r="K113" s="84"/>
      <c r="L113" s="84"/>
      <c r="M113" s="84"/>
    </row>
    <row r="114" spans="1:13" x14ac:dyDescent="0.2">
      <c r="A114" s="289" t="s">
        <v>212</v>
      </c>
      <c r="B114" s="289"/>
      <c r="C114" s="289"/>
      <c r="D114" s="289"/>
      <c r="E114" s="92"/>
      <c r="F114" s="105"/>
      <c r="G114" s="92"/>
      <c r="H114" s="81"/>
      <c r="I114" s="84"/>
      <c r="J114" s="84"/>
      <c r="K114" s="84"/>
      <c r="L114" s="84"/>
      <c r="M114" s="84"/>
    </row>
    <row r="115" spans="1:13" x14ac:dyDescent="0.2">
      <c r="A115" s="157"/>
      <c r="B115" s="158" t="s">
        <v>161</v>
      </c>
      <c r="C115" s="177"/>
      <c r="D115" s="177" t="s">
        <v>81</v>
      </c>
      <c r="E115" s="92"/>
      <c r="F115" s="92"/>
      <c r="G115" s="92"/>
      <c r="H115" s="81"/>
      <c r="I115" s="84"/>
      <c r="J115" s="84"/>
      <c r="K115" s="84"/>
      <c r="L115" s="84"/>
      <c r="M115" s="84"/>
    </row>
    <row r="116" spans="1:13" x14ac:dyDescent="0.2">
      <c r="A116" s="49" t="s">
        <v>5</v>
      </c>
      <c r="B116" s="51" t="s">
        <v>163</v>
      </c>
      <c r="C116" s="108"/>
      <c r="D116" s="47">
        <f>D18</f>
        <v>1665.93</v>
      </c>
      <c r="E116" s="92"/>
      <c r="F116" s="92"/>
      <c r="G116" s="92"/>
      <c r="H116" s="81"/>
      <c r="I116" s="84"/>
      <c r="J116" s="84"/>
      <c r="K116" s="84"/>
      <c r="L116" s="84"/>
      <c r="M116" s="84"/>
    </row>
    <row r="117" spans="1:13" x14ac:dyDescent="0.2">
      <c r="A117" s="49" t="s">
        <v>6</v>
      </c>
      <c r="B117" s="51" t="s">
        <v>164</v>
      </c>
      <c r="C117" s="108"/>
      <c r="D117" s="47">
        <f>D55</f>
        <v>1728.3700000000001</v>
      </c>
      <c r="E117" s="92"/>
      <c r="F117" s="92"/>
      <c r="G117" s="92"/>
      <c r="H117" s="81"/>
      <c r="I117" s="84"/>
      <c r="J117" s="84"/>
      <c r="K117" s="84"/>
      <c r="L117" s="84"/>
      <c r="M117" s="84"/>
    </row>
    <row r="118" spans="1:13" x14ac:dyDescent="0.2">
      <c r="A118" s="49" t="s">
        <v>7</v>
      </c>
      <c r="B118" s="51" t="s">
        <v>165</v>
      </c>
      <c r="C118" s="108"/>
      <c r="D118" s="47">
        <f>D66</f>
        <v>109.55</v>
      </c>
      <c r="E118" s="92"/>
      <c r="F118" s="105"/>
      <c r="G118" s="92"/>
      <c r="H118" s="81"/>
      <c r="I118" s="84"/>
      <c r="J118" s="84"/>
      <c r="K118" s="84"/>
      <c r="L118" s="84"/>
      <c r="M118" s="84"/>
    </row>
    <row r="119" spans="1:13" x14ac:dyDescent="0.2">
      <c r="A119" s="49" t="s">
        <v>8</v>
      </c>
      <c r="B119" s="51" t="s">
        <v>69</v>
      </c>
      <c r="C119" s="108"/>
      <c r="D119" s="47">
        <f>D89</f>
        <v>173.20999999999998</v>
      </c>
      <c r="E119" s="92"/>
      <c r="F119" s="105"/>
      <c r="G119" s="92"/>
      <c r="H119" s="81"/>
      <c r="I119" s="84"/>
      <c r="J119" s="84"/>
      <c r="K119" s="84"/>
      <c r="L119" s="84"/>
      <c r="M119" s="84"/>
    </row>
    <row r="120" spans="1:13" x14ac:dyDescent="0.2">
      <c r="A120" s="49" t="s">
        <v>9</v>
      </c>
      <c r="B120" s="51" t="s">
        <v>166</v>
      </c>
      <c r="C120" s="108"/>
      <c r="D120" s="47">
        <f>D98</f>
        <v>2.1814166666666663</v>
      </c>
      <c r="E120" s="92"/>
      <c r="F120" s="92"/>
      <c r="G120" s="92"/>
      <c r="H120" s="81"/>
      <c r="I120" s="84"/>
      <c r="J120" s="84"/>
      <c r="K120" s="84"/>
      <c r="L120" s="84"/>
      <c r="M120" s="84"/>
    </row>
    <row r="121" spans="1:13" x14ac:dyDescent="0.2">
      <c r="A121" s="293" t="s">
        <v>72</v>
      </c>
      <c r="B121" s="294"/>
      <c r="C121" s="106"/>
      <c r="D121" s="48">
        <f>SUM(D116:D120)</f>
        <v>3679.2414166666672</v>
      </c>
      <c r="E121" s="92"/>
      <c r="F121" s="102"/>
      <c r="G121" s="92"/>
      <c r="H121" s="81"/>
      <c r="I121" s="84"/>
      <c r="J121" s="84"/>
      <c r="K121" s="84"/>
      <c r="L121" s="84"/>
      <c r="M121" s="84"/>
    </row>
    <row r="122" spans="1:13" x14ac:dyDescent="0.2">
      <c r="A122" s="49" t="s">
        <v>10</v>
      </c>
      <c r="B122" s="51" t="s">
        <v>167</v>
      </c>
      <c r="C122" s="108"/>
      <c r="D122" s="47">
        <f>D109</f>
        <v>1276.4499999999998</v>
      </c>
      <c r="E122" s="92"/>
      <c r="F122" s="92"/>
      <c r="G122" s="92"/>
      <c r="H122" s="81"/>
      <c r="I122" s="84"/>
      <c r="J122" s="84"/>
      <c r="K122" s="84"/>
      <c r="L122" s="84"/>
      <c r="M122" s="84"/>
    </row>
    <row r="123" spans="1:13" x14ac:dyDescent="0.2">
      <c r="A123" s="308" t="s">
        <v>162</v>
      </c>
      <c r="B123" s="311"/>
      <c r="C123" s="106"/>
      <c r="D123" s="185">
        <f>SUM(D121:D122)</f>
        <v>4955.6914166666666</v>
      </c>
      <c r="E123" s="92"/>
      <c r="F123" s="204"/>
      <c r="G123" s="92"/>
      <c r="H123" s="81"/>
      <c r="I123" s="84"/>
      <c r="J123" s="84"/>
      <c r="K123" s="84"/>
      <c r="L123" s="84"/>
      <c r="M123" s="84"/>
    </row>
    <row r="124" spans="1:13" hidden="1" x14ac:dyDescent="0.2">
      <c r="D124" s="3"/>
      <c r="E124" s="91"/>
      <c r="F124" s="91"/>
      <c r="G124" s="91"/>
      <c r="H124" s="84"/>
      <c r="I124" s="84"/>
      <c r="J124" s="84"/>
      <c r="K124" s="84"/>
      <c r="L124" s="84"/>
      <c r="M124" s="84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91"/>
      <c r="F125" s="91"/>
      <c r="G125" s="91"/>
      <c r="H125" s="84"/>
      <c r="I125" s="84"/>
      <c r="J125" s="84"/>
      <c r="K125" s="84"/>
      <c r="L125" s="84"/>
      <c r="M125" s="84"/>
    </row>
    <row r="126" spans="1:13" ht="39" hidden="1" customHeight="1" thickBot="1" x14ac:dyDescent="0.25">
      <c r="A126" s="312" t="s">
        <v>22</v>
      </c>
      <c r="B126" s="313"/>
      <c r="C126" s="4" t="s">
        <v>21</v>
      </c>
      <c r="D126" s="5" t="s">
        <v>0</v>
      </c>
      <c r="E126" s="91"/>
      <c r="F126" s="91"/>
      <c r="G126" s="91"/>
      <c r="H126" s="84"/>
      <c r="I126" s="84"/>
      <c r="J126" s="84"/>
      <c r="K126" s="84"/>
      <c r="L126" s="84"/>
      <c r="M126" s="84"/>
    </row>
    <row r="127" spans="1:13" ht="12.75" hidden="1" customHeight="1" x14ac:dyDescent="0.2">
      <c r="A127" s="314" t="s">
        <v>23</v>
      </c>
      <c r="B127" s="315"/>
      <c r="C127" s="6"/>
      <c r="D127" s="7">
        <v>0</v>
      </c>
      <c r="E127" s="91"/>
      <c r="F127" s="91"/>
      <c r="G127" s="91"/>
      <c r="H127" s="84"/>
      <c r="I127" s="84"/>
      <c r="J127" s="84"/>
      <c r="K127" s="84"/>
      <c r="L127" s="84"/>
      <c r="M127" s="84"/>
    </row>
    <row r="128" spans="1:13" ht="12.75" hidden="1" customHeight="1" x14ac:dyDescent="0.2">
      <c r="A128" s="276" t="s">
        <v>24</v>
      </c>
      <c r="B128" s="277"/>
      <c r="C128" s="8"/>
      <c r="D128" s="9">
        <v>0</v>
      </c>
      <c r="E128" s="91"/>
      <c r="F128" s="91"/>
      <c r="G128" s="91"/>
      <c r="H128" s="84"/>
      <c r="I128" s="84"/>
      <c r="J128" s="84"/>
      <c r="K128" s="84"/>
      <c r="L128" s="84"/>
      <c r="M128" s="84"/>
    </row>
    <row r="129" spans="1:13" ht="12.75" hidden="1" customHeight="1" x14ac:dyDescent="0.2">
      <c r="A129" s="276" t="s">
        <v>25</v>
      </c>
      <c r="B129" s="277"/>
      <c r="C129" s="8"/>
      <c r="D129" s="9">
        <v>0</v>
      </c>
      <c r="E129" s="91"/>
      <c r="F129" s="91"/>
      <c r="G129" s="91"/>
      <c r="H129" s="84"/>
      <c r="I129" s="84"/>
      <c r="J129" s="84"/>
      <c r="K129" s="84"/>
      <c r="L129" s="84"/>
      <c r="M129" s="84"/>
    </row>
    <row r="130" spans="1:13" ht="12.75" hidden="1" customHeight="1" x14ac:dyDescent="0.2">
      <c r="A130" s="276" t="s">
        <v>26</v>
      </c>
      <c r="B130" s="277"/>
      <c r="C130" s="8"/>
      <c r="D130" s="9">
        <v>0</v>
      </c>
      <c r="E130" s="91"/>
      <c r="F130" s="91"/>
      <c r="G130" s="91"/>
      <c r="H130" s="84"/>
      <c r="I130" s="84"/>
      <c r="J130" s="84"/>
      <c r="K130" s="84"/>
      <c r="L130" s="84"/>
      <c r="M130" s="84"/>
    </row>
    <row r="131" spans="1:13" ht="12.75" hidden="1" customHeight="1" x14ac:dyDescent="0.2">
      <c r="A131" s="278"/>
      <c r="B131" s="279"/>
      <c r="C131" s="10"/>
      <c r="D131" s="9"/>
      <c r="E131" s="91"/>
      <c r="F131" s="91"/>
      <c r="G131" s="91"/>
      <c r="H131" s="84"/>
      <c r="I131" s="84"/>
      <c r="J131" s="84"/>
      <c r="K131" s="84"/>
      <c r="L131" s="84"/>
      <c r="M131" s="84"/>
    </row>
    <row r="132" spans="1:13" ht="13.5" hidden="1" customHeight="1" thickBot="1" x14ac:dyDescent="0.25">
      <c r="A132" s="280"/>
      <c r="B132" s="281"/>
      <c r="C132" s="11"/>
      <c r="D132" s="12"/>
      <c r="E132" s="91"/>
      <c r="F132" s="91"/>
      <c r="G132" s="91"/>
      <c r="H132" s="84"/>
      <c r="I132" s="84"/>
      <c r="J132" s="84"/>
      <c r="K132" s="84"/>
      <c r="L132" s="84"/>
      <c r="M132" s="84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91"/>
      <c r="F133" s="91"/>
      <c r="G133" s="91"/>
      <c r="H133" s="84"/>
      <c r="I133" s="84"/>
      <c r="J133" s="84"/>
      <c r="K133" s="84"/>
      <c r="L133" s="84"/>
      <c r="M133" s="84"/>
    </row>
    <row r="134" spans="1:13" hidden="1" x14ac:dyDescent="0.2">
      <c r="E134" s="91"/>
      <c r="F134" s="91"/>
      <c r="G134" s="91"/>
      <c r="H134" s="84"/>
      <c r="I134" s="84"/>
      <c r="J134" s="84"/>
      <c r="K134" s="84"/>
      <c r="L134" s="84"/>
      <c r="M134" s="84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91"/>
      <c r="F135" s="91"/>
      <c r="G135" s="91"/>
      <c r="H135" s="84"/>
      <c r="I135" s="84"/>
      <c r="J135" s="84"/>
      <c r="K135" s="84"/>
      <c r="L135" s="84"/>
      <c r="M135" s="84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91"/>
      <c r="F136" s="91"/>
      <c r="G136" s="91"/>
      <c r="H136" s="84"/>
      <c r="I136" s="84"/>
      <c r="J136" s="84"/>
      <c r="K136" s="84"/>
      <c r="L136" s="84"/>
      <c r="M136" s="84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91"/>
      <c r="F137" s="91"/>
      <c r="G137" s="91"/>
      <c r="H137" s="84"/>
      <c r="I137" s="84"/>
      <c r="J137" s="84"/>
      <c r="K137" s="84"/>
      <c r="L137" s="84"/>
      <c r="M137" s="84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81.760000000000005</v>
      </c>
      <c r="E138" s="91"/>
      <c r="F138" s="91"/>
      <c r="G138" s="91"/>
      <c r="H138" s="84"/>
      <c r="I138" s="84"/>
      <c r="J138" s="84"/>
      <c r="K138" s="84"/>
      <c r="L138" s="84"/>
      <c r="M138" s="84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91"/>
      <c r="F139" s="91"/>
      <c r="G139" s="91"/>
      <c r="H139" s="84"/>
      <c r="I139" s="84"/>
      <c r="J139" s="84"/>
      <c r="K139" s="84"/>
      <c r="L139" s="84"/>
      <c r="M139" s="84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1276.4499999999998</v>
      </c>
      <c r="E140" s="91"/>
      <c r="F140" s="91"/>
      <c r="G140" s="91"/>
      <c r="H140" s="84"/>
      <c r="I140" s="84"/>
      <c r="J140" s="84"/>
      <c r="K140" s="84"/>
      <c r="L140" s="84"/>
      <c r="M140" s="84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91"/>
      <c r="F141" s="91"/>
      <c r="G141" s="91"/>
      <c r="H141" s="84"/>
      <c r="I141" s="84"/>
      <c r="J141" s="84"/>
      <c r="K141" s="84"/>
      <c r="L141" s="84"/>
      <c r="M141" s="84"/>
    </row>
    <row r="142" spans="1:13" hidden="1" x14ac:dyDescent="0.2">
      <c r="A142" s="19" t="s">
        <v>15</v>
      </c>
      <c r="B142" s="1" t="s">
        <v>35</v>
      </c>
      <c r="E142" s="91"/>
      <c r="F142" s="91"/>
      <c r="G142" s="91"/>
      <c r="H142" s="84"/>
      <c r="I142" s="84"/>
      <c r="J142" s="84"/>
      <c r="K142" s="84"/>
      <c r="L142" s="84"/>
      <c r="M142" s="84"/>
    </row>
    <row r="143" spans="1:13" hidden="1" x14ac:dyDescent="0.2">
      <c r="E143" s="91"/>
      <c r="F143" s="91"/>
      <c r="G143" s="91"/>
      <c r="H143" s="84"/>
      <c r="I143" s="84"/>
      <c r="J143" s="84"/>
      <c r="K143" s="84"/>
      <c r="L143" s="84"/>
      <c r="M143" s="84"/>
    </row>
    <row r="144" spans="1:13" x14ac:dyDescent="0.2">
      <c r="E144" s="91"/>
      <c r="F144" s="91"/>
      <c r="G144" s="91"/>
      <c r="H144" s="84"/>
      <c r="I144" s="84"/>
      <c r="J144" s="84"/>
      <c r="K144" s="84"/>
      <c r="L144" s="84"/>
      <c r="M144" s="84"/>
    </row>
    <row r="145" spans="1:13" x14ac:dyDescent="0.2">
      <c r="A145" s="20"/>
      <c r="B145" s="20"/>
      <c r="E145" s="91"/>
      <c r="F145" s="205"/>
      <c r="G145" s="91"/>
      <c r="H145" s="84"/>
      <c r="I145" s="84"/>
      <c r="J145" s="84"/>
      <c r="K145" s="84"/>
      <c r="L145" s="84"/>
      <c r="M145" s="84"/>
    </row>
  </sheetData>
  <mergeCells count="51">
    <mergeCell ref="A123:B123"/>
    <mergeCell ref="A126:B126"/>
    <mergeCell ref="A128:B128"/>
    <mergeCell ref="A114:D114"/>
    <mergeCell ref="A127:B127"/>
    <mergeCell ref="A98:B98"/>
    <mergeCell ref="A101:D101"/>
    <mergeCell ref="A109:B109"/>
    <mergeCell ref="A112:D112"/>
    <mergeCell ref="A121:B121"/>
    <mergeCell ref="A41:D41"/>
    <mergeCell ref="A58:D58"/>
    <mergeCell ref="A48:C48"/>
    <mergeCell ref="A49:D49"/>
    <mergeCell ref="A50:D50"/>
    <mergeCell ref="B51:C51"/>
    <mergeCell ref="B52:C52"/>
    <mergeCell ref="B53:C53"/>
    <mergeCell ref="B54:C54"/>
    <mergeCell ref="A55:C55"/>
    <mergeCell ref="A56:D56"/>
    <mergeCell ref="A22:D22"/>
    <mergeCell ref="A28:D28"/>
    <mergeCell ref="A40:D40"/>
    <mergeCell ref="A23:D23"/>
    <mergeCell ref="A27:B27"/>
    <mergeCell ref="A29:D29"/>
    <mergeCell ref="A39:B39"/>
    <mergeCell ref="A21:D21"/>
    <mergeCell ref="A2:D2"/>
    <mergeCell ref="A8:D8"/>
    <mergeCell ref="A10:D10"/>
    <mergeCell ref="A18:C18"/>
    <mergeCell ref="A5:B6"/>
    <mergeCell ref="C5:D6"/>
    <mergeCell ref="A129:B129"/>
    <mergeCell ref="A130:B130"/>
    <mergeCell ref="A131:B131"/>
    <mergeCell ref="A132:B132"/>
    <mergeCell ref="E43:I43"/>
    <mergeCell ref="A85:D85"/>
    <mergeCell ref="E65:I65"/>
    <mergeCell ref="A66:B66"/>
    <mergeCell ref="A67:D67"/>
    <mergeCell ref="A69:D69"/>
    <mergeCell ref="A70:D70"/>
    <mergeCell ref="A78:B78"/>
    <mergeCell ref="A80:D80"/>
    <mergeCell ref="A83:B83"/>
    <mergeCell ref="A89:B89"/>
    <mergeCell ref="A92:D92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5"/>
  <sheetViews>
    <sheetView showGridLines="0" topLeftCell="A49" zoomScale="90" zoomScaleNormal="90" zoomScaleSheetLayoutView="100" workbookViewId="0">
      <selection activeCell="D62" sqref="D6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39" bestFit="1" customWidth="1"/>
    <col min="6" max="6" width="10.42578125" style="39" customWidth="1"/>
    <col min="7" max="7" width="9.140625" style="39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75"/>
    </row>
    <row r="2" spans="1:13" x14ac:dyDescent="0.2">
      <c r="A2" s="288" t="s">
        <v>82</v>
      </c>
      <c r="B2" s="288"/>
      <c r="C2" s="288"/>
      <c r="D2" s="288"/>
      <c r="E2" s="92"/>
      <c r="F2" s="92"/>
      <c r="G2" s="92"/>
      <c r="H2" s="81"/>
      <c r="I2" s="84"/>
      <c r="J2" s="84"/>
      <c r="K2" s="84"/>
      <c r="L2" s="84"/>
      <c r="M2" s="84"/>
    </row>
    <row r="3" spans="1:13" x14ac:dyDescent="0.2">
      <c r="A3" s="180"/>
      <c r="B3" s="180"/>
      <c r="C3" s="180"/>
      <c r="D3" s="180"/>
      <c r="E3" s="92"/>
      <c r="F3" s="92"/>
      <c r="G3" s="92"/>
      <c r="H3" s="81"/>
      <c r="I3" s="84"/>
      <c r="J3" s="84"/>
      <c r="K3" s="84"/>
      <c r="L3" s="84"/>
      <c r="M3" s="84"/>
    </row>
    <row r="4" spans="1:13" x14ac:dyDescent="0.2">
      <c r="A4" s="176"/>
      <c r="B4" s="176"/>
      <c r="C4" s="176"/>
      <c r="D4" s="176"/>
      <c r="E4" s="92"/>
      <c r="F4" s="92"/>
      <c r="G4" s="92"/>
      <c r="H4" s="81"/>
      <c r="I4" s="84"/>
      <c r="J4" s="84"/>
      <c r="K4" s="84"/>
      <c r="L4" s="84"/>
      <c r="M4" s="84"/>
    </row>
    <row r="5" spans="1:13" x14ac:dyDescent="0.2">
      <c r="A5" s="291" t="s">
        <v>205</v>
      </c>
      <c r="B5" s="291"/>
      <c r="C5" s="316" t="s">
        <v>216</v>
      </c>
      <c r="D5" s="317"/>
      <c r="E5" s="92"/>
      <c r="F5" s="92"/>
      <c r="G5" s="92"/>
      <c r="H5" s="81"/>
      <c r="I5" s="84"/>
      <c r="J5" s="84"/>
      <c r="K5" s="84"/>
      <c r="L5" s="84"/>
      <c r="M5" s="84"/>
    </row>
    <row r="6" spans="1:13" x14ac:dyDescent="0.2">
      <c r="A6" s="291"/>
      <c r="B6" s="291"/>
      <c r="C6" s="318"/>
      <c r="D6" s="319"/>
      <c r="E6" s="92"/>
      <c r="F6" s="92"/>
      <c r="G6" s="92"/>
      <c r="H6" s="81"/>
      <c r="I6" s="84"/>
      <c r="J6" s="84"/>
      <c r="K6" s="84"/>
      <c r="L6" s="84"/>
      <c r="M6" s="84"/>
    </row>
    <row r="7" spans="1:13" s="21" customFormat="1" x14ac:dyDescent="0.2">
      <c r="A7" s="203"/>
      <c r="B7" s="203"/>
      <c r="C7" s="53"/>
      <c r="D7" s="53"/>
      <c r="E7" s="99"/>
      <c r="F7" s="99"/>
      <c r="G7" s="99"/>
      <c r="H7" s="83"/>
      <c r="I7" s="85"/>
      <c r="J7" s="85"/>
      <c r="K7" s="85"/>
      <c r="L7" s="85"/>
      <c r="M7" s="85"/>
    </row>
    <row r="8" spans="1:13" x14ac:dyDescent="0.2">
      <c r="A8" s="290" t="s">
        <v>160</v>
      </c>
      <c r="B8" s="290"/>
      <c r="C8" s="290"/>
      <c r="D8" s="290"/>
      <c r="E8" s="92"/>
      <c r="F8" s="92"/>
      <c r="G8" s="92"/>
      <c r="H8" s="81"/>
      <c r="I8" s="84"/>
      <c r="J8" s="84"/>
      <c r="K8" s="84"/>
      <c r="L8" s="84"/>
      <c r="M8" s="84"/>
    </row>
    <row r="9" spans="1:13" x14ac:dyDescent="0.2">
      <c r="A9" s="179"/>
      <c r="B9" s="179"/>
      <c r="C9" s="179"/>
      <c r="D9" s="179"/>
      <c r="E9" s="92"/>
      <c r="F9" s="92"/>
      <c r="G9" s="92"/>
      <c r="H9" s="81"/>
      <c r="I9" s="84"/>
      <c r="J9" s="84"/>
      <c r="K9" s="84"/>
      <c r="L9" s="84"/>
      <c r="M9" s="84"/>
    </row>
    <row r="10" spans="1:13" x14ac:dyDescent="0.2">
      <c r="A10" s="289" t="s">
        <v>146</v>
      </c>
      <c r="B10" s="289"/>
      <c r="C10" s="289"/>
      <c r="D10" s="289"/>
      <c r="E10" s="92"/>
      <c r="F10" s="92"/>
      <c r="G10" s="92"/>
      <c r="H10" s="81"/>
      <c r="I10" s="84"/>
      <c r="J10" s="84"/>
      <c r="K10" s="84"/>
      <c r="L10" s="84"/>
      <c r="M10" s="84"/>
    </row>
    <row r="11" spans="1:13" x14ac:dyDescent="0.2">
      <c r="A11" s="208">
        <v>1</v>
      </c>
      <c r="B11" s="208" t="s">
        <v>138</v>
      </c>
      <c r="C11" s="208" t="s">
        <v>2</v>
      </c>
      <c r="D11" s="208" t="s">
        <v>81</v>
      </c>
      <c r="E11" s="92"/>
      <c r="F11" s="92"/>
      <c r="G11" s="92"/>
      <c r="H11" s="81"/>
      <c r="I11" s="84"/>
      <c r="J11" s="84"/>
      <c r="K11" s="84"/>
      <c r="L11" s="84"/>
      <c r="M11" s="84"/>
    </row>
    <row r="12" spans="1:13" x14ac:dyDescent="0.2">
      <c r="A12" s="202" t="s">
        <v>5</v>
      </c>
      <c r="B12" s="213" t="s">
        <v>36</v>
      </c>
      <c r="C12" s="186"/>
      <c r="D12" s="47">
        <v>1665.93</v>
      </c>
      <c r="E12" s="92"/>
      <c r="F12" s="92"/>
      <c r="G12" s="92"/>
      <c r="H12" s="81"/>
      <c r="I12" s="84"/>
      <c r="J12" s="84"/>
      <c r="K12" s="84"/>
      <c r="L12" s="84"/>
      <c r="M12" s="84"/>
    </row>
    <row r="13" spans="1:13" x14ac:dyDescent="0.2">
      <c r="A13" s="202" t="s">
        <v>6</v>
      </c>
      <c r="B13" s="213" t="s">
        <v>46</v>
      </c>
      <c r="C13" s="43"/>
      <c r="D13" s="42">
        <v>0</v>
      </c>
      <c r="E13" s="92" t="s">
        <v>206</v>
      </c>
      <c r="F13" s="92"/>
      <c r="G13" s="92"/>
      <c r="H13" s="81"/>
      <c r="I13" s="84"/>
      <c r="J13" s="84"/>
      <c r="K13" s="84"/>
      <c r="L13" s="84"/>
      <c r="M13" s="84"/>
    </row>
    <row r="14" spans="1:13" x14ac:dyDescent="0.2">
      <c r="A14" s="202" t="s">
        <v>7</v>
      </c>
      <c r="B14" s="41" t="s">
        <v>47</v>
      </c>
      <c r="C14" s="43"/>
      <c r="D14" s="42">
        <f>D13*C14</f>
        <v>0</v>
      </c>
      <c r="E14" s="92" t="s">
        <v>207</v>
      </c>
      <c r="F14" s="92"/>
      <c r="G14" s="92"/>
      <c r="H14" s="81"/>
      <c r="I14" s="84"/>
      <c r="J14" s="84"/>
      <c r="K14" s="84"/>
      <c r="L14" s="84"/>
      <c r="M14" s="84"/>
    </row>
    <row r="15" spans="1:13" x14ac:dyDescent="0.2">
      <c r="A15" s="202" t="s">
        <v>8</v>
      </c>
      <c r="B15" s="41" t="s">
        <v>1</v>
      </c>
      <c r="C15" s="43"/>
      <c r="D15" s="42">
        <v>0</v>
      </c>
      <c r="E15" s="92" t="s">
        <v>208</v>
      </c>
      <c r="F15" s="92"/>
      <c r="G15" s="92"/>
      <c r="H15" s="81"/>
      <c r="I15" s="84"/>
      <c r="J15" s="84"/>
      <c r="K15" s="84"/>
      <c r="L15" s="84"/>
      <c r="M15" s="84"/>
    </row>
    <row r="16" spans="1:13" x14ac:dyDescent="0.2">
      <c r="A16" s="214" t="s">
        <v>9</v>
      </c>
      <c r="B16" s="41" t="s">
        <v>48</v>
      </c>
      <c r="C16" s="44"/>
      <c r="D16" s="42">
        <v>0</v>
      </c>
      <c r="E16" s="187" t="s">
        <v>209</v>
      </c>
      <c r="F16" s="92"/>
      <c r="G16" s="93"/>
      <c r="H16" s="82"/>
      <c r="I16" s="84"/>
      <c r="J16" s="84"/>
      <c r="K16" s="84"/>
      <c r="L16" s="84"/>
      <c r="M16" s="84"/>
    </row>
    <row r="17" spans="1:13" x14ac:dyDescent="0.2">
      <c r="A17" s="214" t="s">
        <v>11</v>
      </c>
      <c r="B17" s="41" t="s">
        <v>218</v>
      </c>
      <c r="C17" s="43"/>
      <c r="D17" s="42">
        <f>1239*25%</f>
        <v>309.75</v>
      </c>
      <c r="E17" s="92" t="s">
        <v>219</v>
      </c>
      <c r="F17" s="92"/>
      <c r="G17" s="94"/>
      <c r="H17" s="81"/>
      <c r="I17" s="84"/>
      <c r="J17" s="84"/>
      <c r="K17" s="84"/>
      <c r="L17" s="84"/>
      <c r="M17" s="84"/>
    </row>
    <row r="18" spans="1:13" x14ac:dyDescent="0.2">
      <c r="A18" s="287" t="s">
        <v>139</v>
      </c>
      <c r="B18" s="287"/>
      <c r="C18" s="287"/>
      <c r="D18" s="178">
        <f>SUM(D12:D17)</f>
        <v>1975.68</v>
      </c>
      <c r="E18" s="92"/>
      <c r="F18" s="92"/>
      <c r="G18" s="92"/>
      <c r="H18" s="81"/>
      <c r="I18" s="84"/>
      <c r="J18" s="84"/>
      <c r="K18" s="84"/>
      <c r="L18" s="84"/>
      <c r="M18" s="84"/>
    </row>
    <row r="19" spans="1:13" x14ac:dyDescent="0.2">
      <c r="A19" s="201"/>
      <c r="B19" s="215"/>
      <c r="C19" s="215"/>
      <c r="D19" s="192"/>
      <c r="E19" s="92"/>
      <c r="F19" s="92"/>
      <c r="G19" s="92"/>
      <c r="H19" s="81"/>
      <c r="I19" s="84"/>
      <c r="J19" s="84"/>
      <c r="K19" s="84"/>
      <c r="L19" s="84"/>
      <c r="M19" s="84"/>
    </row>
    <row r="20" spans="1:13" x14ac:dyDescent="0.2">
      <c r="A20" s="139"/>
      <c r="B20" s="45"/>
      <c r="C20" s="45"/>
      <c r="D20" s="191"/>
      <c r="E20" s="92"/>
      <c r="F20" s="92"/>
      <c r="G20" s="92"/>
      <c r="H20" s="81"/>
      <c r="I20" s="84"/>
      <c r="J20" s="84"/>
      <c r="K20" s="84"/>
      <c r="L20" s="84"/>
      <c r="M20" s="84"/>
    </row>
    <row r="21" spans="1:13" x14ac:dyDescent="0.2">
      <c r="A21" s="289" t="s">
        <v>147</v>
      </c>
      <c r="B21" s="289"/>
      <c r="C21" s="289"/>
      <c r="D21" s="289"/>
      <c r="E21" s="95"/>
      <c r="F21" s="92"/>
      <c r="G21" s="94"/>
      <c r="H21" s="82"/>
      <c r="I21" s="84"/>
      <c r="J21" s="84"/>
      <c r="K21" s="84"/>
      <c r="L21" s="84"/>
      <c r="M21" s="84"/>
    </row>
    <row r="22" spans="1:13" x14ac:dyDescent="0.2">
      <c r="A22" s="293"/>
      <c r="B22" s="294"/>
      <c r="C22" s="294"/>
      <c r="D22" s="295"/>
      <c r="E22" s="95"/>
      <c r="F22" s="92"/>
      <c r="G22" s="94"/>
      <c r="H22" s="82"/>
      <c r="I22" s="84"/>
      <c r="J22" s="84"/>
      <c r="K22" s="84"/>
      <c r="L22" s="84"/>
      <c r="M22" s="84"/>
    </row>
    <row r="23" spans="1:13" x14ac:dyDescent="0.2">
      <c r="A23" s="302" t="s">
        <v>58</v>
      </c>
      <c r="B23" s="302"/>
      <c r="C23" s="302"/>
      <c r="D23" s="302"/>
      <c r="E23" s="95"/>
      <c r="F23" s="92"/>
      <c r="G23" s="94"/>
      <c r="H23" s="82"/>
      <c r="I23" s="84"/>
      <c r="J23" s="84"/>
      <c r="K23" s="84"/>
      <c r="L23" s="84"/>
      <c r="M23" s="84"/>
    </row>
    <row r="24" spans="1:13" x14ac:dyDescent="0.2">
      <c r="A24" s="208" t="s">
        <v>60</v>
      </c>
      <c r="B24" s="208" t="s">
        <v>49</v>
      </c>
      <c r="C24" s="208" t="s">
        <v>2</v>
      </c>
      <c r="D24" s="208" t="s">
        <v>81</v>
      </c>
      <c r="E24" s="95"/>
      <c r="F24" s="92"/>
      <c r="G24" s="92"/>
      <c r="H24" s="81"/>
      <c r="I24" s="84"/>
      <c r="J24" s="84"/>
      <c r="K24" s="84"/>
      <c r="L24" s="84"/>
      <c r="M24" s="84"/>
    </row>
    <row r="25" spans="1:13" x14ac:dyDescent="0.2">
      <c r="A25" s="214" t="s">
        <v>5</v>
      </c>
      <c r="B25" s="213" t="s">
        <v>83</v>
      </c>
      <c r="C25" s="46">
        <f>1/12</f>
        <v>8.3333333333333329E-2</v>
      </c>
      <c r="D25" s="47">
        <f>TRUNC((C25*D18),2)</f>
        <v>164.64</v>
      </c>
      <c r="E25" s="95" t="s">
        <v>75</v>
      </c>
      <c r="F25" s="92"/>
      <c r="G25" s="92"/>
      <c r="H25" s="82"/>
      <c r="I25" s="84"/>
      <c r="J25" s="84"/>
      <c r="K25" s="84"/>
      <c r="L25" s="84"/>
      <c r="M25" s="84"/>
    </row>
    <row r="26" spans="1:13" x14ac:dyDescent="0.2">
      <c r="A26" s="214" t="s">
        <v>6</v>
      </c>
      <c r="B26" s="213" t="s">
        <v>145</v>
      </c>
      <c r="C26" s="46">
        <f>(1/12)+(1/3/12)</f>
        <v>0.1111111111111111</v>
      </c>
      <c r="D26" s="47">
        <f>TRUNC((C26*D18),2)</f>
        <v>219.52</v>
      </c>
      <c r="E26" s="95" t="s">
        <v>75</v>
      </c>
      <c r="F26" s="92"/>
      <c r="G26" s="92"/>
      <c r="H26" s="82"/>
      <c r="I26" s="84"/>
      <c r="J26" s="84"/>
      <c r="K26" s="84"/>
      <c r="L26" s="84"/>
      <c r="M26" s="84"/>
    </row>
    <row r="27" spans="1:13" x14ac:dyDescent="0.2">
      <c r="A27" s="287" t="s">
        <v>139</v>
      </c>
      <c r="B27" s="287"/>
      <c r="C27" s="110">
        <f>TRUNC(SUM(C25:C26),4)</f>
        <v>0.19439999999999999</v>
      </c>
      <c r="D27" s="182">
        <f>SUM(D25:D26)</f>
        <v>384.15999999999997</v>
      </c>
      <c r="E27" s="95"/>
      <c r="F27" s="92"/>
      <c r="G27" s="92"/>
      <c r="H27" s="82"/>
      <c r="I27" s="84"/>
      <c r="J27" s="84"/>
      <c r="K27" s="84"/>
      <c r="L27" s="84"/>
      <c r="M27" s="84"/>
    </row>
    <row r="28" spans="1:13" x14ac:dyDescent="0.2">
      <c r="A28" s="296"/>
      <c r="B28" s="297"/>
      <c r="C28" s="297"/>
      <c r="D28" s="298"/>
      <c r="E28" s="95"/>
      <c r="F28" s="92"/>
      <c r="G28" s="92"/>
      <c r="H28" s="82"/>
      <c r="I28" s="84"/>
      <c r="J28" s="84"/>
      <c r="K28" s="84"/>
      <c r="L28" s="84"/>
      <c r="M28" s="84"/>
    </row>
    <row r="29" spans="1:13" ht="30" customHeight="1" x14ac:dyDescent="0.2">
      <c r="A29" s="303" t="s">
        <v>148</v>
      </c>
      <c r="B29" s="304"/>
      <c r="C29" s="304"/>
      <c r="D29" s="305"/>
      <c r="E29" s="96"/>
      <c r="F29" s="97"/>
      <c r="G29" s="92"/>
      <c r="H29" s="81"/>
      <c r="I29" s="84"/>
      <c r="J29" s="84"/>
      <c r="K29" s="84"/>
      <c r="L29" s="84"/>
      <c r="M29" s="84"/>
    </row>
    <row r="30" spans="1:13" x14ac:dyDescent="0.2">
      <c r="A30" s="208" t="s">
        <v>61</v>
      </c>
      <c r="B30" s="207" t="s">
        <v>149</v>
      </c>
      <c r="C30" s="208" t="s">
        <v>2</v>
      </c>
      <c r="D30" s="208" t="s">
        <v>81</v>
      </c>
      <c r="E30" s="95"/>
      <c r="F30" s="92"/>
      <c r="G30" s="92"/>
      <c r="H30" s="82"/>
      <c r="I30" s="84"/>
      <c r="J30" s="84"/>
      <c r="K30" s="84"/>
      <c r="L30" s="84"/>
      <c r="M30" s="84"/>
    </row>
    <row r="31" spans="1:13" x14ac:dyDescent="0.2">
      <c r="A31" s="214" t="s">
        <v>5</v>
      </c>
      <c r="B31" s="213" t="s">
        <v>52</v>
      </c>
      <c r="C31" s="46">
        <v>0.2</v>
      </c>
      <c r="D31" s="47">
        <f t="shared" ref="D31:D38" si="0">TRUNC(($D$18+$D$27)*C31,2)</f>
        <v>471.96</v>
      </c>
      <c r="E31" s="95" t="s">
        <v>75</v>
      </c>
      <c r="F31" s="92"/>
      <c r="G31" s="92"/>
      <c r="H31" s="81"/>
      <c r="I31" s="84"/>
      <c r="J31" s="84"/>
      <c r="K31" s="84"/>
      <c r="L31" s="84"/>
      <c r="M31" s="84"/>
    </row>
    <row r="32" spans="1:13" x14ac:dyDescent="0.2">
      <c r="A32" s="214" t="s">
        <v>6</v>
      </c>
      <c r="B32" s="213" t="s">
        <v>53</v>
      </c>
      <c r="C32" s="46">
        <v>2.5000000000000001E-2</v>
      </c>
      <c r="D32" s="47">
        <f t="shared" si="0"/>
        <v>58.99</v>
      </c>
      <c r="E32" s="95" t="s">
        <v>76</v>
      </c>
      <c r="F32" s="92"/>
      <c r="G32" s="92"/>
      <c r="H32" s="81"/>
      <c r="I32" s="84"/>
      <c r="J32" s="84"/>
      <c r="K32" s="84"/>
      <c r="L32" s="84"/>
      <c r="M32" s="84"/>
    </row>
    <row r="33" spans="1:13" x14ac:dyDescent="0.2">
      <c r="A33" s="214" t="s">
        <v>7</v>
      </c>
      <c r="B33" s="213" t="s">
        <v>168</v>
      </c>
      <c r="C33" s="46">
        <f>3*1%</f>
        <v>0.03</v>
      </c>
      <c r="D33" s="47">
        <f t="shared" si="0"/>
        <v>70.790000000000006</v>
      </c>
      <c r="E33" s="95" t="s">
        <v>169</v>
      </c>
      <c r="F33" s="92"/>
      <c r="G33" s="92"/>
      <c r="H33" s="81"/>
      <c r="I33" s="84"/>
      <c r="J33" s="84"/>
      <c r="K33" s="84"/>
      <c r="L33" s="84"/>
      <c r="M33" s="84"/>
    </row>
    <row r="34" spans="1:13" x14ac:dyDescent="0.2">
      <c r="A34" s="214" t="s">
        <v>8</v>
      </c>
      <c r="B34" s="213" t="s">
        <v>51</v>
      </c>
      <c r="C34" s="46">
        <v>1.4999999999999999E-2</v>
      </c>
      <c r="D34" s="47">
        <f t="shared" si="0"/>
        <v>35.39</v>
      </c>
      <c r="E34" s="95" t="s">
        <v>76</v>
      </c>
      <c r="F34" s="92"/>
      <c r="G34" s="92"/>
      <c r="H34" s="81"/>
      <c r="I34" s="84"/>
      <c r="J34" s="84"/>
      <c r="K34" s="84"/>
      <c r="L34" s="84"/>
      <c r="M34" s="84"/>
    </row>
    <row r="35" spans="1:13" x14ac:dyDescent="0.2">
      <c r="A35" s="214" t="s">
        <v>9</v>
      </c>
      <c r="B35" s="213" t="s">
        <v>54</v>
      </c>
      <c r="C35" s="46">
        <v>0.01</v>
      </c>
      <c r="D35" s="47">
        <f t="shared" si="0"/>
        <v>23.59</v>
      </c>
      <c r="E35" s="95" t="s">
        <v>76</v>
      </c>
      <c r="F35" s="92"/>
      <c r="G35" s="92"/>
      <c r="H35" s="81"/>
      <c r="I35" s="84"/>
      <c r="J35" s="84"/>
      <c r="K35" s="84"/>
      <c r="L35" s="84"/>
      <c r="M35" s="84"/>
    </row>
    <row r="36" spans="1:13" x14ac:dyDescent="0.2">
      <c r="A36" s="214" t="s">
        <v>10</v>
      </c>
      <c r="B36" s="213" t="s">
        <v>55</v>
      </c>
      <c r="C36" s="46">
        <v>6.0000000000000001E-3</v>
      </c>
      <c r="D36" s="47">
        <f t="shared" si="0"/>
        <v>14.15</v>
      </c>
      <c r="E36" s="95" t="s">
        <v>76</v>
      </c>
      <c r="F36" s="92"/>
      <c r="G36" s="92"/>
      <c r="H36" s="81"/>
      <c r="I36" s="84"/>
      <c r="J36" s="84"/>
      <c r="K36" s="84"/>
      <c r="L36" s="84"/>
      <c r="M36" s="84"/>
    </row>
    <row r="37" spans="1:13" x14ac:dyDescent="0.2">
      <c r="A37" s="214" t="s">
        <v>11</v>
      </c>
      <c r="B37" s="213" t="s">
        <v>56</v>
      </c>
      <c r="C37" s="46">
        <v>2E-3</v>
      </c>
      <c r="D37" s="47">
        <f t="shared" si="0"/>
        <v>4.71</v>
      </c>
      <c r="E37" s="95" t="s">
        <v>76</v>
      </c>
      <c r="F37" s="92"/>
      <c r="G37" s="92"/>
      <c r="H37" s="81"/>
      <c r="I37" s="84"/>
      <c r="J37" s="84"/>
      <c r="K37" s="84"/>
      <c r="L37" s="84"/>
      <c r="M37" s="84"/>
    </row>
    <row r="38" spans="1:13" x14ac:dyDescent="0.2">
      <c r="A38" s="214" t="s">
        <v>12</v>
      </c>
      <c r="B38" s="213" t="s">
        <v>57</v>
      </c>
      <c r="C38" s="46">
        <v>0.08</v>
      </c>
      <c r="D38" s="47">
        <f t="shared" si="0"/>
        <v>188.78</v>
      </c>
      <c r="E38" s="95" t="s">
        <v>75</v>
      </c>
      <c r="F38" s="92"/>
      <c r="G38" s="92"/>
      <c r="H38" s="81"/>
      <c r="I38" s="84"/>
      <c r="J38" s="84"/>
      <c r="K38" s="84"/>
      <c r="L38" s="84"/>
      <c r="M38" s="84"/>
    </row>
    <row r="39" spans="1:13" x14ac:dyDescent="0.2">
      <c r="A39" s="306" t="s">
        <v>139</v>
      </c>
      <c r="B39" s="306"/>
      <c r="C39" s="193">
        <f>SUM(C31:C38)</f>
        <v>0.36800000000000005</v>
      </c>
      <c r="D39" s="194">
        <f>SUM(D31:D38)</f>
        <v>868.3599999999999</v>
      </c>
      <c r="E39" s="95"/>
      <c r="F39" s="92"/>
      <c r="G39" s="92"/>
      <c r="H39" s="81"/>
      <c r="I39" s="84"/>
      <c r="J39" s="84"/>
      <c r="K39" s="84"/>
      <c r="L39" s="84"/>
      <c r="M39" s="84"/>
    </row>
    <row r="40" spans="1:13" x14ac:dyDescent="0.2">
      <c r="A40" s="299"/>
      <c r="B40" s="300"/>
      <c r="C40" s="300"/>
      <c r="D40" s="301"/>
      <c r="E40" s="95"/>
      <c r="F40" s="92"/>
      <c r="G40" s="92"/>
      <c r="H40" s="81"/>
      <c r="I40" s="88"/>
      <c r="J40" s="84"/>
      <c r="K40" s="84"/>
      <c r="L40" s="84"/>
      <c r="M40" s="84"/>
    </row>
    <row r="41" spans="1:13" x14ac:dyDescent="0.2">
      <c r="A41" s="303" t="s">
        <v>59</v>
      </c>
      <c r="B41" s="304"/>
      <c r="C41" s="304"/>
      <c r="D41" s="305"/>
      <c r="E41" s="95"/>
      <c r="F41" s="92"/>
      <c r="G41" s="92"/>
      <c r="H41" s="81"/>
      <c r="I41" s="84"/>
      <c r="J41" s="84"/>
      <c r="K41" s="84"/>
      <c r="L41" s="84"/>
      <c r="M41" s="84"/>
    </row>
    <row r="42" spans="1:13" s="21" customFormat="1" x14ac:dyDescent="0.2">
      <c r="A42" s="208" t="s">
        <v>62</v>
      </c>
      <c r="B42" s="207" t="s">
        <v>63</v>
      </c>
      <c r="C42" s="208"/>
      <c r="D42" s="208" t="s">
        <v>81</v>
      </c>
      <c r="E42" s="98"/>
      <c r="F42" s="99"/>
      <c r="G42" s="99"/>
      <c r="H42" s="83"/>
      <c r="I42" s="85"/>
      <c r="J42" s="85"/>
      <c r="K42" s="85"/>
      <c r="L42" s="85"/>
      <c r="M42" s="85"/>
    </row>
    <row r="43" spans="1:13" x14ac:dyDescent="0.2">
      <c r="A43" s="214" t="s">
        <v>5</v>
      </c>
      <c r="B43" s="80" t="s">
        <v>73</v>
      </c>
      <c r="C43" s="109"/>
      <c r="D43" s="50">
        <f>TRUNC((8.55*2*22)-(D12*6%),2)</f>
        <v>276.24</v>
      </c>
      <c r="E43" s="282" t="s">
        <v>179</v>
      </c>
      <c r="F43" s="282"/>
      <c r="G43" s="282"/>
      <c r="H43" s="282"/>
      <c r="I43" s="282"/>
      <c r="J43" s="84"/>
      <c r="K43" s="84"/>
      <c r="L43" s="84"/>
      <c r="M43" s="84"/>
    </row>
    <row r="44" spans="1:13" ht="12.75" customHeight="1" x14ac:dyDescent="0.2">
      <c r="A44" s="214" t="s">
        <v>6</v>
      </c>
      <c r="B44" s="80" t="s">
        <v>74</v>
      </c>
      <c r="C44" s="109"/>
      <c r="D44" s="50">
        <f>TRUNC((18*22),2)</f>
        <v>396</v>
      </c>
      <c r="E44" s="188" t="s">
        <v>77</v>
      </c>
      <c r="F44" s="189"/>
      <c r="G44" s="189"/>
      <c r="H44" s="189"/>
      <c r="I44" s="189"/>
      <c r="J44" s="84"/>
      <c r="K44" s="84"/>
      <c r="L44" s="84"/>
      <c r="M44" s="84"/>
    </row>
    <row r="45" spans="1:13" x14ac:dyDescent="0.2">
      <c r="A45" s="214" t="s">
        <v>7</v>
      </c>
      <c r="B45" s="80" t="s">
        <v>214</v>
      </c>
      <c r="C45" s="109"/>
      <c r="D45" s="50">
        <v>0</v>
      </c>
      <c r="E45" s="95"/>
      <c r="F45" s="92"/>
      <c r="G45" s="92"/>
      <c r="H45" s="81"/>
      <c r="I45" s="84"/>
      <c r="J45" s="84"/>
      <c r="K45" s="84"/>
      <c r="L45" s="84"/>
      <c r="M45" s="84"/>
    </row>
    <row r="46" spans="1:13" s="132" customFormat="1" x14ac:dyDescent="0.2">
      <c r="A46" s="214" t="s">
        <v>8</v>
      </c>
      <c r="B46" s="80" t="s">
        <v>193</v>
      </c>
      <c r="C46" s="109"/>
      <c r="D46" s="50">
        <v>0</v>
      </c>
      <c r="E46" s="95"/>
      <c r="F46" s="92"/>
      <c r="G46" s="92"/>
      <c r="H46" s="81"/>
      <c r="I46" s="84"/>
      <c r="J46" s="84"/>
      <c r="K46" s="84"/>
      <c r="L46" s="84"/>
      <c r="M46" s="84"/>
    </row>
    <row r="47" spans="1:13" s="132" customFormat="1" x14ac:dyDescent="0.2">
      <c r="A47" s="214" t="s">
        <v>9</v>
      </c>
      <c r="B47" s="80" t="s">
        <v>3</v>
      </c>
      <c r="C47" s="109"/>
      <c r="D47" s="50">
        <v>0</v>
      </c>
      <c r="E47" s="95"/>
      <c r="F47" s="92"/>
      <c r="G47" s="92"/>
      <c r="H47" s="81"/>
      <c r="I47" s="84"/>
      <c r="J47" s="84"/>
      <c r="K47" s="84"/>
      <c r="L47" s="84"/>
      <c r="M47" s="84"/>
    </row>
    <row r="48" spans="1:13" x14ac:dyDescent="0.2">
      <c r="A48" s="306" t="s">
        <v>139</v>
      </c>
      <c r="B48" s="306"/>
      <c r="C48" s="306"/>
      <c r="D48" s="194">
        <f>SUM(D43:D47)</f>
        <v>672.24</v>
      </c>
      <c r="E48" s="95"/>
      <c r="F48" s="92"/>
      <c r="G48" s="92"/>
      <c r="H48" s="81"/>
      <c r="I48" s="84"/>
      <c r="J48" s="84"/>
      <c r="K48" s="84"/>
      <c r="L48" s="84"/>
      <c r="M48" s="84"/>
    </row>
    <row r="49" spans="1:13" x14ac:dyDescent="0.2">
      <c r="A49" s="296"/>
      <c r="B49" s="297"/>
      <c r="C49" s="297"/>
      <c r="D49" s="298"/>
      <c r="E49" s="95"/>
      <c r="F49" s="92"/>
      <c r="G49" s="92"/>
      <c r="H49" s="81"/>
      <c r="I49" s="84"/>
      <c r="J49" s="84"/>
      <c r="K49" s="84"/>
      <c r="L49" s="84"/>
      <c r="M49" s="84"/>
    </row>
    <row r="50" spans="1:13" x14ac:dyDescent="0.2">
      <c r="A50" s="307" t="s">
        <v>151</v>
      </c>
      <c r="B50" s="307"/>
      <c r="C50" s="307"/>
      <c r="D50" s="307"/>
      <c r="E50" s="95"/>
      <c r="F50" s="92"/>
      <c r="G50" s="92"/>
      <c r="H50" s="81"/>
      <c r="I50" s="84"/>
      <c r="J50" s="84"/>
      <c r="K50" s="84"/>
      <c r="L50" s="84"/>
      <c r="M50" s="84"/>
    </row>
    <row r="51" spans="1:13" x14ac:dyDescent="0.2">
      <c r="A51" s="208">
        <v>2</v>
      </c>
      <c r="B51" s="308" t="s">
        <v>150</v>
      </c>
      <c r="C51" s="309"/>
      <c r="D51" s="208" t="s">
        <v>81</v>
      </c>
      <c r="E51" s="95"/>
      <c r="F51" s="92"/>
      <c r="G51" s="92"/>
      <c r="H51" s="81"/>
      <c r="I51" s="84"/>
      <c r="J51" s="84"/>
      <c r="K51" s="84"/>
      <c r="L51" s="84"/>
      <c r="M51" s="84"/>
    </row>
    <row r="52" spans="1:13" x14ac:dyDescent="0.2">
      <c r="A52" s="214" t="s">
        <v>60</v>
      </c>
      <c r="B52" s="310" t="s">
        <v>49</v>
      </c>
      <c r="C52" s="310"/>
      <c r="D52" s="47">
        <f>D27</f>
        <v>384.15999999999997</v>
      </c>
      <c r="E52" s="95"/>
      <c r="F52" s="92"/>
      <c r="G52" s="92"/>
      <c r="H52" s="81"/>
      <c r="I52" s="84"/>
      <c r="J52" s="84"/>
      <c r="K52" s="84"/>
      <c r="L52" s="84"/>
      <c r="M52" s="84"/>
    </row>
    <row r="53" spans="1:13" x14ac:dyDescent="0.2">
      <c r="A53" s="214" t="s">
        <v>61</v>
      </c>
      <c r="B53" s="310" t="s">
        <v>50</v>
      </c>
      <c r="C53" s="310"/>
      <c r="D53" s="47">
        <f>D39</f>
        <v>868.3599999999999</v>
      </c>
      <c r="E53" s="95"/>
      <c r="F53" s="92"/>
      <c r="G53" s="92"/>
      <c r="H53" s="81"/>
      <c r="I53" s="84"/>
      <c r="J53" s="84"/>
      <c r="K53" s="84"/>
      <c r="L53" s="84"/>
      <c r="M53" s="84"/>
    </row>
    <row r="54" spans="1:13" x14ac:dyDescent="0.2">
      <c r="A54" s="214" t="s">
        <v>62</v>
      </c>
      <c r="B54" s="310" t="s">
        <v>63</v>
      </c>
      <c r="C54" s="310"/>
      <c r="D54" s="47">
        <f>D48</f>
        <v>672.24</v>
      </c>
      <c r="E54" s="95"/>
      <c r="F54" s="92"/>
      <c r="G54" s="92"/>
      <c r="H54" s="81"/>
      <c r="I54" s="84"/>
      <c r="J54" s="84"/>
      <c r="K54" s="84"/>
      <c r="L54" s="84"/>
      <c r="M54" s="84"/>
    </row>
    <row r="55" spans="1:13" x14ac:dyDescent="0.2">
      <c r="A55" s="287" t="s">
        <v>139</v>
      </c>
      <c r="B55" s="287"/>
      <c r="C55" s="287"/>
      <c r="D55" s="182">
        <f>SUM(D52:D54)</f>
        <v>1924.76</v>
      </c>
      <c r="E55" s="95"/>
      <c r="F55" s="92"/>
      <c r="G55" s="92"/>
      <c r="H55" s="81"/>
      <c r="I55" s="84"/>
      <c r="J55" s="84"/>
      <c r="K55" s="84"/>
      <c r="L55" s="84"/>
      <c r="M55" s="84"/>
    </row>
    <row r="56" spans="1:13" x14ac:dyDescent="0.2">
      <c r="A56" s="297"/>
      <c r="B56" s="297"/>
      <c r="C56" s="297"/>
      <c r="D56" s="297"/>
      <c r="E56" s="95"/>
      <c r="F56" s="92"/>
      <c r="G56" s="92"/>
      <c r="H56" s="81"/>
      <c r="I56" s="84"/>
      <c r="J56" s="84"/>
      <c r="K56" s="84"/>
      <c r="L56" s="84"/>
      <c r="M56" s="84"/>
    </row>
    <row r="57" spans="1:13" x14ac:dyDescent="0.2">
      <c r="A57" s="215"/>
      <c r="B57" s="215"/>
      <c r="C57" s="215"/>
      <c r="D57" s="215"/>
      <c r="E57" s="95"/>
      <c r="F57" s="92"/>
      <c r="G57" s="92"/>
      <c r="H57" s="81"/>
      <c r="I57" s="84"/>
      <c r="J57" s="84"/>
      <c r="K57" s="84"/>
      <c r="L57" s="84"/>
      <c r="M57" s="84"/>
    </row>
    <row r="58" spans="1:13" x14ac:dyDescent="0.2">
      <c r="A58" s="289" t="s">
        <v>153</v>
      </c>
      <c r="B58" s="289"/>
      <c r="C58" s="289"/>
      <c r="D58" s="289"/>
      <c r="E58" s="95"/>
      <c r="F58" s="92"/>
      <c r="G58" s="92"/>
      <c r="H58" s="81"/>
      <c r="I58" s="84"/>
      <c r="J58" s="84"/>
      <c r="K58" s="84"/>
      <c r="L58" s="84"/>
      <c r="M58" s="84"/>
    </row>
    <row r="59" spans="1:13" x14ac:dyDescent="0.2">
      <c r="A59" s="208">
        <v>3</v>
      </c>
      <c r="B59" s="208" t="s">
        <v>140</v>
      </c>
      <c r="C59" s="208" t="s">
        <v>2</v>
      </c>
      <c r="D59" s="208" t="s">
        <v>81</v>
      </c>
      <c r="E59" s="100"/>
      <c r="F59" s="92"/>
      <c r="G59" s="92"/>
      <c r="H59" s="81"/>
      <c r="I59" s="84"/>
      <c r="J59" s="84"/>
      <c r="K59" s="84"/>
      <c r="L59" s="84"/>
      <c r="M59" s="84"/>
    </row>
    <row r="60" spans="1:13" x14ac:dyDescent="0.2">
      <c r="A60" s="214" t="s">
        <v>5</v>
      </c>
      <c r="B60" s="213" t="s">
        <v>66</v>
      </c>
      <c r="C60" s="46">
        <f>((1/12)*5%)</f>
        <v>4.1666666666666666E-3</v>
      </c>
      <c r="D60" s="47">
        <f>TRUNC(($D$18*C60),2)</f>
        <v>8.23</v>
      </c>
      <c r="E60" s="95" t="s">
        <v>152</v>
      </c>
      <c r="F60" s="92"/>
      <c r="G60" s="92"/>
      <c r="H60" s="81"/>
      <c r="I60" s="84"/>
      <c r="J60" s="86"/>
      <c r="K60" s="84"/>
      <c r="L60" s="84"/>
      <c r="M60" s="84"/>
    </row>
    <row r="61" spans="1:13" x14ac:dyDescent="0.2">
      <c r="A61" s="214" t="s">
        <v>6</v>
      </c>
      <c r="B61" s="213" t="s">
        <v>65</v>
      </c>
      <c r="C61" s="46">
        <f>0.08*C60</f>
        <v>3.3333333333333332E-4</v>
      </c>
      <c r="D61" s="47">
        <f>TRUNC((C61*D18),2)</f>
        <v>0.65</v>
      </c>
      <c r="E61" s="95" t="s">
        <v>78</v>
      </c>
      <c r="F61" s="92"/>
      <c r="G61" s="92"/>
      <c r="H61" s="81"/>
      <c r="I61" s="84"/>
      <c r="J61" s="87"/>
      <c r="K61" s="84"/>
      <c r="L61" s="84"/>
      <c r="M61" s="84"/>
    </row>
    <row r="62" spans="1:13" x14ac:dyDescent="0.2">
      <c r="A62" s="214" t="s">
        <v>7</v>
      </c>
      <c r="B62" s="213" t="s">
        <v>203</v>
      </c>
      <c r="C62" s="46">
        <f>8%*(40%)*90%*(1+C27)</f>
        <v>3.4398720000000001E-2</v>
      </c>
      <c r="D62" s="47">
        <f>TRUNC((C62*D18),2)</f>
        <v>67.959999999999994</v>
      </c>
      <c r="E62" s="95" t="s">
        <v>197</v>
      </c>
      <c r="F62" s="92"/>
      <c r="G62" s="92"/>
      <c r="H62" s="81"/>
      <c r="I62" s="84"/>
      <c r="J62" s="87"/>
      <c r="K62" s="84"/>
      <c r="L62" s="84"/>
      <c r="M62" s="84"/>
    </row>
    <row r="63" spans="1:13" x14ac:dyDescent="0.2">
      <c r="A63" s="214" t="s">
        <v>8</v>
      </c>
      <c r="B63" s="213" t="s">
        <v>64</v>
      </c>
      <c r="C63" s="46">
        <f>((1/30)*7)/12</f>
        <v>1.9444444444444445E-2</v>
      </c>
      <c r="D63" s="47">
        <f>TRUNC(($D$18*C63),2)</f>
        <v>38.409999999999997</v>
      </c>
      <c r="E63" s="95" t="s">
        <v>79</v>
      </c>
      <c r="F63" s="92"/>
      <c r="G63" s="92"/>
      <c r="H63" s="81"/>
      <c r="I63" s="84"/>
      <c r="J63" s="88"/>
      <c r="K63" s="84"/>
      <c r="L63" s="84"/>
      <c r="M63" s="84"/>
    </row>
    <row r="64" spans="1:13" x14ac:dyDescent="0.2">
      <c r="A64" s="214" t="s">
        <v>9</v>
      </c>
      <c r="B64" s="213" t="s">
        <v>67</v>
      </c>
      <c r="C64" s="46">
        <f>C39*C63</f>
        <v>7.1555555555555565E-3</v>
      </c>
      <c r="D64" s="47">
        <f>TRUNC(($D$18*C64),2)</f>
        <v>14.13</v>
      </c>
      <c r="E64" s="98" t="s">
        <v>80</v>
      </c>
      <c r="F64" s="101"/>
      <c r="G64" s="92"/>
      <c r="H64" s="81"/>
      <c r="I64" s="84"/>
      <c r="J64" s="88"/>
      <c r="K64" s="84"/>
      <c r="L64" s="84"/>
      <c r="M64" s="84"/>
    </row>
    <row r="65" spans="1:13" ht="12.75" customHeight="1" x14ac:dyDescent="0.2">
      <c r="A65" s="214" t="s">
        <v>10</v>
      </c>
      <c r="B65" s="213" t="s">
        <v>204</v>
      </c>
      <c r="C65" s="46">
        <f>(8%*(40%))*C64</f>
        <v>2.2897777777777781E-4</v>
      </c>
      <c r="D65" s="47">
        <f>TRUNC((C65*(D18+D27)),2)</f>
        <v>0.54</v>
      </c>
      <c r="E65" s="286" t="s">
        <v>198</v>
      </c>
      <c r="F65" s="286"/>
      <c r="G65" s="286"/>
      <c r="H65" s="286"/>
      <c r="I65" s="286"/>
      <c r="J65" s="87"/>
      <c r="K65" s="84"/>
      <c r="L65" s="84"/>
      <c r="M65" s="84"/>
    </row>
    <row r="66" spans="1:13" x14ac:dyDescent="0.2">
      <c r="A66" s="287" t="s">
        <v>139</v>
      </c>
      <c r="B66" s="287"/>
      <c r="C66" s="110">
        <f>TRUNC(SUM(C60:C65),4)</f>
        <v>6.5699999999999995E-2</v>
      </c>
      <c r="D66" s="182">
        <f>SUM(D60:D65)</f>
        <v>129.91999999999999</v>
      </c>
      <c r="E66" s="95"/>
      <c r="F66" s="92"/>
      <c r="G66" s="92"/>
      <c r="H66" s="81"/>
      <c r="I66" s="84"/>
      <c r="J66" s="84"/>
      <c r="K66" s="84"/>
      <c r="L66" s="84"/>
      <c r="M66" s="84"/>
    </row>
    <row r="67" spans="1:13" x14ac:dyDescent="0.2">
      <c r="A67" s="288"/>
      <c r="B67" s="288"/>
      <c r="C67" s="288"/>
      <c r="D67" s="288"/>
      <c r="E67" s="95"/>
      <c r="F67" s="92"/>
      <c r="G67" s="92"/>
      <c r="H67" s="81"/>
      <c r="I67" s="84"/>
      <c r="J67" s="84"/>
      <c r="K67" s="84"/>
      <c r="L67" s="84"/>
      <c r="M67" s="84"/>
    </row>
    <row r="68" spans="1:13" x14ac:dyDescent="0.2">
      <c r="A68" s="215"/>
      <c r="B68" s="215"/>
      <c r="C68" s="215"/>
      <c r="D68" s="215"/>
      <c r="E68" s="95"/>
      <c r="F68" s="92"/>
      <c r="G68" s="92"/>
      <c r="H68" s="81"/>
      <c r="I68" s="84"/>
      <c r="J68" s="84"/>
      <c r="K68" s="84"/>
      <c r="L68" s="84"/>
      <c r="M68" s="84"/>
    </row>
    <row r="69" spans="1:13" x14ac:dyDescent="0.2">
      <c r="A69" s="289" t="s">
        <v>154</v>
      </c>
      <c r="B69" s="289"/>
      <c r="C69" s="289"/>
      <c r="D69" s="289"/>
      <c r="E69" s="95"/>
      <c r="F69" s="92"/>
      <c r="G69" s="92"/>
      <c r="H69" s="81"/>
      <c r="I69" s="84"/>
      <c r="J69" s="84"/>
      <c r="K69" s="84"/>
      <c r="L69" s="84"/>
      <c r="M69" s="84"/>
    </row>
    <row r="70" spans="1:13" x14ac:dyDescent="0.2">
      <c r="A70" s="283" t="s">
        <v>188</v>
      </c>
      <c r="B70" s="284"/>
      <c r="C70" s="284"/>
      <c r="D70" s="285"/>
      <c r="E70" s="95"/>
      <c r="F70" s="92"/>
      <c r="G70" s="92"/>
      <c r="H70" s="81"/>
      <c r="I70" s="84"/>
      <c r="J70" s="84"/>
      <c r="K70" s="84"/>
      <c r="L70" s="84"/>
      <c r="M70" s="84"/>
    </row>
    <row r="71" spans="1:13" x14ac:dyDescent="0.2">
      <c r="A71" s="208" t="s">
        <v>17</v>
      </c>
      <c r="B71" s="208" t="s">
        <v>189</v>
      </c>
      <c r="C71" s="208" t="s">
        <v>2</v>
      </c>
      <c r="D71" s="208" t="s">
        <v>81</v>
      </c>
      <c r="E71" s="95"/>
      <c r="F71" s="92"/>
      <c r="G71" s="92"/>
      <c r="H71" s="81"/>
      <c r="I71" s="89"/>
      <c r="J71" s="84"/>
      <c r="K71" s="84"/>
      <c r="L71" s="84"/>
      <c r="M71" s="84"/>
    </row>
    <row r="72" spans="1:13" x14ac:dyDescent="0.2">
      <c r="A72" s="214" t="s">
        <v>5</v>
      </c>
      <c r="B72" s="213" t="s">
        <v>199</v>
      </c>
      <c r="C72" s="46">
        <f>1/12</f>
        <v>8.3333333333333329E-2</v>
      </c>
      <c r="D72" s="47">
        <f>TRUNC(($D$18*C72),2)</f>
        <v>164.64</v>
      </c>
      <c r="E72" s="95"/>
      <c r="F72" s="92"/>
      <c r="G72" s="92"/>
      <c r="H72" s="81"/>
      <c r="I72" s="89"/>
      <c r="J72" s="84"/>
      <c r="K72" s="84"/>
      <c r="L72" s="84"/>
      <c r="M72" s="84"/>
    </row>
    <row r="73" spans="1:13" x14ac:dyDescent="0.2">
      <c r="A73" s="214" t="s">
        <v>6</v>
      </c>
      <c r="B73" s="213" t="s">
        <v>170</v>
      </c>
      <c r="C73" s="46">
        <f>5.96/30/12</f>
        <v>1.6555555555555556E-2</v>
      </c>
      <c r="D73" s="47">
        <f>TRUNC(($D$18*C73),2)</f>
        <v>32.700000000000003</v>
      </c>
      <c r="E73" s="98" t="s">
        <v>200</v>
      </c>
      <c r="F73" s="92"/>
      <c r="G73" s="92"/>
      <c r="H73" s="81"/>
      <c r="I73" s="89"/>
      <c r="J73" s="84"/>
      <c r="K73" s="84"/>
      <c r="L73" s="84"/>
      <c r="M73" s="84"/>
    </row>
    <row r="74" spans="1:13" x14ac:dyDescent="0.2">
      <c r="A74" s="214" t="s">
        <v>7</v>
      </c>
      <c r="B74" s="213" t="s">
        <v>171</v>
      </c>
      <c r="C74" s="46">
        <f>(1/30/12)*5*1.5%</f>
        <v>2.0833333333333335E-4</v>
      </c>
      <c r="D74" s="47">
        <f>TRUNC(($D$18*C74),2)</f>
        <v>0.41</v>
      </c>
      <c r="E74" s="98" t="s">
        <v>155</v>
      </c>
      <c r="F74" s="92"/>
      <c r="G74" s="92"/>
      <c r="H74" s="81"/>
      <c r="I74" s="84"/>
      <c r="J74" s="84"/>
      <c r="K74" s="84"/>
      <c r="L74" s="84"/>
      <c r="M74" s="84"/>
    </row>
    <row r="75" spans="1:13" x14ac:dyDescent="0.2">
      <c r="A75" s="214" t="s">
        <v>8</v>
      </c>
      <c r="B75" s="213" t="s">
        <v>172</v>
      </c>
      <c r="C75" s="46">
        <f>(15/30/12)*8%</f>
        <v>3.3333333333333331E-3</v>
      </c>
      <c r="D75" s="47">
        <f>TRUNC(($D$18*C75),2)</f>
        <v>6.58</v>
      </c>
      <c r="E75" s="98" t="s">
        <v>201</v>
      </c>
      <c r="F75" s="99"/>
      <c r="G75" s="99"/>
      <c r="H75" s="81"/>
      <c r="I75" s="84"/>
      <c r="J75" s="84"/>
      <c r="K75" s="84"/>
      <c r="L75" s="84"/>
      <c r="M75" s="84"/>
    </row>
    <row r="76" spans="1:13" x14ac:dyDescent="0.2">
      <c r="A76" s="214" t="s">
        <v>9</v>
      </c>
      <c r="B76" s="213" t="s">
        <v>173</v>
      </c>
      <c r="C76" s="46">
        <f>(4/12)/12*2%</f>
        <v>5.5555555555555556E-4</v>
      </c>
      <c r="D76" s="47">
        <f>TRUNC(($D$18*C76),2)</f>
        <v>1.0900000000000001</v>
      </c>
      <c r="E76" s="98" t="s">
        <v>202</v>
      </c>
      <c r="F76" s="102"/>
      <c r="G76" s="92"/>
      <c r="H76" s="81"/>
      <c r="I76" s="84"/>
      <c r="J76" s="84"/>
      <c r="K76" s="84"/>
      <c r="L76" s="84"/>
      <c r="M76" s="84"/>
    </row>
    <row r="77" spans="1:13" x14ac:dyDescent="0.2">
      <c r="A77" s="214" t="s">
        <v>10</v>
      </c>
      <c r="B77" s="213" t="s">
        <v>211</v>
      </c>
      <c r="C77" s="46">
        <v>0</v>
      </c>
      <c r="D77" s="47">
        <f>TRUNC((C77*D18),2)</f>
        <v>0</v>
      </c>
      <c r="E77" s="98" t="s">
        <v>210</v>
      </c>
      <c r="F77" s="103"/>
      <c r="G77" s="99"/>
      <c r="H77" s="83"/>
      <c r="I77" s="84"/>
      <c r="J77" s="84"/>
      <c r="K77" s="84"/>
      <c r="L77" s="84"/>
      <c r="M77" s="84"/>
    </row>
    <row r="78" spans="1:13" x14ac:dyDescent="0.2">
      <c r="A78" s="287" t="s">
        <v>139</v>
      </c>
      <c r="B78" s="287"/>
      <c r="C78" s="110">
        <f>TRUNC(SUM(C72:C77),4)</f>
        <v>0.10390000000000001</v>
      </c>
      <c r="D78" s="182">
        <f>SUM(D72:D77)</f>
        <v>205.42</v>
      </c>
      <c r="E78" s="95"/>
      <c r="F78" s="92"/>
      <c r="G78" s="92"/>
      <c r="H78" s="81"/>
      <c r="I78" s="84"/>
      <c r="J78" s="84"/>
      <c r="K78" s="84"/>
      <c r="L78" s="84"/>
      <c r="M78" s="84"/>
    </row>
    <row r="79" spans="1:13" x14ac:dyDescent="0.2">
      <c r="A79" s="195"/>
      <c r="B79" s="196"/>
      <c r="C79" s="196"/>
      <c r="D79" s="197"/>
      <c r="E79" s="95"/>
      <c r="F79" s="92"/>
      <c r="G79" s="92"/>
      <c r="H79" s="81"/>
      <c r="I79" s="84"/>
      <c r="J79" s="84"/>
      <c r="K79" s="84"/>
      <c r="L79" s="84"/>
      <c r="M79" s="84"/>
    </row>
    <row r="80" spans="1:13" x14ac:dyDescent="0.2">
      <c r="A80" s="283" t="s">
        <v>190</v>
      </c>
      <c r="B80" s="284"/>
      <c r="C80" s="284"/>
      <c r="D80" s="285"/>
      <c r="E80" s="95"/>
      <c r="F80" s="92"/>
      <c r="G80" s="92"/>
      <c r="H80" s="81"/>
      <c r="I80" s="84"/>
      <c r="J80" s="84"/>
      <c r="K80" s="84"/>
      <c r="L80" s="84"/>
      <c r="M80" s="84"/>
    </row>
    <row r="81" spans="1:13" x14ac:dyDescent="0.2">
      <c r="A81" s="208" t="s">
        <v>18</v>
      </c>
      <c r="B81" s="156" t="s">
        <v>191</v>
      </c>
      <c r="C81" s="156" t="s">
        <v>2</v>
      </c>
      <c r="D81" s="208" t="s">
        <v>81</v>
      </c>
      <c r="E81" s="95"/>
      <c r="F81" s="92"/>
      <c r="G81" s="92"/>
      <c r="H81" s="81"/>
      <c r="I81" s="84"/>
      <c r="J81" s="84"/>
      <c r="K81" s="84"/>
      <c r="L81" s="84"/>
      <c r="M81" s="84"/>
    </row>
    <row r="82" spans="1:13" x14ac:dyDescent="0.2">
      <c r="A82" s="214" t="s">
        <v>5</v>
      </c>
      <c r="B82" s="213" t="s">
        <v>192</v>
      </c>
      <c r="C82" s="46">
        <v>0</v>
      </c>
      <c r="D82" s="47">
        <f>TRUNC(($D$18*C82),2)</f>
        <v>0</v>
      </c>
      <c r="E82" s="95"/>
      <c r="F82" s="92"/>
      <c r="G82" s="92"/>
      <c r="H82" s="81"/>
      <c r="I82" s="84"/>
      <c r="J82" s="84"/>
      <c r="K82" s="84"/>
      <c r="L82" s="84"/>
      <c r="M82" s="84"/>
    </row>
    <row r="83" spans="1:13" x14ac:dyDescent="0.2">
      <c r="A83" s="287" t="s">
        <v>139</v>
      </c>
      <c r="B83" s="287"/>
      <c r="C83" s="110">
        <f>TRUNC(SUM(C82),4)</f>
        <v>0</v>
      </c>
      <c r="D83" s="182">
        <f>SUM(D82)</f>
        <v>0</v>
      </c>
      <c r="E83" s="95"/>
      <c r="F83" s="92"/>
      <c r="G83" s="92"/>
      <c r="H83" s="81"/>
      <c r="I83" s="84"/>
      <c r="J83" s="84"/>
      <c r="K83" s="84"/>
      <c r="L83" s="84"/>
      <c r="M83" s="84"/>
    </row>
    <row r="84" spans="1:13" x14ac:dyDescent="0.2">
      <c r="A84" s="210"/>
      <c r="B84" s="211"/>
      <c r="C84" s="211"/>
      <c r="D84" s="212"/>
      <c r="E84" s="95"/>
      <c r="F84" s="92"/>
      <c r="G84" s="92"/>
      <c r="H84" s="81"/>
      <c r="I84" s="84"/>
      <c r="J84" s="84"/>
      <c r="K84" s="84"/>
      <c r="L84" s="84"/>
      <c r="M84" s="84"/>
    </row>
    <row r="85" spans="1:13" x14ac:dyDescent="0.2">
      <c r="A85" s="283" t="s">
        <v>156</v>
      </c>
      <c r="B85" s="284"/>
      <c r="C85" s="284"/>
      <c r="D85" s="285"/>
      <c r="E85" s="95"/>
      <c r="F85" s="92"/>
      <c r="G85" s="92"/>
      <c r="H85" s="81"/>
      <c r="I85" s="84"/>
      <c r="J85" s="84"/>
      <c r="K85" s="84"/>
      <c r="L85" s="84"/>
      <c r="M85" s="84"/>
    </row>
    <row r="86" spans="1:13" x14ac:dyDescent="0.2">
      <c r="A86" s="208">
        <v>4</v>
      </c>
      <c r="B86" s="156" t="s">
        <v>157</v>
      </c>
      <c r="C86" s="156" t="s">
        <v>2</v>
      </c>
      <c r="D86" s="208" t="s">
        <v>81</v>
      </c>
      <c r="E86" s="95"/>
      <c r="F86" s="92"/>
      <c r="G86" s="92"/>
      <c r="H86" s="81"/>
      <c r="I86" s="90"/>
      <c r="J86" s="84"/>
      <c r="K86" s="84"/>
      <c r="L86" s="84"/>
      <c r="M86" s="84"/>
    </row>
    <row r="87" spans="1:13" x14ac:dyDescent="0.2">
      <c r="A87" s="214" t="s">
        <v>17</v>
      </c>
      <c r="B87" s="51" t="s">
        <v>68</v>
      </c>
      <c r="C87" s="46">
        <f>C78</f>
        <v>0.10390000000000001</v>
      </c>
      <c r="D87" s="47">
        <f>D78</f>
        <v>205.42</v>
      </c>
      <c r="E87" s="95"/>
      <c r="F87" s="92"/>
      <c r="G87" s="92"/>
      <c r="H87" s="81"/>
      <c r="I87" s="84"/>
      <c r="J87" s="84"/>
      <c r="K87" s="84"/>
      <c r="L87" s="84"/>
      <c r="M87" s="84"/>
    </row>
    <row r="88" spans="1:13" x14ac:dyDescent="0.2">
      <c r="A88" s="214" t="s">
        <v>18</v>
      </c>
      <c r="B88" s="51" t="s">
        <v>70</v>
      </c>
      <c r="C88" s="46">
        <f>C82</f>
        <v>0</v>
      </c>
      <c r="D88" s="47">
        <f>D83</f>
        <v>0</v>
      </c>
      <c r="E88" s="95"/>
      <c r="F88" s="92"/>
      <c r="G88" s="92"/>
      <c r="H88" s="81"/>
      <c r="I88" s="84"/>
      <c r="J88" s="84"/>
      <c r="K88" s="84"/>
      <c r="L88" s="84"/>
      <c r="M88" s="84"/>
    </row>
    <row r="89" spans="1:13" x14ac:dyDescent="0.2">
      <c r="A89" s="287" t="s">
        <v>139</v>
      </c>
      <c r="B89" s="287"/>
      <c r="C89" s="183">
        <f>SUM(C87:C88)</f>
        <v>0.10390000000000001</v>
      </c>
      <c r="D89" s="182">
        <f>SUM(D87:D88)</f>
        <v>205.42</v>
      </c>
      <c r="E89" s="95"/>
      <c r="F89" s="92"/>
      <c r="G89" s="92"/>
      <c r="H89" s="81"/>
      <c r="I89" s="84"/>
      <c r="J89" s="84"/>
      <c r="K89" s="84"/>
      <c r="L89" s="84"/>
      <c r="M89" s="84"/>
    </row>
    <row r="90" spans="1:13" x14ac:dyDescent="0.2">
      <c r="A90" s="215"/>
      <c r="B90" s="215"/>
      <c r="C90" s="215"/>
      <c r="D90" s="215"/>
      <c r="E90" s="95"/>
      <c r="F90" s="92"/>
      <c r="G90" s="92"/>
      <c r="H90" s="81"/>
      <c r="I90" s="84"/>
      <c r="J90" s="84"/>
      <c r="K90" s="84"/>
      <c r="L90" s="84"/>
      <c r="M90" s="84"/>
    </row>
    <row r="91" spans="1:13" x14ac:dyDescent="0.2">
      <c r="A91" s="215"/>
      <c r="B91" s="215"/>
      <c r="C91" s="215"/>
      <c r="D91" s="215"/>
      <c r="E91" s="95"/>
      <c r="F91" s="92"/>
      <c r="G91" s="92"/>
      <c r="H91" s="81"/>
      <c r="I91" s="84"/>
      <c r="J91" s="84"/>
      <c r="K91" s="84"/>
      <c r="L91" s="84"/>
      <c r="M91" s="84"/>
    </row>
    <row r="92" spans="1:13" x14ac:dyDescent="0.2">
      <c r="A92" s="289" t="s">
        <v>158</v>
      </c>
      <c r="B92" s="289"/>
      <c r="C92" s="289"/>
      <c r="D92" s="289"/>
      <c r="E92" s="95"/>
      <c r="F92" s="92"/>
      <c r="G92" s="92"/>
      <c r="H92" s="81"/>
      <c r="I92" s="84"/>
      <c r="J92" s="84"/>
      <c r="K92" s="84"/>
      <c r="L92" s="84"/>
      <c r="M92" s="84"/>
    </row>
    <row r="93" spans="1:13" x14ac:dyDescent="0.2">
      <c r="A93" s="208">
        <v>5</v>
      </c>
      <c r="B93" s="208" t="s">
        <v>141</v>
      </c>
      <c r="C93" s="208"/>
      <c r="D93" s="208" t="s">
        <v>81</v>
      </c>
      <c r="E93" s="95"/>
      <c r="F93" s="92"/>
      <c r="G93" s="92"/>
      <c r="H93" s="81"/>
      <c r="I93" s="84"/>
      <c r="J93" s="84"/>
      <c r="K93" s="84"/>
      <c r="L93" s="84"/>
      <c r="M93" s="84"/>
    </row>
    <row r="94" spans="1:13" x14ac:dyDescent="0.2">
      <c r="A94" s="214" t="s">
        <v>5</v>
      </c>
      <c r="B94" s="80" t="s">
        <v>71</v>
      </c>
      <c r="C94" s="109"/>
      <c r="D94" s="47">
        <v>0</v>
      </c>
      <c r="E94" s="95"/>
      <c r="F94" s="92"/>
      <c r="G94" s="92"/>
      <c r="H94" s="81"/>
      <c r="I94" s="84"/>
      <c r="J94" s="84"/>
      <c r="K94" s="84"/>
      <c r="L94" s="84"/>
      <c r="M94" s="84"/>
    </row>
    <row r="95" spans="1:13" x14ac:dyDescent="0.2">
      <c r="A95" s="214" t="s">
        <v>6</v>
      </c>
      <c r="B95" s="80" t="s">
        <v>13</v>
      </c>
      <c r="C95" s="109"/>
      <c r="D95" s="47">
        <v>0</v>
      </c>
      <c r="E95" s="95"/>
      <c r="F95" s="92"/>
      <c r="G95" s="92"/>
      <c r="H95" s="81"/>
      <c r="I95" s="84"/>
      <c r="J95" s="84"/>
      <c r="K95" s="84"/>
      <c r="L95" s="84"/>
      <c r="M95" s="84"/>
    </row>
    <row r="96" spans="1:13" x14ac:dyDescent="0.2">
      <c r="A96" s="214" t="s">
        <v>7</v>
      </c>
      <c r="B96" s="80" t="s">
        <v>14</v>
      </c>
      <c r="C96" s="109"/>
      <c r="D96" s="47">
        <f>'Equipamentos e Materiais'!G9</f>
        <v>2.1814166666666663</v>
      </c>
      <c r="E96" s="95"/>
      <c r="F96" s="92"/>
      <c r="G96" s="92"/>
      <c r="H96" s="81"/>
      <c r="I96" s="84"/>
      <c r="J96" s="84"/>
      <c r="K96" s="84"/>
      <c r="L96" s="84"/>
      <c r="M96" s="84"/>
    </row>
    <row r="97" spans="1:13" x14ac:dyDescent="0.2">
      <c r="A97" s="214" t="s">
        <v>8</v>
      </c>
      <c r="B97" s="80" t="s">
        <v>3</v>
      </c>
      <c r="C97" s="109"/>
      <c r="D97" s="47">
        <v>0</v>
      </c>
      <c r="E97" s="95"/>
      <c r="F97" s="92"/>
      <c r="G97" s="92"/>
      <c r="H97" s="81"/>
      <c r="I97" s="84"/>
      <c r="J97" s="84"/>
      <c r="K97" s="84"/>
      <c r="L97" s="84"/>
      <c r="M97" s="84"/>
    </row>
    <row r="98" spans="1:13" x14ac:dyDescent="0.2">
      <c r="A98" s="287" t="s">
        <v>139</v>
      </c>
      <c r="B98" s="287"/>
      <c r="C98" s="110"/>
      <c r="D98" s="182">
        <f>SUM(D94:D97)</f>
        <v>2.1814166666666663</v>
      </c>
      <c r="E98" s="95"/>
      <c r="F98" s="92"/>
      <c r="G98" s="92"/>
      <c r="H98" s="81"/>
      <c r="I98" s="84"/>
      <c r="J98" s="84"/>
      <c r="K98" s="84"/>
      <c r="L98" s="84"/>
      <c r="M98" s="84"/>
    </row>
    <row r="99" spans="1:13" x14ac:dyDescent="0.2">
      <c r="A99" s="215"/>
      <c r="B99" s="215"/>
      <c r="C99" s="198"/>
      <c r="D99" s="199"/>
      <c r="E99" s="95"/>
      <c r="F99" s="92"/>
      <c r="G99" s="92"/>
      <c r="H99" s="81"/>
      <c r="I99" s="84"/>
      <c r="J99" s="84"/>
      <c r="K99" s="84"/>
      <c r="L99" s="84"/>
      <c r="M99" s="84"/>
    </row>
    <row r="100" spans="1:13" x14ac:dyDescent="0.2">
      <c r="A100" s="215"/>
      <c r="B100" s="215"/>
      <c r="C100" s="215"/>
      <c r="D100" s="215"/>
      <c r="E100" s="95"/>
      <c r="F100" s="92"/>
      <c r="G100" s="92"/>
      <c r="H100" s="81"/>
      <c r="I100" s="84"/>
      <c r="J100" s="84"/>
      <c r="K100" s="84"/>
      <c r="L100" s="84"/>
      <c r="M100" s="84"/>
    </row>
    <row r="101" spans="1:13" x14ac:dyDescent="0.2">
      <c r="A101" s="289" t="s">
        <v>159</v>
      </c>
      <c r="B101" s="289"/>
      <c r="C101" s="289"/>
      <c r="D101" s="289"/>
      <c r="E101" s="95"/>
      <c r="F101" s="92"/>
      <c r="G101" s="92"/>
      <c r="H101" s="81"/>
      <c r="I101" s="84"/>
      <c r="J101" s="84"/>
      <c r="K101" s="84"/>
      <c r="L101" s="84"/>
      <c r="M101" s="84"/>
    </row>
    <row r="102" spans="1:13" x14ac:dyDescent="0.2">
      <c r="A102" s="208">
        <v>6</v>
      </c>
      <c r="B102" s="208" t="s">
        <v>142</v>
      </c>
      <c r="C102" s="208" t="s">
        <v>2</v>
      </c>
      <c r="D102" s="208" t="s">
        <v>81</v>
      </c>
      <c r="E102" s="95"/>
      <c r="F102" s="92"/>
      <c r="G102" s="92"/>
      <c r="H102" s="81"/>
      <c r="I102" s="84"/>
      <c r="J102" s="84"/>
      <c r="K102" s="84"/>
      <c r="L102" s="84"/>
      <c r="M102" s="84"/>
    </row>
    <row r="103" spans="1:13" x14ac:dyDescent="0.2">
      <c r="A103" s="214" t="s">
        <v>5</v>
      </c>
      <c r="B103" s="213" t="s">
        <v>19</v>
      </c>
      <c r="C103" s="133">
        <v>0.05</v>
      </c>
      <c r="D103" s="47">
        <f>TRUNC(C103*D121,2)</f>
        <v>211.89</v>
      </c>
      <c r="E103" s="104" t="s">
        <v>143</v>
      </c>
      <c r="F103" s="92"/>
      <c r="G103" s="92"/>
      <c r="H103" s="81"/>
      <c r="I103" s="84"/>
      <c r="J103" s="84"/>
      <c r="K103" s="84"/>
      <c r="L103" s="84"/>
      <c r="M103" s="84"/>
    </row>
    <row r="104" spans="1:13" x14ac:dyDescent="0.2">
      <c r="A104" s="214" t="s">
        <v>6</v>
      </c>
      <c r="B104" s="213" t="s">
        <v>4</v>
      </c>
      <c r="C104" s="133">
        <v>0.1</v>
      </c>
      <c r="D104" s="47">
        <f>TRUNC(C104*(D103+D121),2)</f>
        <v>444.98</v>
      </c>
      <c r="E104" s="104" t="s">
        <v>144</v>
      </c>
      <c r="F104" s="92"/>
      <c r="G104" s="92"/>
      <c r="H104" s="81"/>
      <c r="I104" s="84"/>
      <c r="J104" s="84"/>
      <c r="K104" s="84"/>
      <c r="L104" s="84"/>
      <c r="M104" s="84"/>
    </row>
    <row r="105" spans="1:13" x14ac:dyDescent="0.2">
      <c r="A105" s="214" t="s">
        <v>7</v>
      </c>
      <c r="B105" s="213" t="s">
        <v>42</v>
      </c>
      <c r="C105" s="206">
        <f>1-(C106+C107+C108)</f>
        <v>0.85749999999999993</v>
      </c>
      <c r="D105" s="52">
        <f>TRUNC(((D121+D103+D104)/C105),2)</f>
        <v>5708.25</v>
      </c>
      <c r="E105" s="95"/>
      <c r="F105" s="92"/>
      <c r="G105" s="92"/>
      <c r="H105" s="81"/>
      <c r="I105" s="84"/>
      <c r="J105" s="84"/>
      <c r="K105" s="84"/>
      <c r="L105" s="84"/>
      <c r="M105" s="84"/>
    </row>
    <row r="106" spans="1:13" x14ac:dyDescent="0.2">
      <c r="A106" s="214" t="s">
        <v>43</v>
      </c>
      <c r="B106" s="213" t="s">
        <v>39</v>
      </c>
      <c r="C106" s="134">
        <v>1.6500000000000001E-2</v>
      </c>
      <c r="D106" s="47">
        <f>TRUNC(C106*D105,2)</f>
        <v>94.18</v>
      </c>
      <c r="E106" s="95"/>
      <c r="F106" s="92"/>
      <c r="G106" s="92"/>
      <c r="H106" s="81"/>
      <c r="I106" s="84"/>
      <c r="J106" s="84"/>
      <c r="K106" s="84"/>
      <c r="L106" s="84"/>
      <c r="M106" s="84"/>
    </row>
    <row r="107" spans="1:13" x14ac:dyDescent="0.2">
      <c r="A107" s="214" t="s">
        <v>44</v>
      </c>
      <c r="B107" s="213" t="s">
        <v>40</v>
      </c>
      <c r="C107" s="134">
        <v>7.5999999999999998E-2</v>
      </c>
      <c r="D107" s="47">
        <f>TRUNC(C107*D105,2)</f>
        <v>433.82</v>
      </c>
      <c r="E107" s="95"/>
      <c r="F107" s="92"/>
      <c r="G107" s="92"/>
      <c r="H107" s="81"/>
      <c r="I107" s="84"/>
      <c r="J107" s="84"/>
      <c r="K107" s="84"/>
      <c r="L107" s="84"/>
      <c r="M107" s="84"/>
    </row>
    <row r="108" spans="1:13" x14ac:dyDescent="0.2">
      <c r="A108" s="214" t="s">
        <v>45</v>
      </c>
      <c r="B108" s="213" t="s">
        <v>41</v>
      </c>
      <c r="C108" s="134">
        <v>0.05</v>
      </c>
      <c r="D108" s="47">
        <f>TRUNC(C108*D105,2)</f>
        <v>285.41000000000003</v>
      </c>
      <c r="E108" s="95"/>
      <c r="F108" s="92"/>
      <c r="G108" s="92"/>
      <c r="H108" s="81"/>
      <c r="I108" s="84"/>
      <c r="J108" s="84"/>
      <c r="K108" s="84"/>
      <c r="L108" s="84"/>
      <c r="M108" s="84"/>
    </row>
    <row r="109" spans="1:13" x14ac:dyDescent="0.2">
      <c r="A109" s="287" t="s">
        <v>139</v>
      </c>
      <c r="B109" s="287"/>
      <c r="C109" s="184"/>
      <c r="D109" s="182">
        <f>SUM(D103:D108)-D105</f>
        <v>1470.2799999999997</v>
      </c>
      <c r="E109" s="190"/>
      <c r="F109" s="92"/>
      <c r="G109" s="92"/>
      <c r="H109" s="81"/>
      <c r="I109" s="84"/>
      <c r="J109" s="84"/>
      <c r="K109" s="84"/>
      <c r="L109" s="84"/>
      <c r="M109" s="84"/>
    </row>
    <row r="110" spans="1:13" x14ac:dyDescent="0.2">
      <c r="A110" s="53"/>
      <c r="B110" s="53"/>
      <c r="C110" s="53"/>
      <c r="D110" s="200"/>
      <c r="E110" s="92"/>
      <c r="F110" s="92"/>
      <c r="G110" s="92"/>
      <c r="H110" s="81"/>
      <c r="I110" s="84"/>
      <c r="J110" s="84"/>
      <c r="K110" s="84"/>
      <c r="L110" s="84"/>
      <c r="M110" s="84"/>
    </row>
    <row r="111" spans="1:13" x14ac:dyDescent="0.2">
      <c r="A111" s="53"/>
      <c r="B111" s="53"/>
      <c r="C111" s="53"/>
      <c r="D111" s="200"/>
      <c r="E111" s="92"/>
      <c r="F111" s="92"/>
      <c r="G111" s="92"/>
      <c r="H111" s="81"/>
      <c r="I111" s="84"/>
      <c r="J111" s="84"/>
      <c r="K111" s="84"/>
      <c r="L111" s="84"/>
      <c r="M111" s="84"/>
    </row>
    <row r="112" spans="1:13" x14ac:dyDescent="0.2">
      <c r="A112" s="290" t="s">
        <v>213</v>
      </c>
      <c r="B112" s="290"/>
      <c r="C112" s="290"/>
      <c r="D112" s="290"/>
      <c r="E112" s="92"/>
      <c r="F112" s="105"/>
      <c r="G112" s="92"/>
      <c r="H112" s="81"/>
      <c r="I112" s="84"/>
      <c r="J112" s="84"/>
      <c r="K112" s="84"/>
      <c r="L112" s="84"/>
      <c r="M112" s="84"/>
    </row>
    <row r="113" spans="1:13" x14ac:dyDescent="0.2">
      <c r="A113" s="209"/>
      <c r="B113" s="209"/>
      <c r="C113" s="209"/>
      <c r="D113" s="209"/>
      <c r="E113" s="92"/>
      <c r="F113" s="105"/>
      <c r="G113" s="92"/>
      <c r="H113" s="81"/>
      <c r="I113" s="84"/>
      <c r="J113" s="84"/>
      <c r="K113" s="84"/>
      <c r="L113" s="84"/>
      <c r="M113" s="84"/>
    </row>
    <row r="114" spans="1:13" x14ac:dyDescent="0.2">
      <c r="A114" s="289" t="s">
        <v>212</v>
      </c>
      <c r="B114" s="289"/>
      <c r="C114" s="289"/>
      <c r="D114" s="289"/>
      <c r="E114" s="92"/>
      <c r="F114" s="105"/>
      <c r="G114" s="92"/>
      <c r="H114" s="81"/>
      <c r="I114" s="84"/>
      <c r="J114" s="84"/>
      <c r="K114" s="84"/>
      <c r="L114" s="84"/>
      <c r="M114" s="84"/>
    </row>
    <row r="115" spans="1:13" x14ac:dyDescent="0.2">
      <c r="A115" s="157"/>
      <c r="B115" s="158" t="s">
        <v>161</v>
      </c>
      <c r="C115" s="208"/>
      <c r="D115" s="208" t="s">
        <v>81</v>
      </c>
      <c r="E115" s="92"/>
      <c r="F115" s="92"/>
      <c r="G115" s="92"/>
      <c r="H115" s="81"/>
      <c r="I115" s="84"/>
      <c r="J115" s="84"/>
      <c r="K115" s="84"/>
      <c r="L115" s="84"/>
      <c r="M115" s="84"/>
    </row>
    <row r="116" spans="1:13" x14ac:dyDescent="0.2">
      <c r="A116" s="49" t="s">
        <v>5</v>
      </c>
      <c r="B116" s="51" t="s">
        <v>163</v>
      </c>
      <c r="C116" s="108"/>
      <c r="D116" s="47">
        <f>D18</f>
        <v>1975.68</v>
      </c>
      <c r="E116" s="92"/>
      <c r="F116" s="92"/>
      <c r="G116" s="92"/>
      <c r="H116" s="81"/>
      <c r="I116" s="84"/>
      <c r="J116" s="84"/>
      <c r="K116" s="84"/>
      <c r="L116" s="84"/>
      <c r="M116" s="84"/>
    </row>
    <row r="117" spans="1:13" x14ac:dyDescent="0.2">
      <c r="A117" s="49" t="s">
        <v>6</v>
      </c>
      <c r="B117" s="51" t="s">
        <v>164</v>
      </c>
      <c r="C117" s="108"/>
      <c r="D117" s="47">
        <f>D55</f>
        <v>1924.76</v>
      </c>
      <c r="E117" s="92"/>
      <c r="F117" s="92"/>
      <c r="G117" s="92"/>
      <c r="H117" s="81"/>
      <c r="I117" s="84"/>
      <c r="J117" s="84"/>
      <c r="K117" s="84"/>
      <c r="L117" s="84"/>
      <c r="M117" s="84"/>
    </row>
    <row r="118" spans="1:13" x14ac:dyDescent="0.2">
      <c r="A118" s="49" t="s">
        <v>7</v>
      </c>
      <c r="B118" s="51" t="s">
        <v>165</v>
      </c>
      <c r="C118" s="108"/>
      <c r="D118" s="47">
        <f>D66</f>
        <v>129.91999999999999</v>
      </c>
      <c r="E118" s="92"/>
      <c r="F118" s="105"/>
      <c r="G118" s="92"/>
      <c r="H118" s="81"/>
      <c r="I118" s="84"/>
      <c r="J118" s="84"/>
      <c r="K118" s="84"/>
      <c r="L118" s="84"/>
      <c r="M118" s="84"/>
    </row>
    <row r="119" spans="1:13" x14ac:dyDescent="0.2">
      <c r="A119" s="49" t="s">
        <v>8</v>
      </c>
      <c r="B119" s="51" t="s">
        <v>69</v>
      </c>
      <c r="C119" s="108"/>
      <c r="D119" s="47">
        <f>D89</f>
        <v>205.42</v>
      </c>
      <c r="E119" s="92"/>
      <c r="F119" s="105"/>
      <c r="G119" s="92"/>
      <c r="H119" s="81"/>
      <c r="I119" s="84"/>
      <c r="J119" s="84"/>
      <c r="K119" s="84"/>
      <c r="L119" s="84"/>
      <c r="M119" s="84"/>
    </row>
    <row r="120" spans="1:13" x14ac:dyDescent="0.2">
      <c r="A120" s="49" t="s">
        <v>9</v>
      </c>
      <c r="B120" s="51" t="s">
        <v>166</v>
      </c>
      <c r="C120" s="108"/>
      <c r="D120" s="47">
        <f>D98</f>
        <v>2.1814166666666663</v>
      </c>
      <c r="E120" s="92"/>
      <c r="F120" s="92"/>
      <c r="G120" s="92"/>
      <c r="H120" s="81"/>
      <c r="I120" s="84"/>
      <c r="J120" s="84"/>
      <c r="K120" s="84"/>
      <c r="L120" s="84"/>
      <c r="M120" s="84"/>
    </row>
    <row r="121" spans="1:13" x14ac:dyDescent="0.2">
      <c r="A121" s="293" t="s">
        <v>72</v>
      </c>
      <c r="B121" s="294"/>
      <c r="C121" s="208"/>
      <c r="D121" s="48">
        <f>SUM(D116:D120)</f>
        <v>4237.9614166666661</v>
      </c>
      <c r="E121" s="92"/>
      <c r="F121" s="102"/>
      <c r="G121" s="92"/>
      <c r="H121" s="81"/>
      <c r="I121" s="84"/>
      <c r="J121" s="84"/>
      <c r="K121" s="84"/>
      <c r="L121" s="84"/>
      <c r="M121" s="84"/>
    </row>
    <row r="122" spans="1:13" x14ac:dyDescent="0.2">
      <c r="A122" s="49" t="s">
        <v>10</v>
      </c>
      <c r="B122" s="51" t="s">
        <v>167</v>
      </c>
      <c r="C122" s="108"/>
      <c r="D122" s="47">
        <f>D109</f>
        <v>1470.2799999999997</v>
      </c>
      <c r="E122" s="92"/>
      <c r="F122" s="92"/>
      <c r="G122" s="92"/>
      <c r="H122" s="81"/>
      <c r="I122" s="84"/>
      <c r="J122" s="84"/>
      <c r="K122" s="84"/>
      <c r="L122" s="84"/>
      <c r="M122" s="84"/>
    </row>
    <row r="123" spans="1:13" x14ac:dyDescent="0.2">
      <c r="A123" s="308" t="s">
        <v>162</v>
      </c>
      <c r="B123" s="311"/>
      <c r="C123" s="208"/>
      <c r="D123" s="185">
        <f>SUM(D121:D122)</f>
        <v>5708.2414166666658</v>
      </c>
      <c r="E123" s="92"/>
      <c r="F123" s="204"/>
      <c r="G123" s="92"/>
      <c r="H123" s="81"/>
      <c r="I123" s="84"/>
      <c r="J123" s="84"/>
      <c r="K123" s="84"/>
      <c r="L123" s="84"/>
      <c r="M123" s="84"/>
    </row>
    <row r="124" spans="1:13" hidden="1" x14ac:dyDescent="0.2">
      <c r="D124" s="3"/>
      <c r="E124" s="91"/>
      <c r="F124" s="91"/>
      <c r="G124" s="91"/>
      <c r="H124" s="84"/>
      <c r="I124" s="84"/>
      <c r="J124" s="84"/>
      <c r="K124" s="84"/>
      <c r="L124" s="84"/>
      <c r="M124" s="84"/>
    </row>
    <row r="125" spans="1:13" ht="40.5" hidden="1" customHeight="1" thickBot="1" x14ac:dyDescent="0.25">
      <c r="A125" s="40"/>
      <c r="B125" s="40" t="s">
        <v>20</v>
      </c>
      <c r="C125" s="2"/>
      <c r="D125" s="2"/>
      <c r="E125" s="91"/>
      <c r="F125" s="91"/>
      <c r="G125" s="91"/>
      <c r="H125" s="84"/>
      <c r="I125" s="84"/>
      <c r="J125" s="84"/>
      <c r="K125" s="84"/>
      <c r="L125" s="84"/>
      <c r="M125" s="84"/>
    </row>
    <row r="126" spans="1:13" ht="39" hidden="1" customHeight="1" thickBot="1" x14ac:dyDescent="0.25">
      <c r="A126" s="312" t="s">
        <v>22</v>
      </c>
      <c r="B126" s="313"/>
      <c r="C126" s="4" t="s">
        <v>21</v>
      </c>
      <c r="D126" s="5" t="s">
        <v>0</v>
      </c>
      <c r="E126" s="91"/>
      <c r="F126" s="91"/>
      <c r="G126" s="91"/>
      <c r="H126" s="84"/>
      <c r="I126" s="84"/>
      <c r="J126" s="84"/>
      <c r="K126" s="84"/>
      <c r="L126" s="84"/>
      <c r="M126" s="84"/>
    </row>
    <row r="127" spans="1:13" ht="12.75" hidden="1" customHeight="1" x14ac:dyDescent="0.2">
      <c r="A127" s="314" t="s">
        <v>23</v>
      </c>
      <c r="B127" s="315"/>
      <c r="C127" s="6"/>
      <c r="D127" s="7">
        <v>0</v>
      </c>
      <c r="E127" s="91"/>
      <c r="F127" s="91"/>
      <c r="G127" s="91"/>
      <c r="H127" s="84"/>
      <c r="I127" s="84"/>
      <c r="J127" s="84"/>
      <c r="K127" s="84"/>
      <c r="L127" s="84"/>
      <c r="M127" s="84"/>
    </row>
    <row r="128" spans="1:13" ht="12.75" hidden="1" customHeight="1" x14ac:dyDescent="0.2">
      <c r="A128" s="276" t="s">
        <v>24</v>
      </c>
      <c r="B128" s="277"/>
      <c r="C128" s="8"/>
      <c r="D128" s="9">
        <v>0</v>
      </c>
      <c r="E128" s="91"/>
      <c r="F128" s="91"/>
      <c r="G128" s="91"/>
      <c r="H128" s="84"/>
      <c r="I128" s="84"/>
      <c r="J128" s="84"/>
      <c r="K128" s="84"/>
      <c r="L128" s="84"/>
      <c r="M128" s="84"/>
    </row>
    <row r="129" spans="1:13" ht="12.75" hidden="1" customHeight="1" x14ac:dyDescent="0.2">
      <c r="A129" s="276" t="s">
        <v>25</v>
      </c>
      <c r="B129" s="277"/>
      <c r="C129" s="8"/>
      <c r="D129" s="9">
        <v>0</v>
      </c>
      <c r="E129" s="91"/>
      <c r="F129" s="91"/>
      <c r="G129" s="91"/>
      <c r="H129" s="84"/>
      <c r="I129" s="84"/>
      <c r="J129" s="84"/>
      <c r="K129" s="84"/>
      <c r="L129" s="84"/>
      <c r="M129" s="84"/>
    </row>
    <row r="130" spans="1:13" ht="12.75" hidden="1" customHeight="1" x14ac:dyDescent="0.2">
      <c r="A130" s="276" t="s">
        <v>26</v>
      </c>
      <c r="B130" s="277"/>
      <c r="C130" s="8"/>
      <c r="D130" s="9">
        <v>0</v>
      </c>
      <c r="E130" s="91"/>
      <c r="F130" s="91"/>
      <c r="G130" s="91"/>
      <c r="H130" s="84"/>
      <c r="I130" s="84"/>
      <c r="J130" s="84"/>
      <c r="K130" s="84"/>
      <c r="L130" s="84"/>
      <c r="M130" s="84"/>
    </row>
    <row r="131" spans="1:13" ht="12.75" hidden="1" customHeight="1" x14ac:dyDescent="0.2">
      <c r="A131" s="278"/>
      <c r="B131" s="279"/>
      <c r="C131" s="10"/>
      <c r="D131" s="9"/>
      <c r="E131" s="91"/>
      <c r="F131" s="91"/>
      <c r="G131" s="91"/>
      <c r="H131" s="84"/>
      <c r="I131" s="84"/>
      <c r="J131" s="84"/>
      <c r="K131" s="84"/>
      <c r="L131" s="84"/>
      <c r="M131" s="84"/>
    </row>
    <row r="132" spans="1:13" ht="13.5" hidden="1" customHeight="1" thickBot="1" x14ac:dyDescent="0.25">
      <c r="A132" s="280"/>
      <c r="B132" s="281"/>
      <c r="C132" s="11"/>
      <c r="D132" s="12"/>
      <c r="E132" s="91"/>
      <c r="F132" s="91"/>
      <c r="G132" s="91"/>
      <c r="H132" s="84"/>
      <c r="I132" s="84"/>
      <c r="J132" s="84"/>
      <c r="K132" s="84"/>
      <c r="L132" s="84"/>
      <c r="M132" s="84"/>
    </row>
    <row r="133" spans="1:13" ht="13.5" hidden="1" thickBot="1" x14ac:dyDescent="0.25">
      <c r="A133" s="36" t="s">
        <v>27</v>
      </c>
      <c r="B133" s="37"/>
      <c r="C133" s="38"/>
      <c r="D133" s="13">
        <f>SUM(D131:D132)</f>
        <v>0</v>
      </c>
      <c r="E133" s="91"/>
      <c r="F133" s="91"/>
      <c r="G133" s="91"/>
      <c r="H133" s="84"/>
      <c r="I133" s="84"/>
      <c r="J133" s="84"/>
      <c r="K133" s="84"/>
      <c r="L133" s="84"/>
      <c r="M133" s="84"/>
    </row>
    <row r="134" spans="1:13" hidden="1" x14ac:dyDescent="0.2">
      <c r="E134" s="91"/>
      <c r="F134" s="91"/>
      <c r="G134" s="91"/>
      <c r="H134" s="84"/>
      <c r="I134" s="84"/>
      <c r="J134" s="84"/>
      <c r="K134" s="84"/>
      <c r="L134" s="84"/>
      <c r="M134" s="84"/>
    </row>
    <row r="135" spans="1:13" ht="13.5" hidden="1" customHeight="1" thickBot="1" x14ac:dyDescent="0.25">
      <c r="A135" s="40" t="s">
        <v>28</v>
      </c>
      <c r="B135" s="40" t="s">
        <v>29</v>
      </c>
      <c r="C135" s="2"/>
      <c r="D135" s="2"/>
      <c r="E135" s="91"/>
      <c r="F135" s="91"/>
      <c r="G135" s="91"/>
      <c r="H135" s="84"/>
      <c r="I135" s="84"/>
      <c r="J135" s="84"/>
      <c r="K135" s="84"/>
      <c r="L135" s="84"/>
      <c r="M135" s="84"/>
    </row>
    <row r="136" spans="1:13" ht="13.5" hidden="1" customHeight="1" thickBot="1" x14ac:dyDescent="0.25">
      <c r="A136" s="31" t="s">
        <v>30</v>
      </c>
      <c r="B136" s="32"/>
      <c r="C136" s="32"/>
      <c r="D136" s="33"/>
      <c r="E136" s="91"/>
      <c r="F136" s="91"/>
      <c r="G136" s="91"/>
      <c r="H136" s="84"/>
      <c r="I136" s="84"/>
      <c r="J136" s="84"/>
      <c r="K136" s="84"/>
      <c r="L136" s="84"/>
      <c r="M136" s="84"/>
    </row>
    <row r="137" spans="1:13" ht="12.75" hidden="1" customHeight="1" x14ac:dyDescent="0.2">
      <c r="A137" s="14"/>
      <c r="B137" s="34" t="s">
        <v>31</v>
      </c>
      <c r="C137" s="35"/>
      <c r="D137" s="5" t="s">
        <v>0</v>
      </c>
      <c r="E137" s="91"/>
      <c r="F137" s="91"/>
      <c r="G137" s="91"/>
      <c r="H137" s="84"/>
      <c r="I137" s="84"/>
      <c r="J137" s="84"/>
      <c r="K137" s="84"/>
      <c r="L137" s="84"/>
      <c r="M137" s="84"/>
    </row>
    <row r="138" spans="1:13" ht="12.75" hidden="1" customHeight="1" x14ac:dyDescent="0.2">
      <c r="A138" s="15" t="s">
        <v>5</v>
      </c>
      <c r="B138" s="25" t="s">
        <v>32</v>
      </c>
      <c r="C138" s="26"/>
      <c r="D138" s="16">
        <f>D106</f>
        <v>94.18</v>
      </c>
      <c r="E138" s="91"/>
      <c r="F138" s="91"/>
      <c r="G138" s="91"/>
      <c r="H138" s="84"/>
      <c r="I138" s="84"/>
      <c r="J138" s="84"/>
      <c r="K138" s="84"/>
      <c r="L138" s="84"/>
      <c r="M138" s="84"/>
    </row>
    <row r="139" spans="1:13" ht="13.5" hidden="1" customHeight="1" thickBot="1" x14ac:dyDescent="0.25">
      <c r="A139" s="17" t="s">
        <v>6</v>
      </c>
      <c r="B139" s="27" t="s">
        <v>33</v>
      </c>
      <c r="C139" s="28"/>
      <c r="D139" s="18" t="e">
        <f>#REF!</f>
        <v>#REF!</v>
      </c>
      <c r="E139" s="91"/>
      <c r="F139" s="91"/>
      <c r="G139" s="91"/>
      <c r="H139" s="84"/>
      <c r="I139" s="84"/>
      <c r="J139" s="84"/>
      <c r="K139" s="84"/>
      <c r="L139" s="84"/>
      <c r="M139" s="84"/>
    </row>
    <row r="140" spans="1:13" ht="13.5" hidden="1" customHeight="1" thickBot="1" x14ac:dyDescent="0.25">
      <c r="A140" s="17" t="s">
        <v>7</v>
      </c>
      <c r="B140" s="29" t="s">
        <v>34</v>
      </c>
      <c r="C140" s="30"/>
      <c r="D140" s="18">
        <f>D109</f>
        <v>1470.2799999999997</v>
      </c>
      <c r="E140" s="91"/>
      <c r="F140" s="91"/>
      <c r="G140" s="91"/>
      <c r="H140" s="84"/>
      <c r="I140" s="84"/>
      <c r="J140" s="84"/>
      <c r="K140" s="84"/>
      <c r="L140" s="84"/>
      <c r="M140" s="84"/>
    </row>
    <row r="141" spans="1:13" ht="13.5" hidden="1" thickBot="1" x14ac:dyDescent="0.25">
      <c r="A141" s="22" t="s">
        <v>16</v>
      </c>
      <c r="B141" s="23"/>
      <c r="C141" s="24"/>
      <c r="D141" s="13" t="e">
        <f>SUM(D138:D140)</f>
        <v>#REF!</v>
      </c>
      <c r="E141" s="91"/>
      <c r="F141" s="91"/>
      <c r="G141" s="91"/>
      <c r="H141" s="84"/>
      <c r="I141" s="84"/>
      <c r="J141" s="84"/>
      <c r="K141" s="84"/>
      <c r="L141" s="84"/>
      <c r="M141" s="84"/>
    </row>
    <row r="142" spans="1:13" hidden="1" x14ac:dyDescent="0.2">
      <c r="A142" s="19" t="s">
        <v>15</v>
      </c>
      <c r="B142" s="1" t="s">
        <v>35</v>
      </c>
      <c r="E142" s="91"/>
      <c r="F142" s="91"/>
      <c r="G142" s="91"/>
      <c r="H142" s="84"/>
      <c r="I142" s="84"/>
      <c r="J142" s="84"/>
      <c r="K142" s="84"/>
      <c r="L142" s="84"/>
      <c r="M142" s="84"/>
    </row>
    <row r="143" spans="1:13" hidden="1" x14ac:dyDescent="0.2">
      <c r="E143" s="91"/>
      <c r="F143" s="91"/>
      <c r="G143" s="91"/>
      <c r="H143" s="84"/>
      <c r="I143" s="84"/>
      <c r="J143" s="84"/>
      <c r="K143" s="84"/>
      <c r="L143" s="84"/>
      <c r="M143" s="84"/>
    </row>
    <row r="144" spans="1:13" x14ac:dyDescent="0.2">
      <c r="E144" s="91"/>
      <c r="F144" s="91"/>
      <c r="G144" s="91"/>
      <c r="H144" s="84"/>
      <c r="I144" s="84"/>
      <c r="J144" s="84"/>
      <c r="K144" s="84"/>
      <c r="L144" s="84"/>
      <c r="M144" s="84"/>
    </row>
    <row r="145" spans="1:13" x14ac:dyDescent="0.2">
      <c r="A145" s="20"/>
      <c r="B145" s="20"/>
      <c r="E145" s="91"/>
      <c r="F145" s="205"/>
      <c r="G145" s="91"/>
      <c r="H145" s="84"/>
      <c r="I145" s="84"/>
      <c r="J145" s="84"/>
      <c r="K145" s="84"/>
      <c r="L145" s="84"/>
      <c r="M145" s="84"/>
    </row>
  </sheetData>
  <mergeCells count="51">
    <mergeCell ref="A130:B130"/>
    <mergeCell ref="A131:B131"/>
    <mergeCell ref="A132:B132"/>
    <mergeCell ref="A121:B121"/>
    <mergeCell ref="A123:B123"/>
    <mergeCell ref="A126:B126"/>
    <mergeCell ref="A127:B127"/>
    <mergeCell ref="A128:B128"/>
    <mergeCell ref="A129:B129"/>
    <mergeCell ref="A114:D114"/>
    <mergeCell ref="A70:D70"/>
    <mergeCell ref="A78:B78"/>
    <mergeCell ref="A80:D80"/>
    <mergeCell ref="A83:B83"/>
    <mergeCell ref="A85:D85"/>
    <mergeCell ref="A89:B89"/>
    <mergeCell ref="A92:D92"/>
    <mergeCell ref="A98:B98"/>
    <mergeCell ref="A101:D101"/>
    <mergeCell ref="A109:B109"/>
    <mergeCell ref="A112:D112"/>
    <mergeCell ref="E43:I43"/>
    <mergeCell ref="A48:C48"/>
    <mergeCell ref="A69:D69"/>
    <mergeCell ref="A50:D50"/>
    <mergeCell ref="B51:C51"/>
    <mergeCell ref="B52:C52"/>
    <mergeCell ref="B53:C53"/>
    <mergeCell ref="B54:C54"/>
    <mergeCell ref="A55:C55"/>
    <mergeCell ref="A56:D56"/>
    <mergeCell ref="A58:D58"/>
    <mergeCell ref="E65:I65"/>
    <mergeCell ref="A66:B66"/>
    <mergeCell ref="A67:D67"/>
    <mergeCell ref="A49:D49"/>
    <mergeCell ref="A21:D21"/>
    <mergeCell ref="A22:D22"/>
    <mergeCell ref="A23:D23"/>
    <mergeCell ref="A27:B27"/>
    <mergeCell ref="A28:D28"/>
    <mergeCell ref="A29:D29"/>
    <mergeCell ref="A39:B39"/>
    <mergeCell ref="A40:D40"/>
    <mergeCell ref="A41:D41"/>
    <mergeCell ref="A18:C18"/>
    <mergeCell ref="A2:D2"/>
    <mergeCell ref="A5:B6"/>
    <mergeCell ref="C5:D6"/>
    <mergeCell ref="A8:D8"/>
    <mergeCell ref="A10:D10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7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B1:G67"/>
  <sheetViews>
    <sheetView showGridLines="0" workbookViewId="0">
      <selection activeCell="G18" sqref="G18"/>
    </sheetView>
  </sheetViews>
  <sheetFormatPr defaultRowHeight="12.75" x14ac:dyDescent="0.2"/>
  <cols>
    <col min="1" max="1" width="3.28515625" customWidth="1"/>
    <col min="2" max="2" width="3.85546875" customWidth="1"/>
    <col min="3" max="3" width="24.28515625" customWidth="1"/>
    <col min="4" max="4" width="19.42578125" bestFit="1" customWidth="1"/>
    <col min="5" max="5" width="13.85546875" customWidth="1"/>
    <col min="6" max="6" width="14.7109375" customWidth="1"/>
    <col min="7" max="7" width="15.28515625" customWidth="1"/>
  </cols>
  <sheetData>
    <row r="1" spans="2:7" ht="19.5" customHeight="1" x14ac:dyDescent="0.2">
      <c r="B1" s="320" t="s">
        <v>196</v>
      </c>
      <c r="C1" s="320"/>
      <c r="D1" s="320"/>
      <c r="E1" s="320"/>
      <c r="F1" s="320"/>
      <c r="G1" s="320"/>
    </row>
    <row r="2" spans="2:7" x14ac:dyDescent="0.2">
      <c r="B2" s="107"/>
      <c r="C2" s="107"/>
      <c r="D2" s="107"/>
    </row>
    <row r="3" spans="2:7" x14ac:dyDescent="0.2">
      <c r="B3" s="117"/>
      <c r="C3" s="78"/>
      <c r="D3" s="118"/>
      <c r="E3" s="112"/>
      <c r="F3" s="112"/>
    </row>
    <row r="4" spans="2:7" x14ac:dyDescent="0.2">
      <c r="B4" s="323" t="s">
        <v>194</v>
      </c>
      <c r="C4" s="323"/>
      <c r="D4" s="118"/>
      <c r="E4" s="112"/>
      <c r="F4" s="112"/>
    </row>
    <row r="5" spans="2:7" x14ac:dyDescent="0.2">
      <c r="B5" s="324" t="s">
        <v>174</v>
      </c>
      <c r="C5" s="325"/>
      <c r="D5" s="159" t="s">
        <v>178</v>
      </c>
      <c r="E5" s="159" t="s">
        <v>106</v>
      </c>
      <c r="F5" s="159" t="s">
        <v>177</v>
      </c>
      <c r="G5" s="159" t="s">
        <v>220</v>
      </c>
    </row>
    <row r="6" spans="2:7" x14ac:dyDescent="0.2">
      <c r="B6" s="127">
        <v>1</v>
      </c>
      <c r="C6" s="136" t="s">
        <v>195</v>
      </c>
      <c r="D6" s="152">
        <v>1308.8499999999999</v>
      </c>
      <c r="E6" s="137">
        <v>1</v>
      </c>
      <c r="F6" s="138">
        <f>D6*E6</f>
        <v>1308.8499999999999</v>
      </c>
      <c r="G6" s="153">
        <f>F6/24</f>
        <v>54.535416666666663</v>
      </c>
    </row>
    <row r="7" spans="2:7" x14ac:dyDescent="0.2">
      <c r="B7" s="126"/>
      <c r="C7" s="128"/>
      <c r="D7" s="321" t="s">
        <v>175</v>
      </c>
      <c r="E7" s="322"/>
      <c r="F7" s="330">
        <f>SUM(F6:F6)</f>
        <v>1308.8499999999999</v>
      </c>
      <c r="G7" s="135"/>
    </row>
    <row r="8" spans="2:7" x14ac:dyDescent="0.2">
      <c r="B8" s="117"/>
      <c r="C8" s="78"/>
      <c r="D8" s="321" t="s">
        <v>176</v>
      </c>
      <c r="E8" s="326"/>
      <c r="F8" s="322"/>
      <c r="G8" s="331">
        <v>25</v>
      </c>
    </row>
    <row r="9" spans="2:7" x14ac:dyDescent="0.2">
      <c r="B9" s="117"/>
      <c r="C9" s="78"/>
      <c r="D9" s="321" t="s">
        <v>221</v>
      </c>
      <c r="E9" s="322"/>
      <c r="F9" s="135"/>
      <c r="G9" s="332">
        <f>SUM(G6)/G8</f>
        <v>2.1814166666666663</v>
      </c>
    </row>
    <row r="10" spans="2:7" x14ac:dyDescent="0.2">
      <c r="B10" s="117"/>
      <c r="C10" s="78"/>
      <c r="D10" s="118"/>
      <c r="E10" s="123"/>
      <c r="F10" s="123"/>
      <c r="G10" s="107"/>
    </row>
    <row r="11" spans="2:7" x14ac:dyDescent="0.2">
      <c r="B11" s="120"/>
      <c r="C11" s="121"/>
      <c r="D11" s="118"/>
      <c r="E11" s="112"/>
      <c r="F11" s="112"/>
    </row>
    <row r="12" spans="2:7" x14ac:dyDescent="0.2">
      <c r="B12" s="120"/>
      <c r="C12" s="78"/>
      <c r="D12" s="118"/>
      <c r="E12" s="112"/>
      <c r="F12" s="112"/>
    </row>
    <row r="13" spans="2:7" x14ac:dyDescent="0.2">
      <c r="B13" s="120"/>
      <c r="C13" s="78"/>
      <c r="D13" s="118"/>
      <c r="E13" s="112"/>
      <c r="F13" s="112"/>
    </row>
    <row r="14" spans="2:7" x14ac:dyDescent="0.2">
      <c r="B14" s="117"/>
      <c r="C14" s="78"/>
      <c r="D14" s="118"/>
      <c r="E14" s="112"/>
      <c r="F14" s="112"/>
    </row>
    <row r="15" spans="2:7" x14ac:dyDescent="0.2">
      <c r="B15" s="288"/>
      <c r="C15" s="288"/>
      <c r="D15" s="288"/>
      <c r="E15" s="112"/>
      <c r="F15" s="112"/>
    </row>
    <row r="16" spans="2:7" x14ac:dyDescent="0.2">
      <c r="B16" s="288"/>
      <c r="C16" s="288"/>
      <c r="D16" s="288"/>
      <c r="E16" s="112"/>
      <c r="F16" s="112"/>
    </row>
    <row r="17" spans="2:6" x14ac:dyDescent="0.2">
      <c r="B17" s="123"/>
      <c r="C17" s="123"/>
      <c r="D17" s="123"/>
      <c r="E17" s="112"/>
      <c r="F17" s="112"/>
    </row>
    <row r="18" spans="2:6" x14ac:dyDescent="0.2">
      <c r="B18" s="288"/>
      <c r="C18" s="288"/>
      <c r="D18" s="288"/>
      <c r="E18" s="112"/>
      <c r="F18" s="112"/>
    </row>
    <row r="19" spans="2:6" x14ac:dyDescent="0.2">
      <c r="B19" s="116"/>
      <c r="C19" s="116"/>
      <c r="D19" s="116"/>
      <c r="E19" s="112"/>
      <c r="F19" s="112"/>
    </row>
    <row r="20" spans="2:6" x14ac:dyDescent="0.2">
      <c r="B20" s="117"/>
      <c r="C20" s="78"/>
      <c r="D20" s="118"/>
      <c r="E20" s="112"/>
      <c r="F20" s="112"/>
    </row>
    <row r="21" spans="2:6" x14ac:dyDescent="0.2">
      <c r="B21" s="117"/>
      <c r="C21" s="78"/>
      <c r="D21" s="118"/>
      <c r="E21" s="112"/>
      <c r="F21" s="112"/>
    </row>
    <row r="22" spans="2:6" x14ac:dyDescent="0.2">
      <c r="B22" s="117"/>
      <c r="C22" s="78"/>
      <c r="D22" s="118"/>
      <c r="E22" s="112"/>
      <c r="F22" s="112"/>
    </row>
    <row r="23" spans="2:6" x14ac:dyDescent="0.2">
      <c r="B23" s="117"/>
      <c r="C23" s="78"/>
      <c r="D23" s="118"/>
      <c r="E23" s="112"/>
      <c r="F23" s="112"/>
    </row>
    <row r="24" spans="2:6" x14ac:dyDescent="0.2">
      <c r="B24" s="117"/>
      <c r="C24" s="78"/>
      <c r="D24" s="118"/>
      <c r="E24" s="112"/>
      <c r="F24" s="112"/>
    </row>
    <row r="25" spans="2:6" x14ac:dyDescent="0.2">
      <c r="B25" s="288"/>
      <c r="C25" s="288"/>
      <c r="D25" s="288"/>
      <c r="E25" s="112"/>
      <c r="F25" s="112"/>
    </row>
    <row r="26" spans="2:6" x14ac:dyDescent="0.2">
      <c r="B26" s="288"/>
      <c r="C26" s="288"/>
      <c r="D26" s="288"/>
      <c r="E26" s="112"/>
      <c r="F26" s="112"/>
    </row>
    <row r="27" spans="2:6" x14ac:dyDescent="0.2">
      <c r="B27" s="123"/>
      <c r="C27" s="123"/>
      <c r="D27" s="123"/>
      <c r="E27" s="112"/>
      <c r="F27" s="112"/>
    </row>
    <row r="28" spans="2:6" x14ac:dyDescent="0.2">
      <c r="B28" s="123"/>
      <c r="C28" s="123"/>
      <c r="D28" s="123"/>
      <c r="E28" s="112"/>
      <c r="F28" s="112"/>
    </row>
    <row r="29" spans="2:6" x14ac:dyDescent="0.2">
      <c r="B29" s="288"/>
      <c r="C29" s="288"/>
      <c r="D29" s="288"/>
      <c r="E29" s="112"/>
      <c r="F29" s="112"/>
    </row>
    <row r="30" spans="2:6" x14ac:dyDescent="0.2">
      <c r="B30" s="116"/>
      <c r="C30" s="116"/>
      <c r="D30" s="116"/>
      <c r="E30" s="112"/>
      <c r="F30" s="112"/>
    </row>
    <row r="31" spans="2:6" x14ac:dyDescent="0.2">
      <c r="B31" s="120"/>
      <c r="C31" s="121"/>
      <c r="D31" s="119"/>
      <c r="E31" s="112"/>
      <c r="F31" s="112"/>
    </row>
    <row r="32" spans="2:6" x14ac:dyDescent="0.2">
      <c r="B32" s="124"/>
      <c r="C32" s="125"/>
      <c r="D32" s="119"/>
      <c r="E32" s="112"/>
      <c r="F32" s="112"/>
    </row>
    <row r="33" spans="2:6" x14ac:dyDescent="0.2">
      <c r="B33" s="124"/>
      <c r="C33" s="125"/>
      <c r="D33" s="119"/>
      <c r="E33" s="112"/>
      <c r="F33" s="112"/>
    </row>
    <row r="34" spans="2:6" x14ac:dyDescent="0.2">
      <c r="B34" s="124"/>
      <c r="C34" s="125"/>
      <c r="D34" s="119"/>
      <c r="E34" s="112"/>
      <c r="F34" s="112"/>
    </row>
    <row r="35" spans="2:6" x14ac:dyDescent="0.2">
      <c r="B35" s="124"/>
      <c r="C35" s="125"/>
      <c r="D35" s="119"/>
      <c r="E35" s="112"/>
      <c r="F35" s="112"/>
    </row>
    <row r="36" spans="2:6" x14ac:dyDescent="0.2">
      <c r="B36" s="124"/>
      <c r="C36" s="125"/>
      <c r="D36" s="119"/>
      <c r="E36" s="112"/>
      <c r="F36" s="112"/>
    </row>
    <row r="37" spans="2:6" x14ac:dyDescent="0.2">
      <c r="B37" s="124"/>
      <c r="C37" s="125"/>
      <c r="D37" s="119"/>
      <c r="E37" s="112"/>
      <c r="F37" s="112"/>
    </row>
    <row r="38" spans="2:6" x14ac:dyDescent="0.2">
      <c r="B38" s="124"/>
      <c r="C38" s="125"/>
      <c r="D38" s="119"/>
      <c r="E38" s="112"/>
      <c r="F38" s="112"/>
    </row>
    <row r="39" spans="2:6" x14ac:dyDescent="0.2">
      <c r="B39" s="124"/>
      <c r="C39" s="125"/>
      <c r="D39" s="119"/>
      <c r="E39" s="112"/>
      <c r="F39" s="112"/>
    </row>
    <row r="40" spans="2:6" x14ac:dyDescent="0.2">
      <c r="B40" s="124"/>
      <c r="C40" s="125"/>
      <c r="D40" s="119"/>
      <c r="E40" s="112"/>
      <c r="F40" s="112"/>
    </row>
    <row r="41" spans="2:6" x14ac:dyDescent="0.2">
      <c r="B41" s="124"/>
      <c r="C41" s="125"/>
      <c r="D41" s="119"/>
      <c r="E41" s="112"/>
      <c r="F41" s="112"/>
    </row>
    <row r="42" spans="2:6" x14ac:dyDescent="0.2">
      <c r="B42" s="124"/>
      <c r="C42" s="125"/>
      <c r="D42" s="119"/>
      <c r="E42" s="112"/>
      <c r="F42" s="112"/>
    </row>
    <row r="43" spans="2:6" x14ac:dyDescent="0.2">
      <c r="B43" s="124"/>
      <c r="C43" s="125"/>
      <c r="D43" s="119"/>
      <c r="E43" s="112"/>
      <c r="F43" s="112"/>
    </row>
    <row r="44" spans="2:6" x14ac:dyDescent="0.2">
      <c r="B44" s="124"/>
      <c r="C44" s="125"/>
      <c r="D44" s="119"/>
      <c r="E44" s="112"/>
      <c r="F44" s="112"/>
    </row>
    <row r="45" spans="2:6" x14ac:dyDescent="0.2">
      <c r="B45" s="124"/>
      <c r="C45" s="125"/>
      <c r="D45" s="119"/>
      <c r="E45" s="112"/>
      <c r="F45" s="112"/>
    </row>
    <row r="46" spans="2:6" x14ac:dyDescent="0.2">
      <c r="B46" s="124"/>
      <c r="C46" s="125"/>
      <c r="D46" s="119"/>
      <c r="E46" s="112"/>
      <c r="F46" s="112"/>
    </row>
    <row r="47" spans="2:6" x14ac:dyDescent="0.2">
      <c r="B47" s="124"/>
      <c r="C47" s="125"/>
      <c r="D47" s="118"/>
      <c r="E47" s="112"/>
      <c r="F47" s="112"/>
    </row>
    <row r="48" spans="2:6" x14ac:dyDescent="0.2">
      <c r="B48" s="124"/>
      <c r="C48" s="125"/>
      <c r="D48" s="118"/>
      <c r="E48" s="112"/>
      <c r="F48" s="112"/>
    </row>
    <row r="49" spans="2:6" x14ac:dyDescent="0.2">
      <c r="B49" s="117"/>
      <c r="C49" s="78"/>
      <c r="D49" s="118"/>
      <c r="E49" s="112"/>
      <c r="F49" s="112"/>
    </row>
    <row r="50" spans="2:6" x14ac:dyDescent="0.2">
      <c r="B50" s="288"/>
      <c r="C50" s="288"/>
      <c r="D50" s="288"/>
      <c r="E50" s="112"/>
      <c r="F50" s="112"/>
    </row>
    <row r="51" spans="2:6" x14ac:dyDescent="0.2">
      <c r="B51" s="288"/>
      <c r="C51" s="288"/>
      <c r="D51" s="288"/>
      <c r="E51" s="112"/>
      <c r="F51" s="112"/>
    </row>
    <row r="52" spans="2:6" x14ac:dyDescent="0.2">
      <c r="B52" s="123"/>
      <c r="C52" s="123"/>
      <c r="D52" s="123"/>
      <c r="E52" s="112"/>
      <c r="F52" s="112"/>
    </row>
    <row r="53" spans="2:6" x14ac:dyDescent="0.2">
      <c r="B53" s="123"/>
      <c r="C53" s="123"/>
      <c r="D53" s="123"/>
      <c r="E53" s="112"/>
      <c r="F53" s="112"/>
    </row>
    <row r="54" spans="2:6" x14ac:dyDescent="0.2">
      <c r="B54" s="288"/>
      <c r="C54" s="288"/>
      <c r="D54" s="288"/>
      <c r="E54" s="112"/>
      <c r="F54" s="112"/>
    </row>
    <row r="55" spans="2:6" x14ac:dyDescent="0.2">
      <c r="B55" s="116"/>
      <c r="C55" s="116"/>
      <c r="D55" s="116"/>
      <c r="E55" s="112"/>
      <c r="F55" s="112"/>
    </row>
    <row r="56" spans="2:6" x14ac:dyDescent="0.2">
      <c r="B56" s="117"/>
      <c r="C56" s="78"/>
      <c r="D56" s="119"/>
      <c r="E56" s="112"/>
      <c r="F56" s="112"/>
    </row>
    <row r="57" spans="2:6" x14ac:dyDescent="0.2">
      <c r="B57" s="117"/>
      <c r="C57" s="78"/>
      <c r="D57" s="119"/>
      <c r="E57" s="112"/>
      <c r="F57" s="112"/>
    </row>
    <row r="58" spans="2:6" x14ac:dyDescent="0.2">
      <c r="B58" s="117"/>
      <c r="C58" s="78"/>
      <c r="D58" s="119"/>
      <c r="E58" s="112"/>
      <c r="F58" s="112"/>
    </row>
    <row r="59" spans="2:6" x14ac:dyDescent="0.2">
      <c r="B59" s="117"/>
      <c r="C59" s="78"/>
      <c r="D59" s="119"/>
      <c r="E59" s="112"/>
      <c r="F59" s="112"/>
    </row>
    <row r="60" spans="2:6" x14ac:dyDescent="0.2">
      <c r="B60" s="117"/>
      <c r="C60" s="78"/>
      <c r="D60" s="119"/>
      <c r="E60" s="112"/>
      <c r="F60" s="112"/>
    </row>
    <row r="61" spans="2:6" x14ac:dyDescent="0.2">
      <c r="B61" s="117"/>
      <c r="C61" s="78"/>
      <c r="D61" s="119"/>
      <c r="E61" s="112"/>
      <c r="F61" s="112"/>
    </row>
    <row r="62" spans="2:6" x14ac:dyDescent="0.2">
      <c r="B62" s="117"/>
      <c r="C62" s="78"/>
      <c r="D62" s="119"/>
      <c r="E62" s="112"/>
      <c r="F62" s="112"/>
    </row>
    <row r="63" spans="2:6" x14ac:dyDescent="0.2">
      <c r="B63" s="117"/>
      <c r="C63" s="78"/>
      <c r="D63" s="119"/>
      <c r="E63" s="112"/>
      <c r="F63" s="112"/>
    </row>
    <row r="64" spans="2:6" x14ac:dyDescent="0.2">
      <c r="B64" s="117"/>
      <c r="C64" s="78"/>
      <c r="D64" s="119"/>
      <c r="E64" s="112"/>
      <c r="F64" s="112"/>
    </row>
    <row r="65" spans="2:6" x14ac:dyDescent="0.2">
      <c r="B65" s="288"/>
      <c r="C65" s="288"/>
      <c r="D65" s="288"/>
      <c r="E65" s="112"/>
      <c r="F65" s="112"/>
    </row>
    <row r="66" spans="2:6" x14ac:dyDescent="0.2">
      <c r="B66" s="288"/>
      <c r="C66" s="288"/>
      <c r="D66" s="288"/>
      <c r="E66" s="112"/>
      <c r="F66" s="112"/>
    </row>
    <row r="67" spans="2:6" x14ac:dyDescent="0.2">
      <c r="B67" s="112"/>
      <c r="C67" s="112"/>
      <c r="D67" s="112"/>
      <c r="E67" s="112"/>
      <c r="F67" s="112"/>
    </row>
  </sheetData>
  <mergeCells count="17">
    <mergeCell ref="B1:G1"/>
    <mergeCell ref="D9:E9"/>
    <mergeCell ref="B4:C4"/>
    <mergeCell ref="B5:C5"/>
    <mergeCell ref="D7:E7"/>
    <mergeCell ref="D8:F8"/>
    <mergeCell ref="B25:D25"/>
    <mergeCell ref="B15:D15"/>
    <mergeCell ref="B16:D16"/>
    <mergeCell ref="B18:D18"/>
    <mergeCell ref="B66:D66"/>
    <mergeCell ref="B26:D26"/>
    <mergeCell ref="B29:D29"/>
    <mergeCell ref="B50:D50"/>
    <mergeCell ref="B51:D51"/>
    <mergeCell ref="B54:D54"/>
    <mergeCell ref="B65:D65"/>
  </mergeCells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7"/>
  <sheetViews>
    <sheetView showGridLines="0" tabSelected="1" zoomScaleNormal="100" workbookViewId="0">
      <selection activeCell="G8" sqref="G8"/>
    </sheetView>
  </sheetViews>
  <sheetFormatPr defaultRowHeight="12.75" x14ac:dyDescent="0.2"/>
  <cols>
    <col min="1" max="1" width="3.28515625" customWidth="1"/>
    <col min="2" max="2" width="20.85546875" customWidth="1"/>
    <col min="3" max="4" width="13.28515625" customWidth="1"/>
    <col min="5" max="5" width="14.28515625" customWidth="1"/>
    <col min="6" max="6" width="14.42578125" bestFit="1" customWidth="1"/>
    <col min="7" max="7" width="17.42578125" bestFit="1" customWidth="1"/>
    <col min="8" max="8" width="14.7109375" bestFit="1" customWidth="1"/>
  </cols>
  <sheetData>
    <row r="1" spans="2:8" x14ac:dyDescent="0.2">
      <c r="B1" s="111"/>
      <c r="C1" s="111"/>
      <c r="D1" s="111"/>
      <c r="E1" s="111"/>
      <c r="F1" s="112"/>
      <c r="G1" s="112"/>
    </row>
    <row r="2" spans="2:8" x14ac:dyDescent="0.2">
      <c r="B2" s="327" t="s">
        <v>187</v>
      </c>
      <c r="C2" s="327"/>
      <c r="D2" s="327"/>
      <c r="E2" s="327"/>
      <c r="F2" s="327"/>
      <c r="G2" s="327"/>
    </row>
    <row r="3" spans="2:8" ht="16.5" customHeight="1" x14ac:dyDescent="0.2">
      <c r="B3" s="160"/>
      <c r="C3" s="160"/>
      <c r="D3" s="160"/>
      <c r="E3" s="160"/>
      <c r="F3" s="160"/>
      <c r="G3" s="160"/>
    </row>
    <row r="4" spans="2:8" ht="22.5" customHeight="1" x14ac:dyDescent="0.2">
      <c r="B4" s="161" t="s">
        <v>180</v>
      </c>
      <c r="C4" s="162" t="s">
        <v>181</v>
      </c>
      <c r="D4" s="162" t="s">
        <v>182</v>
      </c>
      <c r="E4" s="162" t="s">
        <v>185</v>
      </c>
      <c r="F4" s="162" t="s">
        <v>183</v>
      </c>
      <c r="G4" s="162" t="s">
        <v>184</v>
      </c>
    </row>
    <row r="5" spans="2:8" x14ac:dyDescent="0.2">
      <c r="B5" s="140" t="s">
        <v>215</v>
      </c>
      <c r="C5" s="145">
        <v>24</v>
      </c>
      <c r="D5" s="141">
        <v>24</v>
      </c>
      <c r="E5" s="142">
        <f>'Técnico em Secretariado'!D123</f>
        <v>4955.6914166666666</v>
      </c>
      <c r="F5" s="143">
        <f>E5*C5</f>
        <v>118936.594</v>
      </c>
      <c r="G5" s="143">
        <f>F5*D5</f>
        <v>2854478.2560000001</v>
      </c>
      <c r="H5" s="154"/>
    </row>
    <row r="6" spans="2:8" ht="33.75" x14ac:dyDescent="0.2">
      <c r="B6" s="140" t="s">
        <v>216</v>
      </c>
      <c r="C6" s="145">
        <v>1</v>
      </c>
      <c r="D6" s="141">
        <v>24</v>
      </c>
      <c r="E6" s="142">
        <f>'Téc. Secretariado-Encarregado'!D123</f>
        <v>5708.2414166666658</v>
      </c>
      <c r="F6" s="143">
        <f t="shared" ref="F6" si="0">E6*C6</f>
        <v>5708.2414166666658</v>
      </c>
      <c r="G6" s="143">
        <f t="shared" ref="G6" si="1">F6*D6</f>
        <v>136997.79399999999</v>
      </c>
      <c r="H6" s="154"/>
    </row>
    <row r="7" spans="2:8" x14ac:dyDescent="0.2">
      <c r="B7" s="146"/>
      <c r="C7" s="147">
        <f>SUM(C5:C6)</f>
        <v>25</v>
      </c>
      <c r="D7" s="216"/>
      <c r="E7" s="146" t="s">
        <v>186</v>
      </c>
      <c r="F7" s="148">
        <f>SUM(F5:F6)</f>
        <v>124644.83541666667</v>
      </c>
      <c r="G7" s="144">
        <f>SUM(G5:G6)</f>
        <v>2991476.05</v>
      </c>
      <c r="H7" s="154"/>
    </row>
    <row r="8" spans="2:8" ht="12.75" customHeight="1" x14ac:dyDescent="0.2">
      <c r="B8" s="250" t="s">
        <v>217</v>
      </c>
      <c r="C8" s="250"/>
      <c r="D8" s="250"/>
      <c r="E8" s="250"/>
      <c r="F8" s="250"/>
      <c r="G8" s="217">
        <f>G7</f>
        <v>2991476.05</v>
      </c>
    </row>
    <row r="9" spans="2:8" x14ac:dyDescent="0.2">
      <c r="B9" s="329"/>
      <c r="C9" s="329"/>
      <c r="D9" s="329"/>
      <c r="E9" s="329"/>
      <c r="F9" s="131"/>
    </row>
    <row r="10" spans="2:8" x14ac:dyDescent="0.2">
      <c r="B10" s="288"/>
      <c r="C10" s="288"/>
      <c r="D10" s="122"/>
      <c r="E10" s="129"/>
      <c r="F10" s="114"/>
      <c r="G10" s="154"/>
    </row>
    <row r="11" spans="2:8" ht="25.5" customHeight="1" x14ac:dyDescent="0.2">
      <c r="B11" s="167"/>
      <c r="C11" s="166"/>
      <c r="D11" s="166"/>
      <c r="E11" s="129"/>
      <c r="F11" s="114"/>
    </row>
    <row r="12" spans="2:8" x14ac:dyDescent="0.2">
      <c r="B12" s="53"/>
      <c r="C12" s="130"/>
      <c r="D12" s="130"/>
      <c r="E12" s="129"/>
      <c r="F12" s="114"/>
    </row>
    <row r="13" spans="2:8" x14ac:dyDescent="0.2">
      <c r="B13" s="53"/>
      <c r="C13" s="130"/>
      <c r="D13" s="130"/>
      <c r="E13" s="218"/>
      <c r="F13" s="219"/>
    </row>
    <row r="14" spans="2:8" x14ac:dyDescent="0.2">
      <c r="B14" s="53"/>
      <c r="C14" s="130"/>
      <c r="D14" s="130"/>
      <c r="E14" s="218"/>
      <c r="F14" s="114"/>
    </row>
    <row r="15" spans="2:8" x14ac:dyDescent="0.2">
      <c r="B15" s="53"/>
      <c r="C15" s="130"/>
      <c r="D15" s="130"/>
      <c r="E15" s="218"/>
      <c r="F15" s="114"/>
    </row>
    <row r="16" spans="2:8" x14ac:dyDescent="0.2">
      <c r="B16" s="53"/>
      <c r="C16" s="130"/>
      <c r="D16" s="130"/>
      <c r="E16" s="129"/>
      <c r="F16" s="114"/>
    </row>
    <row r="17" spans="2:6" ht="12.75" customHeight="1" x14ac:dyDescent="0.2">
      <c r="B17" s="288"/>
      <c r="C17" s="288"/>
      <c r="D17" s="122"/>
      <c r="E17" s="129"/>
      <c r="F17" s="114"/>
    </row>
    <row r="18" spans="2:6" ht="12.75" customHeight="1" x14ac:dyDescent="0.2">
      <c r="B18" s="288"/>
      <c r="C18" s="288"/>
      <c r="D18" s="122"/>
      <c r="E18" s="129"/>
      <c r="F18" s="114"/>
    </row>
    <row r="19" spans="2:6" x14ac:dyDescent="0.2">
      <c r="B19" s="123"/>
      <c r="C19" s="123"/>
      <c r="D19" s="112"/>
      <c r="E19" s="129"/>
      <c r="F19" s="114"/>
    </row>
    <row r="20" spans="2:6" x14ac:dyDescent="0.2">
      <c r="B20" s="129"/>
      <c r="C20" s="129"/>
      <c r="D20" s="129"/>
      <c r="E20" s="129"/>
      <c r="F20" s="114"/>
    </row>
    <row r="21" spans="2:6" x14ac:dyDescent="0.2">
      <c r="B21" s="123"/>
      <c r="C21" s="123"/>
      <c r="D21" s="123"/>
      <c r="E21" s="123"/>
      <c r="F21" s="115"/>
    </row>
    <row r="22" spans="2:6" x14ac:dyDescent="0.2">
      <c r="B22" s="328"/>
      <c r="C22" s="328"/>
      <c r="D22" s="122"/>
      <c r="E22" s="123"/>
      <c r="F22" s="115"/>
    </row>
    <row r="23" spans="2:6" x14ac:dyDescent="0.2">
      <c r="B23" s="112"/>
      <c r="C23" s="112"/>
      <c r="D23" s="112"/>
      <c r="E23" s="112"/>
      <c r="F23" s="113"/>
    </row>
    <row r="24" spans="2:6" x14ac:dyDescent="0.2">
      <c r="B24" s="112"/>
      <c r="C24" s="112"/>
      <c r="D24" s="112"/>
      <c r="E24" s="112"/>
      <c r="F24" s="113"/>
    </row>
    <row r="25" spans="2:6" x14ac:dyDescent="0.2">
      <c r="B25" s="112"/>
      <c r="C25" s="112"/>
      <c r="D25" s="112"/>
      <c r="E25" s="112"/>
      <c r="F25" s="113"/>
    </row>
    <row r="26" spans="2:6" x14ac:dyDescent="0.2">
      <c r="B26" s="112"/>
      <c r="C26" s="112"/>
      <c r="D26" s="112"/>
      <c r="E26" s="112"/>
    </row>
    <row r="27" spans="2:6" x14ac:dyDescent="0.2">
      <c r="B27" s="112"/>
      <c r="C27" s="112"/>
      <c r="D27" s="112"/>
      <c r="E27" s="112"/>
    </row>
  </sheetData>
  <mergeCells count="7">
    <mergeCell ref="B2:G2"/>
    <mergeCell ref="B22:C22"/>
    <mergeCell ref="B9:E9"/>
    <mergeCell ref="B10:C10"/>
    <mergeCell ref="B17:C17"/>
    <mergeCell ref="B18:C18"/>
    <mergeCell ref="B8:F8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Proposta</vt:lpstr>
      <vt:lpstr>Capa</vt:lpstr>
      <vt:lpstr>Técnico em Secretariado</vt:lpstr>
      <vt:lpstr>Téc. Secretariado-Encarregado</vt:lpstr>
      <vt:lpstr>Equipamentos e Materiais</vt:lpstr>
      <vt:lpstr>Consolidado</vt:lpstr>
      <vt:lpstr>'Téc. Secretariado-Encarregado'!Area_de_impressao</vt:lpstr>
      <vt:lpstr>'Técnico em Secretariado'!Area_de_impressao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</cp:lastModifiedBy>
  <cp:lastPrinted>2020-01-31T20:03:17Z</cp:lastPrinted>
  <dcterms:created xsi:type="dcterms:W3CDTF">2010-12-08T17:56:29Z</dcterms:created>
  <dcterms:modified xsi:type="dcterms:W3CDTF">2020-08-12T21:20:37Z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