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20\Pregão\2- Numerados\05 Recepcionista, Mensageiro, Telefonista e Encarregado\"/>
    </mc:Choice>
  </mc:AlternateContent>
  <bookViews>
    <workbookView xWindow="0" yWindow="0" windowWidth="24000" windowHeight="9600" tabRatio="934" firstSheet="1" activeTab="8"/>
  </bookViews>
  <sheets>
    <sheet name="Proposta" sheetId="8" r:id="rId1"/>
    <sheet name="Capa" sheetId="9" r:id="rId2"/>
    <sheet name="Encarregado" sheetId="16" r:id="rId3"/>
    <sheet name="Recepcionista" sheetId="4" r:id="rId4"/>
    <sheet name="Telefonista" sheetId="17" r:id="rId5"/>
    <sheet name="Mensageiro" sheetId="15" r:id="rId6"/>
    <sheet name="Uniformes" sheetId="10" r:id="rId7"/>
    <sheet name="Equipamentos e Materiais" sheetId="11" r:id="rId8"/>
    <sheet name="Consolidado" sheetId="7" r:id="rId9"/>
  </sheets>
  <definedNames>
    <definedName name="_xlnm.Print_Area" localSheetId="2">Encarregado!$A$1:$D$118</definedName>
    <definedName name="_xlnm.Print_Area" localSheetId="5">Mensageiro!$A$1:$D$118</definedName>
    <definedName name="_xlnm.Print_Area" localSheetId="3">Recepcionista!$A$1:$D$118</definedName>
    <definedName name="_xlnm.Print_Area" localSheetId="4">Telefonista!$A$1:$D$118</definedName>
  </definedNames>
  <calcPr calcId="162913"/>
</workbook>
</file>

<file path=xl/calcChain.xml><?xml version="1.0" encoding="utf-8"?>
<calcChain xmlns="http://schemas.openxmlformats.org/spreadsheetml/2006/main">
  <c r="F14" i="10" l="1"/>
  <c r="F11" i="10"/>
  <c r="F10" i="10"/>
  <c r="F9" i="10"/>
  <c r="F8" i="10"/>
  <c r="F7" i="10"/>
  <c r="F6" i="10"/>
  <c r="F5" i="10"/>
  <c r="F43" i="10"/>
  <c r="F44" i="10"/>
  <c r="F45" i="10"/>
  <c r="F46" i="10"/>
  <c r="F47" i="10"/>
  <c r="F42" i="10"/>
  <c r="F31" i="10"/>
  <c r="F32" i="10"/>
  <c r="F33" i="10"/>
  <c r="F34" i="10"/>
  <c r="F35" i="10"/>
  <c r="F30" i="10"/>
  <c r="F23" i="10"/>
  <c r="F22" i="10"/>
  <c r="F21" i="10"/>
  <c r="F20" i="10"/>
  <c r="F19" i="10"/>
  <c r="F18" i="10"/>
  <c r="E22" i="10"/>
  <c r="E24" i="10"/>
  <c r="E18" i="10"/>
  <c r="C6" i="11" l="1"/>
  <c r="C59" i="15" l="1"/>
  <c r="C62" i="15"/>
  <c r="C62" i="17"/>
  <c r="C59" i="17"/>
  <c r="C62" i="4" l="1"/>
  <c r="C59" i="4"/>
  <c r="C62" i="16"/>
  <c r="C59" i="16"/>
  <c r="C57" i="15" l="1"/>
  <c r="C58" i="15"/>
  <c r="C60" i="15"/>
  <c r="C61" i="15"/>
  <c r="C69" i="15"/>
  <c r="C70" i="15"/>
  <c r="C71" i="15"/>
  <c r="C72" i="15"/>
  <c r="C73" i="15"/>
  <c r="C75" i="15"/>
  <c r="C84" i="15" s="1"/>
  <c r="C80" i="15"/>
  <c r="C85" i="15"/>
  <c r="C102" i="15"/>
  <c r="D111" i="15"/>
  <c r="D112" i="15"/>
  <c r="D128" i="15"/>
  <c r="D134" i="15"/>
  <c r="C63" i="15" l="1"/>
  <c r="C86" i="15"/>
  <c r="C73" i="17" l="1"/>
  <c r="C72" i="17"/>
  <c r="C71" i="17"/>
  <c r="C70" i="17"/>
  <c r="C69" i="17"/>
  <c r="C60" i="17"/>
  <c r="C57" i="17"/>
  <c r="D40" i="17"/>
  <c r="D40" i="15"/>
  <c r="C73" i="4"/>
  <c r="C72" i="4"/>
  <c r="C71" i="4"/>
  <c r="C70" i="4"/>
  <c r="C69" i="4"/>
  <c r="C60" i="4"/>
  <c r="C57" i="4"/>
  <c r="C58" i="4" s="1"/>
  <c r="D40" i="4"/>
  <c r="D40" i="16"/>
  <c r="C73" i="16"/>
  <c r="C72" i="16"/>
  <c r="C70" i="16"/>
  <c r="C69" i="16"/>
  <c r="C58" i="17" l="1"/>
  <c r="E5" i="11" l="1"/>
  <c r="F5" i="11"/>
  <c r="E6" i="11"/>
  <c r="F6" i="11" s="1"/>
  <c r="E13" i="11"/>
  <c r="F13" i="11" s="1"/>
  <c r="F16" i="11" s="1"/>
  <c r="E5" i="10"/>
  <c r="E6" i="10"/>
  <c r="E7" i="10"/>
  <c r="E8" i="10"/>
  <c r="E9" i="10"/>
  <c r="E10" i="10"/>
  <c r="E11" i="10"/>
  <c r="E12" i="10"/>
  <c r="E19" i="10"/>
  <c r="E20" i="10"/>
  <c r="E21" i="10"/>
  <c r="E23" i="10"/>
  <c r="E30" i="10"/>
  <c r="E31" i="10"/>
  <c r="E32" i="10"/>
  <c r="E33" i="10"/>
  <c r="E34" i="10"/>
  <c r="E35" i="10"/>
  <c r="E36" i="10"/>
  <c r="F38" i="10"/>
  <c r="E42" i="10"/>
  <c r="E43" i="10"/>
  <c r="E48" i="10" s="1"/>
  <c r="E44" i="10"/>
  <c r="E45" i="10"/>
  <c r="E46" i="10"/>
  <c r="E47" i="10"/>
  <c r="F9" i="11" l="1"/>
  <c r="E7" i="11"/>
  <c r="E14" i="11"/>
  <c r="F26" i="10"/>
  <c r="F50" i="10"/>
  <c r="C9" i="7" l="1"/>
  <c r="D92" i="15" l="1"/>
  <c r="D93" i="16"/>
  <c r="D93" i="17"/>
  <c r="D93" i="15"/>
  <c r="D93" i="4"/>
  <c r="D134" i="17" l="1"/>
  <c r="D128" i="17"/>
  <c r="C102" i="17"/>
  <c r="C85" i="17"/>
  <c r="C80" i="17"/>
  <c r="D43" i="17"/>
  <c r="D41" i="17"/>
  <c r="C30" i="17"/>
  <c r="C36" i="17" s="1"/>
  <c r="C23" i="17"/>
  <c r="C22" i="17"/>
  <c r="D12" i="17"/>
  <c r="D16" i="17" s="1"/>
  <c r="D15" i="16"/>
  <c r="D70" i="17" l="1"/>
  <c r="D74" i="17"/>
  <c r="D73" i="17"/>
  <c r="D60" i="17"/>
  <c r="D69" i="17"/>
  <c r="D72" i="17"/>
  <c r="D57" i="17"/>
  <c r="D71" i="17"/>
  <c r="D58" i="17"/>
  <c r="C61" i="17"/>
  <c r="D91" i="17"/>
  <c r="D91" i="15"/>
  <c r="D45" i="17"/>
  <c r="D51" i="17" s="1"/>
  <c r="D111" i="17"/>
  <c r="D79" i="17"/>
  <c r="D80" i="17" s="1"/>
  <c r="D85" i="17" s="1"/>
  <c r="D22" i="17"/>
  <c r="D23" i="17"/>
  <c r="C24" i="17"/>
  <c r="D59" i="17" s="1"/>
  <c r="D134" i="16"/>
  <c r="D128" i="16"/>
  <c r="C102" i="16"/>
  <c r="C85" i="16"/>
  <c r="C80" i="16"/>
  <c r="C71" i="16"/>
  <c r="C60" i="16"/>
  <c r="C57" i="16"/>
  <c r="D43" i="16"/>
  <c r="D41" i="16"/>
  <c r="C30" i="16"/>
  <c r="C36" i="16" s="1"/>
  <c r="C23" i="16"/>
  <c r="C22" i="16"/>
  <c r="D12" i="16"/>
  <c r="D16" i="16" s="1"/>
  <c r="D69" i="16" s="1"/>
  <c r="C63" i="17" l="1"/>
  <c r="D75" i="17"/>
  <c r="D84" i="17" s="1"/>
  <c r="D86" i="17" s="1"/>
  <c r="D114" i="17" s="1"/>
  <c r="C75" i="17"/>
  <c r="D61" i="17"/>
  <c r="C24" i="16"/>
  <c r="D59" i="16" s="1"/>
  <c r="D24" i="17"/>
  <c r="D62" i="17" s="1"/>
  <c r="D22" i="16"/>
  <c r="D72" i="16"/>
  <c r="D60" i="16"/>
  <c r="D45" i="16"/>
  <c r="D51" i="16" s="1"/>
  <c r="D111" i="16"/>
  <c r="D71" i="16"/>
  <c r="D79" i="16"/>
  <c r="D80" i="16" s="1"/>
  <c r="D85" i="16" s="1"/>
  <c r="D70" i="16"/>
  <c r="D57" i="16"/>
  <c r="D74" i="16"/>
  <c r="C61" i="16"/>
  <c r="D23" i="16"/>
  <c r="C58" i="16"/>
  <c r="D58" i="16" s="1"/>
  <c r="D61" i="16" l="1"/>
  <c r="C63" i="16"/>
  <c r="C75" i="16"/>
  <c r="C84" i="16" s="1"/>
  <c r="C86" i="16" s="1"/>
  <c r="C84" i="17"/>
  <c r="C86" i="17" s="1"/>
  <c r="D49" i="17"/>
  <c r="D33" i="17"/>
  <c r="D32" i="17"/>
  <c r="D28" i="17"/>
  <c r="D63" i="17"/>
  <c r="D113" i="17" s="1"/>
  <c r="D34" i="17"/>
  <c r="D35" i="17"/>
  <c r="D31" i="17"/>
  <c r="D29" i="17"/>
  <c r="D30" i="17"/>
  <c r="D73" i="16"/>
  <c r="D24" i="16"/>
  <c r="D75" i="16" l="1"/>
  <c r="D84" i="16" s="1"/>
  <c r="D86" i="16" s="1"/>
  <c r="D114" i="16" s="1"/>
  <c r="D36" i="17"/>
  <c r="D50" i="17" s="1"/>
  <c r="D52" i="17" s="1"/>
  <c r="D112" i="17" s="1"/>
  <c r="D49" i="16"/>
  <c r="D28" i="16"/>
  <c r="D31" i="16"/>
  <c r="D33" i="16"/>
  <c r="D34" i="16"/>
  <c r="D62" i="16"/>
  <c r="D63" i="16" s="1"/>
  <c r="D32" i="16"/>
  <c r="D30" i="16"/>
  <c r="D35" i="16"/>
  <c r="D29" i="16"/>
  <c r="D113" i="16" l="1"/>
  <c r="D36" i="16"/>
  <c r="D50" i="16" s="1"/>
  <c r="D52" i="16" s="1"/>
  <c r="D112" i="16" s="1"/>
  <c r="D43" i="15" l="1"/>
  <c r="D41" i="15"/>
  <c r="C30" i="15"/>
  <c r="C36" i="15" s="1"/>
  <c r="C23" i="15"/>
  <c r="C24" i="15" s="1"/>
  <c r="D59" i="15" s="1"/>
  <c r="C22" i="15"/>
  <c r="D12" i="15"/>
  <c r="D16" i="15" s="1"/>
  <c r="D43" i="4"/>
  <c r="D70" i="15" l="1"/>
  <c r="D74" i="15"/>
  <c r="D73" i="15"/>
  <c r="D57" i="15"/>
  <c r="D58" i="15"/>
  <c r="D71" i="15"/>
  <c r="D72" i="15"/>
  <c r="D69" i="15"/>
  <c r="D60" i="15"/>
  <c r="D22" i="15"/>
  <c r="D45" i="15"/>
  <c r="D51" i="15" s="1"/>
  <c r="D79" i="15"/>
  <c r="D80" i="15" s="1"/>
  <c r="D85" i="15" s="1"/>
  <c r="D23" i="15"/>
  <c r="D61" i="15" l="1"/>
  <c r="D75" i="15"/>
  <c r="D24" i="15"/>
  <c r="D62" i="15" s="1"/>
  <c r="D84" i="15" l="1"/>
  <c r="D86" i="15" s="1"/>
  <c r="D114" i="15" s="1"/>
  <c r="D49" i="15"/>
  <c r="D29" i="15"/>
  <c r="D35" i="15"/>
  <c r="D32" i="15"/>
  <c r="D30" i="15"/>
  <c r="D63" i="15"/>
  <c r="D113" i="15" s="1"/>
  <c r="D34" i="15"/>
  <c r="D31" i="15"/>
  <c r="D33" i="15"/>
  <c r="D28" i="15"/>
  <c r="D36" i="15" l="1"/>
  <c r="D50" i="15" s="1"/>
  <c r="D52" i="15" s="1"/>
  <c r="D41" i="4" l="1"/>
  <c r="D91" i="4" l="1"/>
  <c r="D95" i="17" l="1"/>
  <c r="D115" i="17" s="1"/>
  <c r="D116" i="17" s="1"/>
  <c r="D100" i="17" s="1"/>
  <c r="D95" i="15"/>
  <c r="D115" i="15" s="1"/>
  <c r="D116" i="15" s="1"/>
  <c r="D100" i="15" s="1"/>
  <c r="D101" i="15" s="1"/>
  <c r="D102" i="15" s="1"/>
  <c r="D91" i="16"/>
  <c r="D95" i="16" s="1"/>
  <c r="D115" i="16" s="1"/>
  <c r="D116" i="16" s="1"/>
  <c r="D100" i="16" s="1"/>
  <c r="D103" i="15" l="1"/>
  <c r="D133" i="15" s="1"/>
  <c r="D136" i="15" s="1"/>
  <c r="D104" i="15"/>
  <c r="D106" i="15" s="1"/>
  <c r="D105" i="15"/>
  <c r="D101" i="16"/>
  <c r="D102" i="16" s="1"/>
  <c r="D101" i="17"/>
  <c r="D102" i="17" s="1"/>
  <c r="D135" i="15" l="1"/>
  <c r="D117" i="15"/>
  <c r="D118" i="15" s="1"/>
  <c r="D104" i="17"/>
  <c r="D105" i="17"/>
  <c r="D103" i="17"/>
  <c r="D133" i="17" s="1"/>
  <c r="D136" i="17" s="1"/>
  <c r="D104" i="16"/>
  <c r="D103" i="16"/>
  <c r="D133" i="16" s="1"/>
  <c r="D136" i="16" s="1"/>
  <c r="D105" i="16"/>
  <c r="C23" i="4"/>
  <c r="E8" i="7" l="1"/>
  <c r="F8" i="7" s="1"/>
  <c r="G8" i="7" s="1"/>
  <c r="D106" i="16"/>
  <c r="D106" i="17"/>
  <c r="C30" i="4"/>
  <c r="D117" i="17" l="1"/>
  <c r="D118" i="17" s="1"/>
  <c r="E7" i="7" s="1"/>
  <c r="F7" i="7" s="1"/>
  <c r="D135" i="17"/>
  <c r="D117" i="16"/>
  <c r="D118" i="16" s="1"/>
  <c r="E5" i="7" s="1"/>
  <c r="F5" i="7" s="1"/>
  <c r="G5" i="7" s="1"/>
  <c r="D135" i="16"/>
  <c r="G7" i="7" l="1"/>
  <c r="C102" i="4"/>
  <c r="C85" i="4"/>
  <c r="C22" i="4" l="1"/>
  <c r="D12" i="4" l="1"/>
  <c r="D16" i="4" l="1"/>
  <c r="C80" i="4"/>
  <c r="C24" i="4"/>
  <c r="C36" i="4"/>
  <c r="D128" i="4"/>
  <c r="D134" i="4"/>
  <c r="D59" i="4" l="1"/>
  <c r="C75" i="4"/>
  <c r="C61" i="4"/>
  <c r="D45" i="4"/>
  <c r="D51" i="4" s="1"/>
  <c r="D69" i="4"/>
  <c r="D57" i="4"/>
  <c r="D60" i="4"/>
  <c r="D58" i="4"/>
  <c r="D70" i="4"/>
  <c r="D74" i="4"/>
  <c r="D22" i="4"/>
  <c r="D23" i="4"/>
  <c r="D71" i="4"/>
  <c r="D72" i="4"/>
  <c r="D79" i="4"/>
  <c r="D80" i="4" s="1"/>
  <c r="D85" i="4" s="1"/>
  <c r="D111" i="4"/>
  <c r="D61" i="4" l="1"/>
  <c r="C63" i="4"/>
  <c r="D24" i="4"/>
  <c r="D28" i="4" s="1"/>
  <c r="D62" i="4" l="1"/>
  <c r="D73" i="4"/>
  <c r="D75" i="4" s="1"/>
  <c r="D63" i="4"/>
  <c r="D113" i="4" s="1"/>
  <c r="D30" i="4"/>
  <c r="C84" i="4"/>
  <c r="C86" i="4" s="1"/>
  <c r="D32" i="4"/>
  <c r="D33" i="4"/>
  <c r="D35" i="4"/>
  <c r="D34" i="4"/>
  <c r="D29" i="4"/>
  <c r="D31" i="4"/>
  <c r="D95" i="4"/>
  <c r="D115" i="4" s="1"/>
  <c r="D49" i="4"/>
  <c r="D36" i="4" l="1"/>
  <c r="D50" i="4" s="1"/>
  <c r="D52" i="4" s="1"/>
  <c r="D112" i="4" s="1"/>
  <c r="D84" i="4" l="1"/>
  <c r="D86" i="4" s="1"/>
  <c r="D114" i="4" s="1"/>
  <c r="D116" i="4" s="1"/>
  <c r="D100" i="4" l="1"/>
  <c r="D101" i="4" s="1"/>
  <c r="D102" i="4" s="1"/>
  <c r="D104" i="4" l="1"/>
  <c r="D103" i="4"/>
  <c r="D105" i="4"/>
  <c r="D106" i="4" l="1"/>
  <c r="D117" i="4" s="1"/>
  <c r="D118" i="4" s="1"/>
  <c r="E6" i="7" s="1"/>
  <c r="F6" i="7" s="1"/>
  <c r="D133" i="4"/>
  <c r="D136" i="4" s="1"/>
  <c r="G6" i="7" l="1"/>
  <c r="G9" i="7" s="1"/>
  <c r="G10" i="7" s="1"/>
  <c r="F9" i="7"/>
  <c r="D135" i="4"/>
</calcChain>
</file>

<file path=xl/sharedStrings.xml><?xml version="1.0" encoding="utf-8"?>
<sst xmlns="http://schemas.openxmlformats.org/spreadsheetml/2006/main" count="1060" uniqueCount="245">
  <si>
    <t>VALOR (R$)</t>
  </si>
  <si>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</si>
  <si>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</si>
  <si>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</si>
  <si>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</si>
  <si>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</si>
  <si>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</si>
  <si>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</si>
  <si>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</si>
  <si>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</si>
  <si>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</si>
  <si>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</si>
  <si>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</si>
  <si>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</si>
  <si>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</si>
  <si>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Nota(1):</t>
  </si>
  <si>
    <t>TOTAL</t>
  </si>
  <si>
    <t>4.1</t>
  </si>
  <si>
    <t>4.2</t>
  </si>
  <si>
    <t>Custos Indiretos</t>
  </si>
  <si>
    <t>Quadro Resumo - VALOR MENSAL DOS SERVIÇOS</t>
  </si>
  <si>
    <t>Qde Postos (E)</t>
  </si>
  <si>
    <t>Tipo de Serviço (A)</t>
  </si>
  <si>
    <t>Serviço 1 (indicar)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</si>
  <si>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</si>
  <si>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</si>
  <si>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</si>
  <si>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</si>
  <si>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</si>
  <si>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</si>
  <si>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</si>
  <si>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</si>
  <si>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</si>
  <si>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</si>
  <si>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</si>
  <si>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Informar o valor da unidade de medida por tipo de serviço.</t>
  </si>
  <si>
    <t>Salário Base</t>
  </si>
  <si>
    <t>Tipo de Serviço</t>
  </si>
  <si>
    <t>Unidade de Medida</t>
  </si>
  <si>
    <t>PIS</t>
  </si>
  <si>
    <t>COFINS</t>
  </si>
  <si>
    <t>ISS</t>
  </si>
  <si>
    <t>TRIBUTOS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</si>
  <si>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</si>
  <si>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</si>
  <si>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</si>
  <si>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</si>
  <si>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</si>
  <si>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</si>
  <si>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</si>
  <si>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</si>
  <si>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</si>
  <si>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</si>
  <si>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</si>
  <si>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</si>
  <si>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</si>
  <si>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</si>
  <si>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</si>
  <si>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</si>
  <si>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</si>
  <si>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</si>
  <si>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</si>
  <si>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</si>
  <si>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</si>
  <si>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 xml:space="preserve">Aviso Prévio Trabalhado </t>
  </si>
  <si>
    <t>Incidência do FGTS sobre Aviso Prévio Indenizado</t>
  </si>
  <si>
    <t>Aviso Prévio Indenizado</t>
  </si>
  <si>
    <t>Incidência dos encargos do submódulo 2.2 sobre Aviso Prévio Trabalhado</t>
  </si>
  <si>
    <t>Ausências Legais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</si>
  <si>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</si>
  <si>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</si>
  <si>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</si>
  <si>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</si>
  <si>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</si>
  <si>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</si>
  <si>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percentual fixo</t>
  </si>
  <si>
    <t>percentual fixo - não tem no simples</t>
  </si>
  <si>
    <t>(valor do auxílio refeição diário x Média de dias úteis no mês) - Custo do vale-refeição assumido pelo empregado</t>
  </si>
  <si>
    <t>(aviso previo indenizado x 8%) - percentual fixo</t>
  </si>
  <si>
    <t>percentual fixo - conforme TCU</t>
  </si>
  <si>
    <t>(( % do Aviso prévio trabalhado)  x  ( %  do submodulo 2.2))</t>
  </si>
  <si>
    <t>Valor (R$)</t>
  </si>
  <si>
    <t>PLANILHA DE CUSTOS E FORMAÇÃO DE PREÇOS</t>
  </si>
  <si>
    <r>
      <t>13 (Décimo-terceiro) salário</t>
    </r>
    <r>
      <rPr>
        <sz val="9"/>
        <color indexed="10"/>
        <rFont val="Tahoma"/>
        <family val="2"/>
      </rPr>
      <t xml:space="preserve"> </t>
    </r>
  </si>
  <si>
    <t>Data:</t>
  </si>
  <si>
    <t>PROPOSTA</t>
  </si>
  <si>
    <t>(Preencher apenas as células em amarelo)</t>
  </si>
  <si>
    <t>IDENTIFICAÇÃO</t>
  </si>
  <si>
    <t>RAZÃO SOCIAL:</t>
  </si>
  <si>
    <t>ENDEREÇO:</t>
  </si>
  <si>
    <t>UF:</t>
  </si>
  <si>
    <t xml:space="preserve">CEP: </t>
  </si>
  <si>
    <t>TELEFONE:</t>
  </si>
  <si>
    <t>(   )</t>
  </si>
  <si>
    <t>EMAIL:</t>
  </si>
  <si>
    <t>ITEM/GRUPO</t>
  </si>
  <si>
    <t>DESCRIÇÃO COMPLETA</t>
  </si>
  <si>
    <r>
      <rPr>
        <b/>
        <sz val="9"/>
        <rFont val="Tahoma"/>
        <family val="2"/>
      </rPr>
      <t>QUANTIDADE
/ MESES</t>
    </r>
  </si>
  <si>
    <t>PREÇOS UNITÁRIOS</t>
  </si>
  <si>
    <t>PREÇOS MENSAIS</t>
  </si>
  <si>
    <t>PREÇOS GLOBAIS</t>
  </si>
  <si>
    <t>CUSTOS DECORRENTES DA EXECUÇÃO CONTRATUAL</t>
  </si>
  <si>
    <t>INDICAÇÃO DOS SINDICATOS, ACORDOS, CONVENÇÕES OU DISSÍDIOS COLETIVOS DE TRABALHO</t>
  </si>
  <si>
    <t>PRODUTIVIDADE ADOTADA</t>
  </si>
  <si>
    <t>QUANTIDADE DE PESSOAL</t>
  </si>
  <si>
    <t>Função</t>
  </si>
  <si>
    <t>Quantidade</t>
  </si>
  <si>
    <t>RELAÇÃO DOS MATERIAIS E EQUIPAMENTOS</t>
  </si>
  <si>
    <t>Material</t>
  </si>
  <si>
    <t>Especificação</t>
  </si>
  <si>
    <t>OUTRAS INFORMAÇÕES IMPORTANTES</t>
  </si>
  <si>
    <t>CAPA  - PLANILHA DE CUSTOS E FORMAÇÃO DE PREÇOS</t>
  </si>
  <si>
    <t xml:space="preserve">Mão de obra </t>
  </si>
  <si>
    <t>(Deverá ser elaborado um quadro para cada tipo de serviço
)</t>
  </si>
  <si>
    <t>Pregão Nº:</t>
  </si>
  <si>
    <t xml:space="preserve">Mão de obra vinculada à execução contratual </t>
  </si>
  <si>
    <t>às:</t>
  </si>
  <si>
    <t>horas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</si>
  <si>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</si>
  <si>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</si>
  <si>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</si>
  <si>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>dias</t>
  </si>
  <si>
    <t xml:space="preserve">Classificação Brasileira de Ocupações (CBO) </t>
  </si>
  <si>
    <t xml:space="preserve">Salário Normativo da Categoria Profissional </t>
  </si>
  <si>
    <t>DISCRIMINAÇÃO DOS SERVIÇOS (DADOS REFERENTES À CONTRATAÇÃO)</t>
  </si>
  <si>
    <t xml:space="preserve">Categoria Profissional (vinculada à execução contratual) </t>
  </si>
  <si>
    <t xml:space="preserve">A </t>
  </si>
  <si>
    <t xml:space="preserve">Data de apresentação da proposta (dia/mês/ano): </t>
  </si>
  <si>
    <t xml:space="preserve">B </t>
  </si>
  <si>
    <t xml:space="preserve">Município/UF: </t>
  </si>
  <si>
    <t>Data-Base da Categoria (dia/mês/ano)</t>
  </si>
  <si>
    <t xml:space="preserve">C </t>
  </si>
  <si>
    <t xml:space="preserve">Ano do Acordo, Convenção ou Dissídio Coletivo: </t>
  </si>
  <si>
    <t xml:space="preserve">D </t>
  </si>
  <si>
    <t>Número de meses de execução contratual:</t>
  </si>
  <si>
    <t>Indicação dos sindicatos, acordos coletivos ou convenções coletivas</t>
  </si>
  <si>
    <t>IDENTIFICAÇÃO DO SERVIÇO</t>
  </si>
  <si>
    <t>Quantidade total a contratar 
(Em função da unidade de medida)</t>
  </si>
  <si>
    <t>Composição da Remuneração</t>
  </si>
  <si>
    <t>Total</t>
  </si>
  <si>
    <t>Provisão para Rescisão</t>
  </si>
  <si>
    <t>Insumos Diversos</t>
  </si>
  <si>
    <t>Custos Indiretos, Tributos e Lucro</t>
  </si>
  <si>
    <t>(soma dos módulos 1, 2, 3 e 4) x Custos Indiretos</t>
  </si>
  <si>
    <t>(soma dos módulos 1, 2, 3, 4 + custos indiretos) x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</si>
  <si>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</si>
  <si>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</si>
  <si>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</si>
  <si>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</si>
  <si>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</si>
  <si>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</si>
  <si>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</si>
  <si>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((1/12)*5%)*100 - 5% de incidência</t>
  </si>
  <si>
    <t>Módulo 3 - PROVISÃO PARA RESCISÃO</t>
  </si>
  <si>
    <t>Módulo 4 - CUSTO DE REPOSIÇÃO DO PROFISSIONAL AUSENTE</t>
  </si>
  <si>
    <t>((1/30)/12)*5)*1,5% - considerando 5 dias de licença paternidade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</si>
  <si>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</si>
  <si>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</si>
  <si>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</si>
  <si>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</si>
  <si>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2- QUADRO-RESUMO DO CUSTO POR EMPREGADO</t>
  </si>
  <si>
    <t>1- MÓDULOS</t>
  </si>
  <si>
    <t>Mão de Obra vinculada à execução contratual (valor por empregado)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</si>
  <si>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</si>
  <si>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</si>
  <si>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</si>
  <si>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</si>
  <si>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</si>
  <si>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</si>
  <si>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SAT - GIL/RAT</t>
  </si>
  <si>
    <t>UNIFORMES</t>
  </si>
  <si>
    <t>RAT x FAP</t>
  </si>
  <si>
    <t>Substituto na cobertura de Ausências Legais</t>
  </si>
  <si>
    <t>Substituto na cobertura de Licença Paternidade</t>
  </si>
  <si>
    <r>
      <t>Substituto na cobertura de Ausência por Acidente de Trabalho</t>
    </r>
    <r>
      <rPr>
        <sz val="9"/>
        <color indexed="10"/>
        <rFont val="Tahoma"/>
        <family val="2"/>
      </rPr>
      <t xml:space="preserve"> </t>
    </r>
  </si>
  <si>
    <t>Substituto na cobertura de Afastamento Maternidade</t>
  </si>
  <si>
    <t>(valor do plano de saúde mensal, titular e dependente - desconto parte do empregado)</t>
  </si>
  <si>
    <t>Item</t>
  </si>
  <si>
    <t>Custo Unitário</t>
  </si>
  <si>
    <t>Custo mensal por empregado</t>
  </si>
  <si>
    <t>CUSTO TOTAL MENSAL</t>
  </si>
  <si>
    <t>Quantidade Anual</t>
  </si>
  <si>
    <t>CUSTO TOTAL ANUAL</t>
  </si>
  <si>
    <t>Quantidade de empregados</t>
  </si>
  <si>
    <t>conforme CCT</t>
  </si>
  <si>
    <t>Benefício Social Familiar</t>
  </si>
  <si>
    <t xml:space="preserve">Custo anual </t>
  </si>
  <si>
    <t>Custo anual</t>
  </si>
  <si>
    <t>Sapato</t>
  </si>
  <si>
    <t>Custo unitário</t>
  </si>
  <si>
    <t>(valor mensal do transporte ) - desconto da parte do empregado</t>
  </si>
  <si>
    <t>Cargo</t>
  </si>
  <si>
    <t>Quantidade de Postos</t>
  </si>
  <si>
    <t>Meses</t>
  </si>
  <si>
    <t>Valor Mensal</t>
  </si>
  <si>
    <t>Valor Total</t>
  </si>
  <si>
    <t xml:space="preserve">Valor Unitário por Posto 
</t>
  </si>
  <si>
    <t xml:space="preserve">Valor Total </t>
  </si>
  <si>
    <t>QUADRO RESUMO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</si>
  <si>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</si>
  <si>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</si>
  <si>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</si>
  <si>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</si>
  <si>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</si>
  <si>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Contribuição Patronal</t>
  </si>
  <si>
    <t>Adicional Encarregado</t>
  </si>
  <si>
    <t>25% (cláusula 13º CCT)</t>
  </si>
  <si>
    <t>Encarregado</t>
  </si>
  <si>
    <t>Recepcionista</t>
  </si>
  <si>
    <t>Mensageiro</t>
  </si>
  <si>
    <t>Telefonista</t>
  </si>
  <si>
    <t>Camisa social</t>
  </si>
  <si>
    <t>Calça social</t>
  </si>
  <si>
    <t>Pares de meias finas</t>
  </si>
  <si>
    <t>Cintos pretos</t>
  </si>
  <si>
    <t>Agasalho</t>
  </si>
  <si>
    <t>Calça Jeans</t>
  </si>
  <si>
    <t>Camisa polo</t>
  </si>
  <si>
    <t>Pares de meias brancas</t>
  </si>
  <si>
    <t>Pares de tênis</t>
  </si>
  <si>
    <t>Ternos</t>
  </si>
  <si>
    <t>Lenços ou Gravata</t>
  </si>
  <si>
    <t>Sapatos</t>
  </si>
  <si>
    <t>Carrinho de mão dobrável</t>
  </si>
  <si>
    <t>Telefone celular, com acesso a internet</t>
  </si>
  <si>
    <t>Todos os cargos</t>
  </si>
  <si>
    <t>Registro Eletrônico de Ponto</t>
  </si>
  <si>
    <t>Encarregado/a</t>
  </si>
  <si>
    <t>Recepcionistas</t>
  </si>
  <si>
    <t>Mensageiro/as</t>
  </si>
  <si>
    <t>Telefonistas</t>
  </si>
  <si>
    <t>VALOR GLOBAL PARA 24 MESES</t>
  </si>
  <si>
    <t>CARGO: Recepcionista</t>
  </si>
  <si>
    <t>CARGO: Encarregado/a</t>
  </si>
  <si>
    <t>CARGO: Mensageiro/a</t>
  </si>
  <si>
    <t>CARGO: Telefonista</t>
  </si>
  <si>
    <t>EQUIPAMENTOS E MATERIAIS</t>
  </si>
  <si>
    <t>(FGTS*Multa e contribuição social*90% de incidência)*(remuneração+13°+Férias+1/3Férias)</t>
  </si>
  <si>
    <t>(FGTS*Multa e Contribuição social)*%Incidência dos Encargos do Submódulo 2.2</t>
  </si>
  <si>
    <t>Substituto na cobertura de Férias</t>
  </si>
  <si>
    <t>5,96 faltas/ano. (5,96 dias/30 dias) x (1/12 meses)</t>
  </si>
  <si>
    <t>((1/30)/12)*15)*8% - considerando 8% de incidência</t>
  </si>
  <si>
    <t>(4/12)/12*2%incidência</t>
  </si>
  <si>
    <t>Multa do FGTS sobre o Aviso Prévio Indenizado</t>
  </si>
  <si>
    <t>Multa do FGTS sobre o Aviso Prévio Trabalhado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</si>
</sst>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0.0%"/>
    <numFmt numFmtId="166" formatCode="0.000%"/>
    <numFmt numFmtId="167" formatCode="0.0000"/>
    <numFmt numFmtId="168" formatCode="_-* #,##0_-;\-* #,##0_-;_-* &quot;-&quot;??_-;_-@_-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Arial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sz val="7"/>
      <color rgb="FFFF0000"/>
      <name val="Arial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Up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72">
    <xf numFmtId="0" fontId="0" fillId="0" borderId="0" xfId="0"/>
    <xf numFmtId="0" fontId="7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2" fontId="7" fillId="0" borderId="0" xfId="0" applyNumberFormat="1" applyFont="1"/>
    <xf numFmtId="164" fontId="8" fillId="0" borderId="0" xfId="1" applyFont="1"/>
    <xf numFmtId="0" fontId="8" fillId="0" borderId="8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7" fillId="0" borderId="15" xfId="0" applyFont="1" applyBorder="1" applyAlignment="1"/>
    <xf numFmtId="2" fontId="7" fillId="0" borderId="12" xfId="0" applyNumberFormat="1" applyFont="1" applyBorder="1"/>
    <xf numFmtId="0" fontId="7" fillId="0" borderId="16" xfId="0" applyFont="1" applyBorder="1" applyAlignment="1"/>
    <xf numFmtId="2" fontId="7" fillId="0" borderId="13" xfId="0" applyNumberFormat="1" applyFont="1" applyFill="1" applyBorder="1"/>
    <xf numFmtId="0" fontId="8" fillId="0" borderId="16" xfId="0" applyFont="1" applyBorder="1" applyAlignment="1"/>
    <xf numFmtId="0" fontId="7" fillId="0" borderId="17" xfId="0" applyFont="1" applyBorder="1" applyAlignment="1"/>
    <xf numFmtId="2" fontId="7" fillId="0" borderId="14" xfId="0" applyNumberFormat="1" applyFont="1" applyFill="1" applyBorder="1"/>
    <xf numFmtId="2" fontId="8" fillId="0" borderId="10" xfId="0" applyNumberFormat="1" applyFont="1" applyFill="1" applyBorder="1"/>
    <xf numFmtId="0" fontId="7" fillId="0" borderId="1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2" fontId="7" fillId="0" borderId="5" xfId="0" applyNumberFormat="1" applyFont="1" applyBorder="1"/>
    <xf numFmtId="0" fontId="7" fillId="0" borderId="3" xfId="0" applyFont="1" applyFill="1" applyBorder="1" applyAlignment="1">
      <alignment horizontal="center"/>
    </xf>
    <xf numFmtId="2" fontId="7" fillId="0" borderId="2" xfId="0" applyNumberFormat="1" applyFont="1" applyFill="1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43" fontId="7" fillId="0" borderId="0" xfId="0" applyNumberFormat="1" applyFont="1"/>
    <xf numFmtId="0" fontId="7" fillId="0" borderId="0" xfId="0" applyFont="1" applyFill="1"/>
    <xf numFmtId="0" fontId="7" fillId="0" borderId="2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8" fillId="0" borderId="20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8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43" fontId="10" fillId="0" borderId="1" xfId="3" applyFont="1" applyBorder="1"/>
    <xf numFmtId="10" fontId="10" fillId="0" borderId="1" xfId="2" applyNumberFormat="1" applyFont="1" applyBorder="1" applyAlignment="1">
      <alignment horizontal="center"/>
    </xf>
    <xf numFmtId="10" fontId="10" fillId="0" borderId="1" xfId="2" applyNumberFormat="1" applyFont="1" applyFill="1" applyBorder="1" applyAlignment="1">
      <alignment horizontal="center"/>
    </xf>
    <xf numFmtId="43" fontId="9" fillId="0" borderId="1" xfId="3" applyFont="1" applyBorder="1" applyAlignment="1"/>
    <xf numFmtId="0" fontId="9" fillId="0" borderId="0" xfId="0" applyFont="1" applyBorder="1" applyAlignment="1">
      <alignment horizontal="center"/>
    </xf>
    <xf numFmtId="10" fontId="10" fillId="0" borderId="1" xfId="0" applyNumberFormat="1" applyFont="1" applyFill="1" applyBorder="1" applyAlignment="1">
      <alignment horizontal="center"/>
    </xf>
    <xf numFmtId="43" fontId="10" fillId="0" borderId="1" xfId="3" applyFont="1" applyFill="1" applyBorder="1"/>
    <xf numFmtId="10" fontId="9" fillId="0" borderId="1" xfId="0" applyNumberFormat="1" applyFont="1" applyFill="1" applyBorder="1" applyAlignment="1">
      <alignment horizontal="center"/>
    </xf>
    <xf numFmtId="43" fontId="9" fillId="0" borderId="1" xfId="3" applyFont="1" applyFill="1" applyBorder="1"/>
    <xf numFmtId="0" fontId="10" fillId="0" borderId="1" xfId="0" applyFont="1" applyFill="1" applyBorder="1" applyAlignment="1">
      <alignment horizontal="center"/>
    </xf>
    <xf numFmtId="43" fontId="10" fillId="0" borderId="1" xfId="3" applyFont="1" applyFill="1" applyBorder="1" applyAlignment="1">
      <alignment horizontal="right"/>
    </xf>
    <xf numFmtId="0" fontId="10" fillId="0" borderId="23" xfId="0" applyFont="1" applyFill="1" applyBorder="1" applyAlignment="1">
      <alignment horizontal="left"/>
    </xf>
    <xf numFmtId="43" fontId="10" fillId="0" borderId="1" xfId="3" applyFont="1" applyFill="1" applyBorder="1" applyAlignment="1">
      <alignment horizontal="center"/>
    </xf>
    <xf numFmtId="10" fontId="10" fillId="0" borderId="1" xfId="2" applyNumberFormat="1" applyFont="1" applyFill="1" applyBorder="1" applyAlignment="1"/>
    <xf numFmtId="0" fontId="10" fillId="0" borderId="0" xfId="0" applyFont="1" applyFill="1" applyBorder="1" applyAlignment="1">
      <alignment horizontal="center"/>
    </xf>
    <xf numFmtId="0" fontId="13" fillId="0" borderId="21" xfId="0" applyFont="1" applyFill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10" fillId="0" borderId="41" xfId="0" applyFont="1" applyFill="1" applyBorder="1" applyAlignment="1">
      <alignment horizontal="left" vertical="center" wrapText="1"/>
    </xf>
    <xf numFmtId="0" fontId="10" fillId="3" borderId="41" xfId="0" applyFont="1" applyFill="1" applyBorder="1" applyAlignment="1">
      <alignment horizontal="left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8" fillId="3" borderId="41" xfId="0" applyFont="1" applyFill="1" applyBorder="1" applyAlignment="1">
      <alignment horizontal="left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18" fillId="3" borderId="4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1" xfId="0" applyFont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right" vertical="center"/>
    </xf>
    <xf numFmtId="0" fontId="18" fillId="3" borderId="1" xfId="0" applyFont="1" applyFill="1" applyBorder="1" applyAlignment="1">
      <alignment horizontal="right" vertical="center"/>
    </xf>
    <xf numFmtId="0" fontId="18" fillId="0" borderId="23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10" fillId="0" borderId="1" xfId="0" applyFont="1" applyFill="1" applyBorder="1"/>
    <xf numFmtId="0" fontId="20" fillId="0" borderId="0" xfId="0" applyFont="1"/>
    <xf numFmtId="2" fontId="20" fillId="0" borderId="0" xfId="0" applyNumberFormat="1" applyFont="1"/>
    <xf numFmtId="0" fontId="20" fillId="0" borderId="0" xfId="0" applyFont="1" applyFill="1"/>
    <xf numFmtId="0" fontId="5" fillId="0" borderId="0" xfId="0" applyFont="1"/>
    <xf numFmtId="0" fontId="5" fillId="0" borderId="0" xfId="0" applyFont="1" applyFill="1"/>
    <xf numFmtId="43" fontId="5" fillId="0" borderId="0" xfId="3" applyFont="1"/>
    <xf numFmtId="9" fontId="5" fillId="0" borderId="0" xfId="2" applyFont="1"/>
    <xf numFmtId="43" fontId="5" fillId="0" borderId="0" xfId="0" applyNumberFormat="1" applyFont="1"/>
    <xf numFmtId="10" fontId="5" fillId="0" borderId="0" xfId="2" applyNumberFormat="1" applyFont="1"/>
    <xf numFmtId="2" fontId="5" fillId="0" borderId="0" xfId="0" applyNumberFormat="1" applyFont="1"/>
    <xf numFmtId="0" fontId="21" fillId="0" borderId="0" xfId="0" applyFont="1"/>
    <xf numFmtId="0" fontId="9" fillId="0" borderId="49" xfId="0" applyFont="1" applyFill="1" applyBorder="1" applyAlignment="1">
      <alignment horizontal="center" wrapText="1"/>
    </xf>
    <xf numFmtId="0" fontId="22" fillId="0" borderId="0" xfId="0" applyFont="1"/>
    <xf numFmtId="10" fontId="22" fillId="0" borderId="0" xfId="2" applyNumberFormat="1" applyFont="1"/>
    <xf numFmtId="10" fontId="22" fillId="0" borderId="0" xfId="0" applyNumberFormat="1" applyFont="1"/>
    <xf numFmtId="0" fontId="22" fillId="0" borderId="0" xfId="0" applyFont="1" applyBorder="1"/>
    <xf numFmtId="0" fontId="23" fillId="0" borderId="0" xfId="0" applyFont="1" applyBorder="1"/>
    <xf numFmtId="2" fontId="23" fillId="0" borderId="0" xfId="0" applyNumberFormat="1" applyFont="1"/>
    <xf numFmtId="0" fontId="22" fillId="0" borderId="0" xfId="0" applyFont="1" applyFill="1" applyBorder="1"/>
    <xf numFmtId="0" fontId="22" fillId="0" borderId="0" xfId="0" applyFont="1" applyFill="1"/>
    <xf numFmtId="2" fontId="22" fillId="0" borderId="0" xfId="0" applyNumberFormat="1" applyFont="1" applyBorder="1"/>
    <xf numFmtId="166" fontId="22" fillId="0" borderId="0" xfId="2" applyNumberFormat="1" applyFont="1" applyFill="1"/>
    <xf numFmtId="2" fontId="22" fillId="0" borderId="0" xfId="0" applyNumberFormat="1" applyFont="1"/>
    <xf numFmtId="2" fontId="22" fillId="0" borderId="0" xfId="0" applyNumberFormat="1" applyFont="1" applyFill="1"/>
    <xf numFmtId="0" fontId="22" fillId="0" borderId="0" xfId="0" applyFont="1" applyAlignment="1">
      <alignment vertical="center"/>
    </xf>
    <xf numFmtId="164" fontId="23" fillId="0" borderId="0" xfId="1" applyFont="1"/>
    <xf numFmtId="0" fontId="24" fillId="0" borderId="0" xfId="0" applyFont="1"/>
    <xf numFmtId="0" fontId="9" fillId="2" borderId="1" xfId="0" applyFont="1" applyFill="1" applyBorder="1" applyAlignment="1">
      <alignment horizontal="center"/>
    </xf>
    <xf numFmtId="0" fontId="10" fillId="0" borderId="0" xfId="0" applyFont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10" fontId="9" fillId="2" borderId="1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18" fillId="0" borderId="0" xfId="0" applyFont="1" applyFill="1"/>
    <xf numFmtId="0" fontId="10" fillId="0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18" fillId="0" borderId="0" xfId="4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43" fontId="18" fillId="0" borderId="0" xfId="3" applyFont="1" applyFill="1" applyBorder="1" applyAlignment="1">
      <alignment horizontal="left" vertical="center" wrapText="1"/>
    </xf>
    <xf numFmtId="43" fontId="10" fillId="0" borderId="0" xfId="3" applyFont="1" applyFill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9" fillId="0" borderId="0" xfId="1" applyFont="1" applyFill="1" applyBorder="1"/>
    <xf numFmtId="0" fontId="10" fillId="0" borderId="0" xfId="0" applyFont="1" applyFill="1" applyBorder="1"/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8" fillId="0" borderId="0" xfId="4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center" vertical="center" wrapText="1"/>
    </xf>
    <xf numFmtId="4" fontId="19" fillId="0" borderId="0" xfId="4" applyNumberFormat="1" applyFont="1" applyFill="1" applyBorder="1" applyAlignment="1">
      <alignment horizontal="center" vertical="center" wrapText="1"/>
    </xf>
    <xf numFmtId="0" fontId="18" fillId="0" borderId="0" xfId="0" applyFont="1" applyFill="1" applyBorder="1"/>
    <xf numFmtId="43" fontId="10" fillId="0" borderId="0" xfId="3" applyFont="1" applyFill="1" applyBorder="1"/>
    <xf numFmtId="164" fontId="9" fillId="0" borderId="0" xfId="1" applyFont="1" applyFill="1" applyBorder="1" applyAlignment="1">
      <alignment vertical="center"/>
    </xf>
    <xf numFmtId="0" fontId="3" fillId="0" borderId="0" xfId="0" applyFont="1"/>
    <xf numFmtId="9" fontId="10" fillId="0" borderId="1" xfId="0" applyNumberFormat="1" applyFont="1" applyFill="1" applyBorder="1" applyAlignment="1">
      <alignment horizontal="right"/>
    </xf>
    <xf numFmtId="10" fontId="10" fillId="0" borderId="1" xfId="0" applyNumberFormat="1" applyFont="1" applyFill="1" applyBorder="1" applyAlignment="1">
      <alignment horizontal="right"/>
    </xf>
    <xf numFmtId="167" fontId="10" fillId="0" borderId="1" xfId="2" applyNumberFormat="1" applyFont="1" applyFill="1" applyBorder="1" applyAlignment="1">
      <alignment horizontal="right"/>
    </xf>
    <xf numFmtId="10" fontId="10" fillId="0" borderId="1" xfId="2" applyNumberFormat="1" applyFont="1" applyFill="1" applyBorder="1" applyAlignment="1">
      <alignment horizontal="right"/>
    </xf>
    <xf numFmtId="165" fontId="10" fillId="0" borderId="1" xfId="2" applyNumberFormat="1" applyFont="1" applyFill="1" applyBorder="1" applyAlignment="1">
      <alignment horizontal="right"/>
    </xf>
    <xf numFmtId="9" fontId="10" fillId="0" borderId="1" xfId="2" applyFont="1" applyFill="1" applyBorder="1" applyAlignment="1">
      <alignment horizontal="right"/>
    </xf>
    <xf numFmtId="0" fontId="18" fillId="0" borderId="0" xfId="4" applyFont="1" applyBorder="1" applyAlignment="1">
      <alignment horizontal="center" vertical="center" wrapText="1"/>
    </xf>
    <xf numFmtId="0" fontId="18" fillId="0" borderId="0" xfId="4" applyFont="1" applyFill="1" applyBorder="1" applyAlignment="1">
      <alignment horizontal="left" vertical="center" wrapText="1"/>
    </xf>
    <xf numFmtId="4" fontId="19" fillId="0" borderId="24" xfId="4" applyNumberFormat="1" applyFont="1" applyFill="1" applyBorder="1" applyAlignment="1">
      <alignment horizontal="center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0" fontId="19" fillId="7" borderId="1" xfId="4" applyFont="1" applyFill="1" applyBorder="1" applyAlignment="1">
      <alignment vertical="center" wrapText="1"/>
    </xf>
    <xf numFmtId="4" fontId="18" fillId="7" borderId="24" xfId="4" applyNumberFormat="1" applyFont="1" applyFill="1" applyBorder="1" applyAlignment="1">
      <alignment horizontal="center" vertical="center" wrapText="1"/>
    </xf>
    <xf numFmtId="0" fontId="0" fillId="0" borderId="0" xfId="0" applyFont="1"/>
    <xf numFmtId="0" fontId="19" fillId="0" borderId="0" xfId="4" applyFont="1" applyFill="1" applyBorder="1" applyAlignment="1">
      <alignment horizontal="left" vertical="center" wrapText="1"/>
    </xf>
    <xf numFmtId="0" fontId="18" fillId="6" borderId="1" xfId="4" applyFont="1" applyFill="1" applyBorder="1" applyAlignment="1">
      <alignment horizontal="left" vertical="center" wrapText="1"/>
    </xf>
    <xf numFmtId="1" fontId="18" fillId="6" borderId="1" xfId="4" applyNumberFormat="1" applyFont="1" applyFill="1" applyBorder="1" applyAlignment="1">
      <alignment horizontal="center" vertical="center" wrapText="1"/>
    </xf>
    <xf numFmtId="2" fontId="18" fillId="6" borderId="1" xfId="4" applyNumberFormat="1" applyFont="1" applyFill="1" applyBorder="1" applyAlignment="1">
      <alignment horizontal="center" vertical="center" wrapText="1"/>
    </xf>
    <xf numFmtId="3" fontId="18" fillId="0" borderId="1" xfId="4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9" fillId="0" borderId="36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9" fillId="0" borderId="49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12" fillId="0" borderId="49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51" xfId="0" applyFont="1" applyFill="1" applyBorder="1" applyAlignment="1">
      <alignment horizontal="center"/>
    </xf>
    <xf numFmtId="0" fontId="12" fillId="0" borderId="49" xfId="0" applyFont="1" applyFill="1" applyBorder="1" applyAlignment="1">
      <alignment horizontal="left"/>
    </xf>
    <xf numFmtId="0" fontId="11" fillId="0" borderId="49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13" fillId="0" borderId="49" xfId="0" applyFont="1" applyFill="1" applyBorder="1" applyAlignment="1">
      <alignment horizontal="center"/>
    </xf>
    <xf numFmtId="0" fontId="13" fillId="0" borderId="51" xfId="0" applyFont="1" applyFill="1" applyBorder="1" applyAlignment="1">
      <alignment horizontal="center"/>
    </xf>
    <xf numFmtId="0" fontId="9" fillId="0" borderId="49" xfId="0" applyFont="1" applyBorder="1" applyAlignment="1">
      <alignment horizontal="center"/>
    </xf>
    <xf numFmtId="43" fontId="9" fillId="0" borderId="51" xfId="3" applyFont="1" applyBorder="1" applyAlignment="1"/>
    <xf numFmtId="0" fontId="9" fillId="0" borderId="51" xfId="0" applyFont="1" applyFill="1" applyBorder="1" applyAlignment="1">
      <alignment horizontal="center"/>
    </xf>
    <xf numFmtId="0" fontId="20" fillId="0" borderId="49" xfId="0" applyFont="1" applyFill="1" applyBorder="1" applyAlignment="1">
      <alignment horizontal="left" wrapText="1"/>
    </xf>
    <xf numFmtId="0" fontId="20" fillId="0" borderId="51" xfId="0" applyFont="1" applyFill="1" applyBorder="1" applyAlignment="1">
      <alignment horizontal="left" wrapText="1"/>
    </xf>
    <xf numFmtId="0" fontId="9" fillId="0" borderId="51" xfId="0" applyFont="1" applyFill="1" applyBorder="1" applyAlignment="1">
      <alignment horizontal="center" wrapText="1"/>
    </xf>
    <xf numFmtId="0" fontId="9" fillId="0" borderId="49" xfId="0" applyFont="1" applyFill="1" applyBorder="1" applyAlignment="1"/>
    <xf numFmtId="0" fontId="9" fillId="0" borderId="51" xfId="0" applyFont="1" applyFill="1" applyBorder="1" applyAlignment="1"/>
    <xf numFmtId="0" fontId="9" fillId="0" borderId="50" xfId="0" applyFont="1" applyFill="1" applyBorder="1" applyAlignment="1">
      <alignment horizontal="center"/>
    </xf>
    <xf numFmtId="0" fontId="10" fillId="0" borderId="49" xfId="0" applyFont="1" applyFill="1" applyBorder="1" applyAlignment="1">
      <alignment horizontal="center"/>
    </xf>
    <xf numFmtId="2" fontId="9" fillId="0" borderId="51" xfId="0" applyNumberFormat="1" applyFont="1" applyFill="1" applyBorder="1"/>
    <xf numFmtId="0" fontId="9" fillId="0" borderId="49" xfId="0" applyFont="1" applyFill="1" applyBorder="1" applyAlignment="1">
      <alignment horizontal="left"/>
    </xf>
    <xf numFmtId="0" fontId="9" fillId="0" borderId="51" xfId="0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4" fillId="0" borderId="0" xfId="0" applyFont="1"/>
    <xf numFmtId="4" fontId="10" fillId="0" borderId="1" xfId="4" applyNumberFormat="1" applyFont="1" applyFill="1" applyBorder="1" applyAlignment="1">
      <alignment horizontal="center" vertical="center" wrapText="1"/>
    </xf>
    <xf numFmtId="164" fontId="9" fillId="0" borderId="1" xfId="1" applyFont="1" applyFill="1" applyBorder="1"/>
    <xf numFmtId="0" fontId="10" fillId="0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center" vertical="center" wrapText="1"/>
    </xf>
    <xf numFmtId="8" fontId="18" fillId="0" borderId="1" xfId="0" applyNumberFormat="1" applyFont="1" applyBorder="1" applyAlignment="1">
      <alignment vertical="center" wrapText="1"/>
    </xf>
    <xf numFmtId="8" fontId="18" fillId="6" borderId="1" xfId="0" applyNumberFormat="1" applyFont="1" applyFill="1" applyBorder="1" applyAlignment="1">
      <alignment horizontal="right" vertical="center" wrapText="1"/>
    </xf>
    <xf numFmtId="8" fontId="19" fillId="0" borderId="1" xfId="0" applyNumberFormat="1" applyFont="1" applyBorder="1" applyAlignment="1">
      <alignment vertical="center"/>
    </xf>
    <xf numFmtId="168" fontId="18" fillId="0" borderId="1" xfId="3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168" fontId="10" fillId="0" borderId="1" xfId="0" applyNumberFormat="1" applyFont="1" applyFill="1" applyBorder="1"/>
    <xf numFmtId="8" fontId="9" fillId="0" borderId="1" xfId="0" applyNumberFormat="1" applyFont="1" applyFill="1" applyBorder="1" applyAlignment="1">
      <alignment vertical="center"/>
    </xf>
    <xf numFmtId="8" fontId="9" fillId="0" borderId="1" xfId="0" applyNumberFormat="1" applyFont="1" applyBorder="1"/>
    <xf numFmtId="0" fontId="0" fillId="0" borderId="1" xfId="0" applyBorder="1"/>
    <xf numFmtId="0" fontId="9" fillId="0" borderId="49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5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20" fillId="0" borderId="49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wrapText="1"/>
    </xf>
    <xf numFmtId="0" fontId="20" fillId="0" borderId="51" xfId="0" applyFont="1" applyFill="1" applyBorder="1" applyAlignment="1">
      <alignment horizontal="left" wrapText="1"/>
    </xf>
    <xf numFmtId="0" fontId="9" fillId="0" borderId="36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9" fillId="0" borderId="5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49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51" xfId="0" applyFont="1" applyFill="1" applyBorder="1" applyAlignment="1">
      <alignment horizontal="center" wrapText="1"/>
    </xf>
    <xf numFmtId="4" fontId="10" fillId="6" borderId="1" xfId="4" applyNumberFormat="1" applyFont="1" applyFill="1" applyBorder="1" applyAlignment="1">
      <alignment horizontal="center" vertical="center" wrapText="1"/>
    </xf>
    <xf numFmtId="0" fontId="19" fillId="0" borderId="24" xfId="4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left" vertical="center" wrapText="1"/>
    </xf>
    <xf numFmtId="2" fontId="0" fillId="0" borderId="1" xfId="0" applyNumberFormat="1" applyBorder="1"/>
    <xf numFmtId="1" fontId="0" fillId="0" borderId="1" xfId="0" applyNumberFormat="1" applyBorder="1"/>
    <xf numFmtId="1" fontId="4" fillId="0" borderId="1" xfId="0" applyNumberFormat="1" applyFont="1" applyBorder="1"/>
    <xf numFmtId="2" fontId="4" fillId="0" borderId="1" xfId="0" applyNumberFormat="1" applyFont="1" applyBorder="1"/>
    <xf numFmtId="3" fontId="10" fillId="0" borderId="1" xfId="4" applyNumberFormat="1" applyFont="1" applyFill="1" applyBorder="1" applyAlignment="1">
      <alignment horizontal="center" vertical="center" wrapText="1"/>
    </xf>
    <xf numFmtId="8" fontId="0" fillId="0" borderId="0" xfId="0" applyNumberFormat="1"/>
    <xf numFmtId="0" fontId="9" fillId="2" borderId="2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/>
    <xf numFmtId="0" fontId="9" fillId="2" borderId="1" xfId="0" applyFont="1" applyFill="1" applyBorder="1" applyAlignment="1">
      <alignment wrapText="1"/>
    </xf>
    <xf numFmtId="0" fontId="19" fillId="2" borderId="1" xfId="4" applyFont="1" applyFill="1" applyBorder="1" applyAlignment="1">
      <alignment horizontal="center" vertical="center" wrapText="1"/>
    </xf>
    <xf numFmtId="0" fontId="19" fillId="2" borderId="24" xfId="4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16" fontId="22" fillId="0" borderId="0" xfId="0" applyNumberFormat="1" applyFont="1" applyFill="1" applyBorder="1"/>
    <xf numFmtId="0" fontId="18" fillId="3" borderId="1" xfId="0" applyFont="1" applyFill="1" applyBorder="1" applyAlignment="1">
      <alignment horizontal="left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left" vertical="center" wrapText="1"/>
    </xf>
    <xf numFmtId="0" fontId="18" fillId="3" borderId="9" xfId="0" applyFont="1" applyFill="1" applyBorder="1" applyAlignment="1">
      <alignment horizontal="left" vertical="center" wrapText="1"/>
    </xf>
    <xf numFmtId="0" fontId="18" fillId="3" borderId="24" xfId="0" applyFont="1" applyFill="1" applyBorder="1" applyAlignment="1">
      <alignment horizontal="left" vertical="center" wrapText="1"/>
    </xf>
    <xf numFmtId="0" fontId="10" fillId="4" borderId="45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8" fillId="3" borderId="38" xfId="0" applyFont="1" applyFill="1" applyBorder="1" applyAlignment="1">
      <alignment horizontal="left" vertical="center" wrapText="1"/>
    </xf>
    <xf numFmtId="0" fontId="18" fillId="3" borderId="39" xfId="0" applyFont="1" applyFill="1" applyBorder="1" applyAlignment="1">
      <alignment horizontal="left" vertical="center" wrapText="1"/>
    </xf>
    <xf numFmtId="0" fontId="18" fillId="3" borderId="40" xfId="0" applyFont="1" applyFill="1" applyBorder="1" applyAlignment="1">
      <alignment horizontal="left" vertical="center" wrapText="1"/>
    </xf>
    <xf numFmtId="0" fontId="10" fillId="3" borderId="38" xfId="0" applyFont="1" applyFill="1" applyBorder="1" applyAlignment="1">
      <alignment horizontal="left" vertical="center" wrapText="1"/>
    </xf>
    <xf numFmtId="0" fontId="10" fillId="3" borderId="39" xfId="0" applyFont="1" applyFill="1" applyBorder="1" applyAlignment="1">
      <alignment horizontal="left" vertical="center" wrapText="1"/>
    </xf>
    <xf numFmtId="0" fontId="10" fillId="3" borderId="40" xfId="0" applyFont="1" applyFill="1" applyBorder="1" applyAlignment="1">
      <alignment horizontal="left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8" fillId="3" borderId="23" xfId="0" applyFont="1" applyFill="1" applyBorder="1" applyAlignment="1">
      <alignment horizontal="left" vertical="center"/>
    </xf>
    <xf numFmtId="0" fontId="18" fillId="3" borderId="9" xfId="0" applyFont="1" applyFill="1" applyBorder="1" applyAlignment="1">
      <alignment horizontal="left" vertical="center"/>
    </xf>
    <xf numFmtId="0" fontId="18" fillId="3" borderId="24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8" fillId="5" borderId="48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left" vertical="center"/>
    </xf>
    <xf numFmtId="0" fontId="18" fillId="5" borderId="9" xfId="0" applyFont="1" applyFill="1" applyBorder="1" applyAlignment="1">
      <alignment horizontal="left" vertical="center"/>
    </xf>
    <xf numFmtId="0" fontId="18" fillId="5" borderId="24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51" xfId="0" applyFont="1" applyFill="1" applyBorder="1" applyAlignment="1">
      <alignment horizontal="left"/>
    </xf>
    <xf numFmtId="0" fontId="9" fillId="0" borderId="23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left" wrapText="1"/>
    </xf>
    <xf numFmtId="0" fontId="9" fillId="0" borderId="35" xfId="0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9" fillId="0" borderId="50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52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22" fillId="0" borderId="0" xfId="0" applyFont="1" applyBorder="1" applyAlignment="1">
      <alignment horizontal="left" wrapText="1"/>
    </xf>
    <xf numFmtId="0" fontId="9" fillId="0" borderId="49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51" xfId="0" applyFont="1" applyFill="1" applyBorder="1" applyAlignment="1">
      <alignment horizontal="center" wrapText="1"/>
    </xf>
    <xf numFmtId="0" fontId="9" fillId="0" borderId="21" xfId="0" applyFont="1" applyFill="1" applyBorder="1" applyAlignment="1">
      <alignment horizontal="center" wrapText="1"/>
    </xf>
    <xf numFmtId="0" fontId="9" fillId="0" borderId="22" xfId="0" applyFont="1" applyFill="1" applyBorder="1" applyAlignment="1">
      <alignment horizontal="center" wrapText="1"/>
    </xf>
    <xf numFmtId="0" fontId="9" fillId="0" borderId="52" xfId="0" applyFont="1" applyFill="1" applyBorder="1" applyAlignment="1">
      <alignment horizontal="center" wrapText="1"/>
    </xf>
    <xf numFmtId="0" fontId="12" fillId="2" borderId="35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/>
    </xf>
    <xf numFmtId="0" fontId="12" fillId="2" borderId="50" xfId="0" applyFont="1" applyFill="1" applyBorder="1" applyAlignment="1">
      <alignment horizontal="center"/>
    </xf>
    <xf numFmtId="0" fontId="12" fillId="0" borderId="49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5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19" fillId="0" borderId="1" xfId="4" applyFont="1" applyFill="1" applyBorder="1" applyAlignment="1">
      <alignment horizontal="left" vertical="center" wrapText="1"/>
    </xf>
    <xf numFmtId="0" fontId="19" fillId="2" borderId="1" xfId="4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19" fillId="0" borderId="23" xfId="4" applyFont="1" applyFill="1" applyBorder="1" applyAlignment="1">
      <alignment horizontal="left" vertical="center" wrapText="1"/>
    </xf>
    <xf numFmtId="0" fontId="19" fillId="0" borderId="24" xfId="4" applyFont="1" applyFill="1" applyBorder="1" applyAlignment="1">
      <alignment horizontal="left" vertical="center" wrapText="1"/>
    </xf>
    <xf numFmtId="0" fontId="19" fillId="0" borderId="9" xfId="4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9" fillId="2" borderId="23" xfId="4" applyFont="1" applyFill="1" applyBorder="1" applyAlignment="1">
      <alignment horizontal="center" vertical="center" wrapText="1"/>
    </xf>
    <xf numFmtId="0" fontId="19" fillId="2" borderId="24" xfId="4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vertical="center"/>
    </xf>
  </cellXfs>
  <cellStyles count="14">
    <cellStyle name="Moeda" xfId="1" builtinId="4"/>
    <cellStyle name="Moeda 2" xfId="6"/>
    <cellStyle name="Moeda 3" xfId="11"/>
    <cellStyle name="Normal" xfId="0" builtinId="0"/>
    <cellStyle name="Normal 2" xfId="5"/>
    <cellStyle name="Normal 3" xfId="4"/>
    <cellStyle name="Normal 4" xfId="12"/>
    <cellStyle name="Porcentagem" xfId="2" builtinId="5"/>
    <cellStyle name="Porcentagem 2" xfId="7"/>
    <cellStyle name="Porcentagem 3" xfId="10"/>
    <cellStyle name="Vírgula" xfId="3" builtinId="3"/>
    <cellStyle name="Vírgula 2" xfId="8"/>
    <cellStyle name="Vírgula 3" xfId="9"/>
    <cellStyle name="Vírgula 4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1"/>
  <sheetViews>
    <sheetView showGridLines="0" workbookViewId="0">
      <selection sqref="A1:F41"/>
    </sheetView>
  </sheetViews>
  <sheetFormatPr defaultRowHeight="12.75" x14ac:dyDescent="0.2"/>
  <cols>
    <col min="1" max="1" width="14.28515625" customWidth="1"/>
    <col min="2" max="2" width="16.7109375" customWidth="1"/>
    <col min="3" max="3" width="13.85546875" customWidth="1"/>
    <col min="4" max="4" width="15.42578125" customWidth="1"/>
    <col min="5" max="5" width="14.85546875" customWidth="1"/>
    <col min="6" max="6" width="12.7109375" customWidth="1"/>
  </cols>
  <sheetData>
    <row r="1" spans="1:6" ht="15" thickBot="1" x14ac:dyDescent="0.25">
      <c r="A1" s="273" t="s">
        <v>85</v>
      </c>
      <c r="B1" s="274"/>
      <c r="C1" s="274"/>
      <c r="D1" s="274"/>
      <c r="E1" s="274"/>
      <c r="F1" s="275"/>
    </row>
    <row r="2" spans="1:6" x14ac:dyDescent="0.2">
      <c r="A2" s="276" t="s">
        <v>86</v>
      </c>
      <c r="B2" s="276"/>
      <c r="C2" s="276"/>
      <c r="D2" s="276"/>
      <c r="E2" s="276"/>
      <c r="F2" s="276"/>
    </row>
    <row r="3" spans="1:6" x14ac:dyDescent="0.2">
      <c r="A3" s="62"/>
      <c r="B3" s="62"/>
      <c r="C3" s="62"/>
      <c r="D3" s="62"/>
      <c r="E3" s="62"/>
      <c r="F3" s="62"/>
    </row>
    <row r="4" spans="1:6" x14ac:dyDescent="0.2">
      <c r="A4" s="258" t="s">
        <v>87</v>
      </c>
      <c r="B4" s="259"/>
      <c r="C4" s="259"/>
      <c r="D4" s="259"/>
      <c r="E4" s="259"/>
      <c r="F4" s="260"/>
    </row>
    <row r="5" spans="1:6" x14ac:dyDescent="0.2">
      <c r="A5" s="63" t="s">
        <v>88</v>
      </c>
      <c r="B5" s="277"/>
      <c r="C5" s="278"/>
      <c r="D5" s="278"/>
      <c r="E5" s="278"/>
      <c r="F5" s="279"/>
    </row>
    <row r="6" spans="1:6" x14ac:dyDescent="0.2">
      <c r="A6" s="63" t="s">
        <v>89</v>
      </c>
      <c r="B6" s="277"/>
      <c r="C6" s="278"/>
      <c r="D6" s="279"/>
      <c r="E6" s="64" t="s">
        <v>90</v>
      </c>
      <c r="F6" s="64" t="s">
        <v>91</v>
      </c>
    </row>
    <row r="7" spans="1:6" x14ac:dyDescent="0.2">
      <c r="A7" s="63" t="s">
        <v>92</v>
      </c>
      <c r="B7" s="280" t="s">
        <v>93</v>
      </c>
      <c r="C7" s="281"/>
      <c r="D7" s="281"/>
      <c r="E7" s="281"/>
      <c r="F7" s="282"/>
    </row>
    <row r="8" spans="1:6" x14ac:dyDescent="0.2">
      <c r="A8" s="63" t="s">
        <v>94</v>
      </c>
      <c r="B8" s="277"/>
      <c r="C8" s="278"/>
      <c r="D8" s="278"/>
      <c r="E8" s="278"/>
      <c r="F8" s="279"/>
    </row>
    <row r="9" spans="1:6" x14ac:dyDescent="0.2">
      <c r="A9" s="62"/>
      <c r="B9" s="62"/>
      <c r="C9" s="62"/>
      <c r="D9" s="62"/>
      <c r="E9" s="62"/>
      <c r="F9" s="62"/>
    </row>
    <row r="10" spans="1:6" x14ac:dyDescent="0.2">
      <c r="A10" s="62"/>
      <c r="B10" s="62"/>
      <c r="C10" s="62"/>
      <c r="D10" s="62"/>
      <c r="E10" s="62"/>
      <c r="F10" s="62"/>
    </row>
    <row r="11" spans="1:6" ht="22.5" x14ac:dyDescent="0.2">
      <c r="A11" s="65" t="s">
        <v>95</v>
      </c>
      <c r="B11" s="65" t="s">
        <v>96</v>
      </c>
      <c r="C11" s="66" t="s">
        <v>97</v>
      </c>
      <c r="D11" s="65" t="s">
        <v>98</v>
      </c>
      <c r="E11" s="65" t="s">
        <v>99</v>
      </c>
      <c r="F11" s="65" t="s">
        <v>100</v>
      </c>
    </row>
    <row r="12" spans="1:6" x14ac:dyDescent="0.2">
      <c r="A12" s="67"/>
      <c r="B12" s="67"/>
      <c r="C12" s="67"/>
      <c r="D12" s="67"/>
      <c r="E12" s="67"/>
      <c r="F12" s="67"/>
    </row>
    <row r="13" spans="1:6" x14ac:dyDescent="0.2">
      <c r="A13" s="67"/>
      <c r="B13" s="67"/>
      <c r="C13" s="67"/>
      <c r="D13" s="67"/>
      <c r="E13" s="67"/>
      <c r="F13" s="67"/>
    </row>
    <row r="14" spans="1:6" x14ac:dyDescent="0.2">
      <c r="A14" s="67"/>
      <c r="B14" s="67"/>
      <c r="C14" s="67"/>
      <c r="D14" s="67"/>
      <c r="E14" s="67"/>
      <c r="F14" s="67"/>
    </row>
    <row r="15" spans="1:6" x14ac:dyDescent="0.2">
      <c r="A15" s="67"/>
      <c r="B15" s="67"/>
      <c r="C15" s="67"/>
      <c r="D15" s="67"/>
      <c r="E15" s="67"/>
      <c r="F15" s="67"/>
    </row>
    <row r="16" spans="1:6" x14ac:dyDescent="0.2">
      <c r="A16" s="62"/>
      <c r="B16" s="62"/>
      <c r="C16" s="62"/>
      <c r="D16" s="62"/>
      <c r="E16" s="62"/>
      <c r="F16" s="62"/>
    </row>
    <row r="17" spans="1:6" x14ac:dyDescent="0.2">
      <c r="A17" s="62"/>
      <c r="B17" s="62"/>
      <c r="C17" s="62"/>
      <c r="D17" s="62"/>
      <c r="E17" s="62"/>
      <c r="F17" s="62"/>
    </row>
    <row r="18" spans="1:6" x14ac:dyDescent="0.2">
      <c r="A18" s="283" t="s">
        <v>101</v>
      </c>
      <c r="B18" s="284"/>
      <c r="C18" s="284"/>
      <c r="D18" s="284"/>
      <c r="E18" s="284"/>
      <c r="F18" s="285"/>
    </row>
    <row r="19" spans="1:6" x14ac:dyDescent="0.2">
      <c r="A19" s="261"/>
      <c r="B19" s="262"/>
      <c r="C19" s="262"/>
      <c r="D19" s="262"/>
      <c r="E19" s="262"/>
      <c r="F19" s="263"/>
    </row>
    <row r="20" spans="1:6" x14ac:dyDescent="0.2">
      <c r="A20" s="62"/>
      <c r="B20" s="62"/>
      <c r="C20" s="62"/>
      <c r="D20" s="62"/>
      <c r="E20" s="62"/>
      <c r="F20" s="62"/>
    </row>
    <row r="21" spans="1:6" x14ac:dyDescent="0.2">
      <c r="A21" s="62"/>
      <c r="B21" s="62"/>
      <c r="C21" s="62"/>
      <c r="D21" s="62"/>
      <c r="E21" s="62"/>
      <c r="F21" s="62"/>
    </row>
    <row r="22" spans="1:6" x14ac:dyDescent="0.2">
      <c r="A22" s="286" t="s">
        <v>102</v>
      </c>
      <c r="B22" s="287"/>
      <c r="C22" s="287"/>
      <c r="D22" s="287"/>
      <c r="E22" s="287"/>
      <c r="F22" s="288"/>
    </row>
    <row r="23" spans="1:6" x14ac:dyDescent="0.2">
      <c r="A23" s="261"/>
      <c r="B23" s="262"/>
      <c r="C23" s="262"/>
      <c r="D23" s="262"/>
      <c r="E23" s="262"/>
      <c r="F23" s="263"/>
    </row>
    <row r="24" spans="1:6" x14ac:dyDescent="0.2">
      <c r="A24" s="62"/>
      <c r="B24" s="62"/>
      <c r="C24" s="62"/>
      <c r="D24" s="62"/>
      <c r="E24" s="62"/>
      <c r="F24" s="62"/>
    </row>
    <row r="25" spans="1:6" x14ac:dyDescent="0.2">
      <c r="A25" s="62"/>
      <c r="B25" s="62"/>
      <c r="C25" s="62"/>
      <c r="D25" s="62"/>
      <c r="E25" s="62"/>
      <c r="F25" s="62"/>
    </row>
    <row r="26" spans="1:6" x14ac:dyDescent="0.2">
      <c r="A26" s="270" t="s">
        <v>103</v>
      </c>
      <c r="B26" s="271"/>
      <c r="C26" s="271"/>
      <c r="D26" s="271"/>
      <c r="E26" s="271"/>
      <c r="F26" s="272"/>
    </row>
    <row r="27" spans="1:6" x14ac:dyDescent="0.2">
      <c r="A27" s="261"/>
      <c r="B27" s="262"/>
      <c r="C27" s="262"/>
      <c r="D27" s="262"/>
      <c r="E27" s="262"/>
      <c r="F27" s="263"/>
    </row>
    <row r="28" spans="1:6" x14ac:dyDescent="0.2">
      <c r="A28" s="62"/>
      <c r="B28" s="62"/>
      <c r="C28" s="62"/>
      <c r="D28" s="62"/>
      <c r="E28" s="62"/>
      <c r="F28" s="62"/>
    </row>
    <row r="29" spans="1:6" x14ac:dyDescent="0.2">
      <c r="A29" s="62"/>
      <c r="B29" s="62"/>
      <c r="C29" s="62"/>
      <c r="D29" s="62"/>
      <c r="E29" s="62"/>
      <c r="F29" s="62"/>
    </row>
    <row r="30" spans="1:6" x14ac:dyDescent="0.2">
      <c r="A30" s="258" t="s">
        <v>104</v>
      </c>
      <c r="B30" s="259"/>
      <c r="C30" s="260"/>
      <c r="D30" s="62"/>
      <c r="E30" s="62"/>
      <c r="F30" s="62"/>
    </row>
    <row r="31" spans="1:6" x14ac:dyDescent="0.2">
      <c r="A31" s="264" t="s">
        <v>105</v>
      </c>
      <c r="B31" s="265"/>
      <c r="C31" s="68" t="s">
        <v>106</v>
      </c>
      <c r="D31" s="62"/>
      <c r="E31" s="62"/>
      <c r="F31" s="62"/>
    </row>
    <row r="32" spans="1:6" x14ac:dyDescent="0.2">
      <c r="A32" s="266"/>
      <c r="B32" s="267"/>
      <c r="C32" s="69"/>
      <c r="D32" s="62"/>
      <c r="E32" s="62"/>
      <c r="F32" s="62"/>
    </row>
    <row r="33" spans="1:6" x14ac:dyDescent="0.2">
      <c r="A33" s="62"/>
      <c r="B33" s="62"/>
      <c r="C33" s="62"/>
      <c r="D33" s="62"/>
      <c r="E33" s="62"/>
      <c r="F33" s="62"/>
    </row>
    <row r="34" spans="1:6" x14ac:dyDescent="0.2">
      <c r="A34" s="62"/>
      <c r="B34" s="62"/>
      <c r="C34" s="62"/>
      <c r="D34" s="62"/>
      <c r="E34" s="62"/>
      <c r="F34" s="62"/>
    </row>
    <row r="35" spans="1:6" x14ac:dyDescent="0.2">
      <c r="A35" s="268" t="s">
        <v>107</v>
      </c>
      <c r="B35" s="268"/>
      <c r="C35" s="268"/>
      <c r="D35" s="268"/>
      <c r="E35" s="268"/>
      <c r="F35" s="268"/>
    </row>
    <row r="36" spans="1:6" x14ac:dyDescent="0.2">
      <c r="A36" s="269" t="s">
        <v>108</v>
      </c>
      <c r="B36" s="269"/>
      <c r="C36" s="70" t="s">
        <v>106</v>
      </c>
      <c r="D36" s="269" t="s">
        <v>109</v>
      </c>
      <c r="E36" s="269"/>
      <c r="F36" s="269"/>
    </row>
    <row r="37" spans="1:6" x14ac:dyDescent="0.2">
      <c r="A37" s="257"/>
      <c r="B37" s="257"/>
      <c r="C37" s="71"/>
      <c r="D37" s="257"/>
      <c r="E37" s="257"/>
      <c r="F37" s="257"/>
    </row>
    <row r="38" spans="1:6" x14ac:dyDescent="0.2">
      <c r="A38" s="62"/>
      <c r="B38" s="62"/>
      <c r="C38" s="62"/>
      <c r="D38" s="62"/>
      <c r="E38" s="62"/>
      <c r="F38" s="62"/>
    </row>
    <row r="39" spans="1:6" x14ac:dyDescent="0.2">
      <c r="A39" s="62"/>
      <c r="B39" s="62"/>
      <c r="C39" s="62"/>
      <c r="D39" s="62"/>
      <c r="E39" s="62"/>
      <c r="F39" s="62"/>
    </row>
    <row r="40" spans="1:6" x14ac:dyDescent="0.2">
      <c r="A40" s="258" t="s">
        <v>110</v>
      </c>
      <c r="B40" s="259"/>
      <c r="C40" s="259"/>
      <c r="D40" s="259"/>
      <c r="E40" s="259"/>
      <c r="F40" s="260"/>
    </row>
    <row r="41" spans="1:6" x14ac:dyDescent="0.2">
      <c r="A41" s="261"/>
      <c r="B41" s="262"/>
      <c r="C41" s="262"/>
      <c r="D41" s="262"/>
      <c r="E41" s="262"/>
      <c r="F41" s="263"/>
    </row>
  </sheetData>
  <mergeCells count="23">
    <mergeCell ref="A26:F26"/>
    <mergeCell ref="A1:F1"/>
    <mergeCell ref="A2:F2"/>
    <mergeCell ref="A4:F4"/>
    <mergeCell ref="B5:F5"/>
    <mergeCell ref="B6:D6"/>
    <mergeCell ref="B7:F7"/>
    <mergeCell ref="B8:F8"/>
    <mergeCell ref="A18:F18"/>
    <mergeCell ref="A19:F19"/>
    <mergeCell ref="A22:F22"/>
    <mergeCell ref="A23:F23"/>
    <mergeCell ref="A37:B37"/>
    <mergeCell ref="D37:F37"/>
    <mergeCell ref="A40:F40"/>
    <mergeCell ref="A41:F41"/>
    <mergeCell ref="A27:F27"/>
    <mergeCell ref="A30:C30"/>
    <mergeCell ref="A31:B31"/>
    <mergeCell ref="A32:B32"/>
    <mergeCell ref="A35:F35"/>
    <mergeCell ref="A36:B36"/>
    <mergeCell ref="D36:F3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0"/>
  <sheetViews>
    <sheetView showGridLines="0" workbookViewId="0">
      <selection activeCell="F32" sqref="F32"/>
    </sheetView>
  </sheetViews>
  <sheetFormatPr defaultRowHeight="12.75" x14ac:dyDescent="0.2"/>
  <cols>
    <col min="8" max="8" width="13.140625" customWidth="1"/>
  </cols>
  <sheetData>
    <row r="1" spans="1:18" x14ac:dyDescent="0.2">
      <c r="A1" s="72"/>
      <c r="B1" s="72"/>
      <c r="C1" s="72"/>
      <c r="D1" s="72"/>
      <c r="E1" s="72"/>
      <c r="F1" s="72"/>
      <c r="G1" s="72"/>
      <c r="H1" s="72"/>
      <c r="I1" s="73"/>
      <c r="J1" s="72"/>
      <c r="K1" s="72"/>
      <c r="L1" s="72"/>
      <c r="M1" s="72"/>
      <c r="N1" s="72"/>
      <c r="O1" s="72"/>
      <c r="P1" s="72"/>
      <c r="Q1" s="72"/>
      <c r="R1" s="72"/>
    </row>
    <row r="2" spans="1:18" ht="13.5" thickBot="1" x14ac:dyDescent="0.25">
      <c r="A2" s="72"/>
      <c r="B2" s="72"/>
      <c r="C2" s="72"/>
      <c r="D2" s="72"/>
      <c r="E2" s="72"/>
      <c r="F2" s="72"/>
      <c r="G2" s="72"/>
      <c r="H2" s="72"/>
      <c r="I2" s="73"/>
      <c r="J2" s="72"/>
      <c r="K2" s="72"/>
      <c r="L2" s="72"/>
      <c r="M2" s="72"/>
      <c r="N2" s="72"/>
      <c r="O2" s="72"/>
      <c r="P2" s="72"/>
      <c r="Q2" s="72"/>
      <c r="R2" s="72"/>
    </row>
    <row r="3" spans="1:18" ht="15" thickBot="1" x14ac:dyDescent="0.25">
      <c r="A3" s="72"/>
      <c r="B3" s="273" t="s">
        <v>111</v>
      </c>
      <c r="C3" s="274"/>
      <c r="D3" s="274"/>
      <c r="E3" s="274"/>
      <c r="F3" s="274"/>
      <c r="G3" s="274"/>
      <c r="H3" s="275"/>
      <c r="I3" s="74"/>
      <c r="J3" s="72"/>
      <c r="K3" s="75" t="s">
        <v>112</v>
      </c>
      <c r="L3" s="72"/>
      <c r="M3" s="72"/>
      <c r="N3" s="72"/>
      <c r="O3" s="72"/>
      <c r="P3" s="72"/>
      <c r="Q3" s="72"/>
      <c r="R3" s="72"/>
    </row>
    <row r="4" spans="1:18" x14ac:dyDescent="0.2">
      <c r="A4" s="72"/>
      <c r="B4" s="304" t="s">
        <v>86</v>
      </c>
      <c r="C4" s="304"/>
      <c r="D4" s="304"/>
      <c r="E4" s="304"/>
      <c r="F4" s="304"/>
      <c r="G4" s="304"/>
      <c r="H4" s="304"/>
      <c r="I4" s="76"/>
      <c r="J4" s="72"/>
      <c r="K4" s="77" t="s">
        <v>113</v>
      </c>
      <c r="L4" s="72"/>
      <c r="M4" s="72"/>
      <c r="N4" s="72"/>
      <c r="O4" s="72"/>
      <c r="P4" s="72"/>
      <c r="Q4" s="72"/>
      <c r="R4" s="72"/>
    </row>
    <row r="5" spans="1:18" x14ac:dyDescent="0.2">
      <c r="A5" s="72"/>
      <c r="B5" s="72"/>
      <c r="C5" s="72"/>
      <c r="D5" s="72"/>
      <c r="E5" s="72"/>
      <c r="F5" s="72"/>
      <c r="G5" s="72"/>
      <c r="H5" s="72"/>
      <c r="I5" s="73"/>
      <c r="J5" s="72"/>
      <c r="K5" s="75"/>
      <c r="L5" s="72"/>
      <c r="M5" s="72"/>
      <c r="N5" s="72"/>
      <c r="O5" s="72"/>
      <c r="P5" s="72"/>
      <c r="Q5" s="72"/>
      <c r="R5" s="72"/>
    </row>
    <row r="6" spans="1:18" x14ac:dyDescent="0.2">
      <c r="A6" s="72"/>
      <c r="B6" s="78" t="s">
        <v>114</v>
      </c>
      <c r="C6" s="79"/>
      <c r="D6" s="72"/>
      <c r="E6" s="72"/>
      <c r="F6" s="72"/>
      <c r="G6" s="72"/>
      <c r="H6" s="72"/>
      <c r="I6" s="73"/>
      <c r="J6" s="72"/>
      <c r="K6" s="75" t="s">
        <v>115</v>
      </c>
      <c r="L6" s="72"/>
      <c r="M6" s="72"/>
      <c r="N6" s="72"/>
      <c r="O6" s="72"/>
      <c r="P6" s="72"/>
      <c r="Q6" s="72"/>
      <c r="R6" s="72"/>
    </row>
    <row r="7" spans="1:18" x14ac:dyDescent="0.2">
      <c r="A7" s="72"/>
      <c r="B7" s="72"/>
      <c r="C7" s="72"/>
      <c r="D7" s="72"/>
      <c r="E7" s="72"/>
      <c r="F7" s="72"/>
      <c r="G7" s="72"/>
      <c r="H7" s="72"/>
      <c r="I7" s="73"/>
      <c r="J7" s="72"/>
      <c r="K7" s="72"/>
      <c r="L7" s="72"/>
      <c r="M7" s="72"/>
      <c r="N7" s="72"/>
      <c r="O7" s="72"/>
      <c r="P7" s="72"/>
      <c r="Q7" s="72"/>
      <c r="R7" s="72"/>
    </row>
    <row r="8" spans="1:18" x14ac:dyDescent="0.2">
      <c r="A8" s="72"/>
      <c r="B8" s="78" t="s">
        <v>84</v>
      </c>
      <c r="C8" s="79"/>
      <c r="D8" s="80" t="s">
        <v>116</v>
      </c>
      <c r="E8" s="81"/>
      <c r="F8" s="78" t="s">
        <v>117</v>
      </c>
      <c r="G8" s="72"/>
      <c r="H8" s="72"/>
      <c r="I8" s="73"/>
      <c r="J8" s="72"/>
      <c r="K8" s="305" t="s">
        <v>118</v>
      </c>
      <c r="L8" s="306"/>
      <c r="M8" s="306"/>
      <c r="N8" s="306"/>
      <c r="O8" s="306"/>
      <c r="P8" s="306"/>
      <c r="Q8" s="307"/>
      <c r="R8" s="72"/>
    </row>
    <row r="9" spans="1:18" x14ac:dyDescent="0.2">
      <c r="A9" s="72"/>
      <c r="B9" s="72"/>
      <c r="C9" s="72"/>
      <c r="D9" s="72"/>
      <c r="E9" s="72"/>
      <c r="F9" s="72"/>
      <c r="G9" s="72"/>
      <c r="H9" s="72"/>
      <c r="I9" s="73"/>
      <c r="J9" s="72"/>
      <c r="K9" s="308">
        <v>1</v>
      </c>
      <c r="L9" s="310" t="s">
        <v>119</v>
      </c>
      <c r="M9" s="311"/>
      <c r="N9" s="311"/>
      <c r="O9" s="311"/>
      <c r="P9" s="311"/>
      <c r="Q9" s="312"/>
      <c r="R9" s="72"/>
    </row>
    <row r="10" spans="1:18" x14ac:dyDescent="0.2">
      <c r="A10" s="72"/>
      <c r="B10" s="82" t="s">
        <v>120</v>
      </c>
      <c r="C10" s="83"/>
      <c r="D10" s="79"/>
      <c r="E10" s="72" t="s">
        <v>121</v>
      </c>
      <c r="F10" s="72"/>
      <c r="G10" s="72"/>
      <c r="H10" s="72"/>
      <c r="I10" s="73"/>
      <c r="J10" s="72"/>
      <c r="K10" s="309"/>
      <c r="L10" s="299"/>
      <c r="M10" s="300"/>
      <c r="N10" s="300"/>
      <c r="O10" s="300"/>
      <c r="P10" s="300"/>
      <c r="Q10" s="301"/>
      <c r="R10" s="72"/>
    </row>
    <row r="11" spans="1:18" x14ac:dyDescent="0.2">
      <c r="A11" s="72"/>
      <c r="B11" s="72"/>
      <c r="C11" s="72"/>
      <c r="D11" s="72"/>
      <c r="E11" s="72"/>
      <c r="F11" s="72"/>
      <c r="G11" s="72"/>
      <c r="H11" s="72"/>
      <c r="I11" s="73"/>
      <c r="J11" s="72"/>
      <c r="K11" s="308">
        <v>2</v>
      </c>
      <c r="L11" s="310" t="s">
        <v>122</v>
      </c>
      <c r="M11" s="311"/>
      <c r="N11" s="311"/>
      <c r="O11" s="311"/>
      <c r="P11" s="311"/>
      <c r="Q11" s="312"/>
      <c r="R11" s="72"/>
    </row>
    <row r="12" spans="1:18" x14ac:dyDescent="0.2">
      <c r="A12" s="72"/>
      <c r="B12" s="72"/>
      <c r="C12" s="72"/>
      <c r="D12" s="72"/>
      <c r="E12" s="72"/>
      <c r="F12" s="72"/>
      <c r="G12" s="72"/>
      <c r="H12" s="72"/>
      <c r="I12" s="73"/>
      <c r="J12" s="72"/>
      <c r="K12" s="309"/>
      <c r="L12" s="299"/>
      <c r="M12" s="300"/>
      <c r="N12" s="300"/>
      <c r="O12" s="300"/>
      <c r="P12" s="300"/>
      <c r="Q12" s="301"/>
      <c r="R12" s="72"/>
    </row>
    <row r="13" spans="1:18" ht="13.5" thickBot="1" x14ac:dyDescent="0.25">
      <c r="A13" s="72"/>
      <c r="B13" s="72"/>
      <c r="C13" s="72"/>
      <c r="D13" s="72"/>
      <c r="E13" s="72"/>
      <c r="F13" s="72"/>
      <c r="G13" s="72"/>
      <c r="H13" s="72"/>
      <c r="I13" s="74"/>
      <c r="J13" s="72"/>
      <c r="K13" s="308">
        <v>3</v>
      </c>
      <c r="L13" s="310" t="s">
        <v>123</v>
      </c>
      <c r="M13" s="311"/>
      <c r="N13" s="311"/>
      <c r="O13" s="311"/>
      <c r="P13" s="311"/>
      <c r="Q13" s="312"/>
      <c r="R13" s="72"/>
    </row>
    <row r="14" spans="1:18" ht="13.5" thickBot="1" x14ac:dyDescent="0.25">
      <c r="A14" s="72"/>
      <c r="B14" s="289" t="s">
        <v>124</v>
      </c>
      <c r="C14" s="290"/>
      <c r="D14" s="290"/>
      <c r="E14" s="290"/>
      <c r="F14" s="290"/>
      <c r="G14" s="290"/>
      <c r="H14" s="291"/>
      <c r="I14" s="73"/>
      <c r="J14" s="72"/>
      <c r="K14" s="309"/>
      <c r="L14" s="299"/>
      <c r="M14" s="300"/>
      <c r="N14" s="300"/>
      <c r="O14" s="300"/>
      <c r="P14" s="300"/>
      <c r="Q14" s="301"/>
      <c r="R14" s="72"/>
    </row>
    <row r="15" spans="1:18" x14ac:dyDescent="0.2">
      <c r="A15" s="72"/>
      <c r="B15" s="72"/>
      <c r="C15" s="72"/>
      <c r="D15" s="72"/>
      <c r="E15" s="72"/>
      <c r="F15" s="72"/>
      <c r="G15" s="72"/>
      <c r="H15" s="72"/>
      <c r="I15" s="84"/>
      <c r="J15" s="72"/>
      <c r="K15" s="293">
        <v>4</v>
      </c>
      <c r="L15" s="302" t="s">
        <v>125</v>
      </c>
      <c r="M15" s="302"/>
      <c r="N15" s="302"/>
      <c r="O15" s="302"/>
      <c r="P15" s="302"/>
      <c r="Q15" s="302"/>
      <c r="R15" s="72"/>
    </row>
    <row r="16" spans="1:18" x14ac:dyDescent="0.2">
      <c r="A16" s="72"/>
      <c r="B16" s="85" t="s">
        <v>126</v>
      </c>
      <c r="C16" s="295" t="s">
        <v>127</v>
      </c>
      <c r="D16" s="295"/>
      <c r="E16" s="295"/>
      <c r="F16" s="295"/>
      <c r="G16" s="295"/>
      <c r="H16" s="79"/>
      <c r="I16" s="84"/>
      <c r="J16" s="72"/>
      <c r="K16" s="293"/>
      <c r="L16" s="303"/>
      <c r="M16" s="303"/>
      <c r="N16" s="303"/>
      <c r="O16" s="303"/>
      <c r="P16" s="303"/>
      <c r="Q16" s="303"/>
      <c r="R16" s="72"/>
    </row>
    <row r="17" spans="1:18" x14ac:dyDescent="0.2">
      <c r="A17" s="72"/>
      <c r="B17" s="85" t="s">
        <v>128</v>
      </c>
      <c r="C17" s="295" t="s">
        <v>129</v>
      </c>
      <c r="D17" s="295"/>
      <c r="E17" s="295"/>
      <c r="F17" s="295"/>
      <c r="G17" s="295"/>
      <c r="H17" s="79"/>
      <c r="I17" s="84"/>
      <c r="J17" s="72"/>
      <c r="K17" s="293">
        <v>5</v>
      </c>
      <c r="L17" s="302" t="s">
        <v>130</v>
      </c>
      <c r="M17" s="302"/>
      <c r="N17" s="302"/>
      <c r="O17" s="302"/>
      <c r="P17" s="302"/>
      <c r="Q17" s="302"/>
      <c r="R17" s="72"/>
    </row>
    <row r="18" spans="1:18" x14ac:dyDescent="0.2">
      <c r="A18" s="72"/>
      <c r="B18" s="85" t="s">
        <v>131</v>
      </c>
      <c r="C18" s="295" t="s">
        <v>132</v>
      </c>
      <c r="D18" s="295"/>
      <c r="E18" s="295"/>
      <c r="F18" s="295"/>
      <c r="G18" s="295"/>
      <c r="H18" s="79"/>
      <c r="I18" s="84"/>
      <c r="J18" s="72"/>
      <c r="K18" s="293"/>
      <c r="L18" s="303"/>
      <c r="M18" s="303"/>
      <c r="N18" s="303"/>
      <c r="O18" s="303"/>
      <c r="P18" s="303"/>
      <c r="Q18" s="303"/>
      <c r="R18" s="72"/>
    </row>
    <row r="19" spans="1:18" x14ac:dyDescent="0.2">
      <c r="A19" s="72"/>
      <c r="B19" s="85" t="s">
        <v>133</v>
      </c>
      <c r="C19" s="295" t="s">
        <v>134</v>
      </c>
      <c r="D19" s="295"/>
      <c r="E19" s="295"/>
      <c r="F19" s="295"/>
      <c r="G19" s="295"/>
      <c r="H19" s="79"/>
      <c r="I19" s="73"/>
      <c r="J19" s="72"/>
      <c r="K19" s="296">
        <v>6</v>
      </c>
      <c r="L19" s="297" t="s">
        <v>135</v>
      </c>
      <c r="M19" s="297"/>
      <c r="N19" s="297"/>
      <c r="O19" s="297"/>
      <c r="P19" s="297"/>
      <c r="Q19" s="297"/>
      <c r="R19" s="72"/>
    </row>
    <row r="20" spans="1:18" x14ac:dyDescent="0.2">
      <c r="A20" s="72"/>
      <c r="B20" s="72"/>
      <c r="C20" s="72"/>
      <c r="D20" s="72"/>
      <c r="E20" s="72"/>
      <c r="F20" s="72"/>
      <c r="G20" s="72"/>
      <c r="H20" s="72"/>
      <c r="I20" s="73"/>
      <c r="J20" s="72"/>
      <c r="K20" s="296"/>
      <c r="L20" s="298"/>
      <c r="M20" s="298"/>
      <c r="N20" s="298"/>
      <c r="O20" s="298"/>
      <c r="P20" s="298"/>
      <c r="Q20" s="298"/>
      <c r="R20" s="72"/>
    </row>
    <row r="21" spans="1:18" x14ac:dyDescent="0.2">
      <c r="A21" s="72"/>
      <c r="B21" s="72"/>
      <c r="C21" s="72"/>
      <c r="D21" s="72"/>
      <c r="E21" s="72"/>
      <c r="F21" s="72"/>
      <c r="G21" s="72"/>
      <c r="H21" s="72"/>
      <c r="I21" s="73"/>
      <c r="J21" s="72"/>
      <c r="K21" s="72"/>
      <c r="L21" s="72"/>
      <c r="M21" s="72"/>
      <c r="N21" s="72"/>
      <c r="O21" s="72"/>
      <c r="P21" s="72"/>
      <c r="Q21" s="72"/>
      <c r="R21" s="72"/>
    </row>
    <row r="22" spans="1:18" ht="13.5" thickBot="1" x14ac:dyDescent="0.25">
      <c r="A22" s="72"/>
      <c r="B22" s="72"/>
      <c r="C22" s="72"/>
      <c r="D22" s="72"/>
      <c r="E22" s="72"/>
      <c r="F22" s="72"/>
      <c r="G22" s="72"/>
      <c r="H22" s="72"/>
      <c r="I22" s="74"/>
      <c r="J22" s="72"/>
      <c r="K22" s="72"/>
      <c r="L22" s="72"/>
      <c r="M22" s="72"/>
      <c r="N22" s="72"/>
      <c r="O22" s="72"/>
      <c r="P22" s="72"/>
      <c r="Q22" s="72"/>
      <c r="R22" s="72"/>
    </row>
    <row r="23" spans="1:18" ht="13.5" thickBot="1" x14ac:dyDescent="0.25">
      <c r="A23" s="72"/>
      <c r="B23" s="289" t="s">
        <v>136</v>
      </c>
      <c r="C23" s="290"/>
      <c r="D23" s="290"/>
      <c r="E23" s="290"/>
      <c r="F23" s="290"/>
      <c r="G23" s="290"/>
      <c r="H23" s="291"/>
      <c r="I23" s="73"/>
      <c r="J23" s="72"/>
      <c r="K23" s="72"/>
      <c r="L23" s="72"/>
      <c r="M23" s="72"/>
      <c r="N23" s="72"/>
      <c r="O23" s="72"/>
      <c r="P23" s="72"/>
      <c r="Q23" s="72"/>
      <c r="R23" s="72"/>
    </row>
    <row r="24" spans="1:18" x14ac:dyDescent="0.2">
      <c r="A24" s="72"/>
      <c r="B24" s="72"/>
      <c r="C24" s="72"/>
      <c r="D24" s="72"/>
      <c r="E24" s="72"/>
      <c r="F24" s="72"/>
      <c r="G24" s="72"/>
      <c r="H24" s="72"/>
      <c r="I24" s="86"/>
      <c r="J24" s="72"/>
      <c r="K24" s="72"/>
      <c r="L24" s="72"/>
      <c r="M24" s="72"/>
      <c r="N24" s="72"/>
      <c r="O24" s="72"/>
      <c r="P24" s="72"/>
      <c r="Q24" s="72"/>
      <c r="R24" s="72"/>
    </row>
    <row r="25" spans="1:18" ht="24" customHeight="1" x14ac:dyDescent="0.2">
      <c r="A25" s="72"/>
      <c r="B25" s="293" t="s">
        <v>37</v>
      </c>
      <c r="C25" s="293"/>
      <c r="D25" s="293" t="s">
        <v>38</v>
      </c>
      <c r="E25" s="293"/>
      <c r="F25" s="294" t="s">
        <v>137</v>
      </c>
      <c r="G25" s="294"/>
      <c r="H25" s="294"/>
      <c r="I25" s="87"/>
      <c r="J25" s="72"/>
      <c r="K25" s="72"/>
      <c r="L25" s="72"/>
      <c r="M25" s="72"/>
      <c r="N25" s="72"/>
      <c r="O25" s="72"/>
      <c r="P25" s="72"/>
      <c r="Q25" s="72"/>
      <c r="R25" s="72"/>
    </row>
    <row r="26" spans="1:18" x14ac:dyDescent="0.2">
      <c r="A26" s="72"/>
      <c r="B26" s="292"/>
      <c r="C26" s="292"/>
      <c r="D26" s="292"/>
      <c r="E26" s="292"/>
      <c r="F26" s="292"/>
      <c r="G26" s="292"/>
      <c r="H26" s="292"/>
      <c r="I26" s="87"/>
      <c r="J26" s="72"/>
      <c r="K26" s="72"/>
      <c r="L26" s="72"/>
      <c r="M26" s="72"/>
      <c r="N26" s="72"/>
      <c r="O26" s="72"/>
      <c r="P26" s="72"/>
      <c r="Q26" s="72"/>
      <c r="R26" s="72"/>
    </row>
    <row r="27" spans="1:18" x14ac:dyDescent="0.2">
      <c r="A27" s="72"/>
      <c r="B27" s="292"/>
      <c r="C27" s="292"/>
      <c r="D27" s="292"/>
      <c r="E27" s="292"/>
      <c r="F27" s="292"/>
      <c r="G27" s="292"/>
      <c r="H27" s="292"/>
      <c r="I27" s="73"/>
      <c r="J27" s="72"/>
      <c r="K27" s="72"/>
      <c r="L27" s="72"/>
      <c r="M27" s="72"/>
      <c r="N27" s="72"/>
      <c r="O27" s="72"/>
      <c r="P27" s="72"/>
      <c r="Q27" s="72"/>
      <c r="R27" s="72"/>
    </row>
    <row r="28" spans="1:18" x14ac:dyDescent="0.2">
      <c r="A28" s="72"/>
      <c r="B28" s="72"/>
      <c r="C28" s="72"/>
      <c r="D28" s="72"/>
      <c r="E28" s="72"/>
      <c r="F28" s="72"/>
      <c r="G28" s="72"/>
      <c r="H28" s="72"/>
      <c r="I28" s="73"/>
      <c r="J28" s="72"/>
      <c r="K28" s="72"/>
      <c r="L28" s="72"/>
      <c r="M28" s="72"/>
      <c r="N28" s="72"/>
      <c r="O28" s="72"/>
      <c r="P28" s="72"/>
      <c r="Q28" s="72"/>
      <c r="R28" s="72"/>
    </row>
    <row r="29" spans="1:18" x14ac:dyDescent="0.2">
      <c r="A29" s="72"/>
      <c r="B29" s="72"/>
      <c r="C29" s="72"/>
      <c r="D29" s="72"/>
      <c r="E29" s="72"/>
      <c r="F29" s="72"/>
      <c r="G29" s="72"/>
      <c r="H29" s="72"/>
      <c r="I29" s="73"/>
      <c r="J29" s="72"/>
      <c r="K29" s="72"/>
      <c r="L29" s="72"/>
      <c r="M29" s="72"/>
      <c r="N29" s="72"/>
      <c r="O29" s="72"/>
      <c r="P29" s="72"/>
      <c r="Q29" s="72"/>
      <c r="R29" s="72"/>
    </row>
    <row r="30" spans="1:18" x14ac:dyDescent="0.2">
      <c r="A30" s="72"/>
      <c r="B30" s="72"/>
      <c r="C30" s="72"/>
      <c r="D30" s="72"/>
      <c r="E30" s="72"/>
      <c r="F30" s="72"/>
      <c r="G30" s="72"/>
      <c r="H30" s="72"/>
      <c r="I30" s="73"/>
      <c r="J30" s="72"/>
      <c r="K30" s="72"/>
      <c r="L30" s="72"/>
      <c r="M30" s="72"/>
      <c r="N30" s="72"/>
      <c r="O30" s="72"/>
      <c r="P30" s="72"/>
      <c r="Q30" s="72"/>
      <c r="R30" s="72"/>
    </row>
  </sheetData>
  <mergeCells count="36">
    <mergeCell ref="K11:K12"/>
    <mergeCell ref="L11:Q11"/>
    <mergeCell ref="L12:Q12"/>
    <mergeCell ref="K13:K14"/>
    <mergeCell ref="L13:Q13"/>
    <mergeCell ref="B3:H3"/>
    <mergeCell ref="B4:H4"/>
    <mergeCell ref="K8:Q8"/>
    <mergeCell ref="K9:K10"/>
    <mergeCell ref="L9:Q9"/>
    <mergeCell ref="L10:Q10"/>
    <mergeCell ref="C19:G19"/>
    <mergeCell ref="K19:K20"/>
    <mergeCell ref="L19:Q19"/>
    <mergeCell ref="L20:Q20"/>
    <mergeCell ref="B14:H14"/>
    <mergeCell ref="L14:Q14"/>
    <mergeCell ref="K15:K16"/>
    <mergeCell ref="L15:Q15"/>
    <mergeCell ref="C16:G16"/>
    <mergeCell ref="L16:Q16"/>
    <mergeCell ref="C17:G17"/>
    <mergeCell ref="K17:K18"/>
    <mergeCell ref="L17:Q17"/>
    <mergeCell ref="C18:G18"/>
    <mergeCell ref="L18:Q18"/>
    <mergeCell ref="B23:H23"/>
    <mergeCell ref="B26:C26"/>
    <mergeCell ref="D26:E26"/>
    <mergeCell ref="F26:H26"/>
    <mergeCell ref="B27:C27"/>
    <mergeCell ref="D27:E27"/>
    <mergeCell ref="F27:H27"/>
    <mergeCell ref="B25:C25"/>
    <mergeCell ref="D25:E25"/>
    <mergeCell ref="F25:H2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146"/>
  <sheetViews>
    <sheetView showGridLines="0" view="pageBreakPreview" topLeftCell="A73" zoomScaleNormal="100" zoomScaleSheetLayoutView="100" workbookViewId="0">
      <selection activeCell="C62" sqref="C62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42" bestFit="1" customWidth="1"/>
    <col min="6" max="6" width="10.42578125" style="42" customWidth="1"/>
    <col min="7" max="7" width="9.140625" style="42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350" t="s">
        <v>82</v>
      </c>
      <c r="B1" s="351"/>
      <c r="C1" s="351"/>
      <c r="D1" s="352"/>
      <c r="E1" s="103"/>
      <c r="F1" s="103"/>
      <c r="G1" s="103"/>
      <c r="H1" s="91"/>
      <c r="I1" s="94"/>
      <c r="J1" s="94"/>
      <c r="K1" s="94"/>
      <c r="L1" s="94"/>
      <c r="M1" s="94"/>
    </row>
    <row r="2" spans="1:13" x14ac:dyDescent="0.2">
      <c r="A2" s="180"/>
      <c r="B2" s="181"/>
      <c r="C2" s="181"/>
      <c r="D2" s="182"/>
      <c r="E2" s="103"/>
      <c r="F2" s="103"/>
      <c r="G2" s="103"/>
      <c r="H2" s="91"/>
      <c r="I2" s="94"/>
      <c r="J2" s="94"/>
      <c r="K2" s="94"/>
      <c r="L2" s="94"/>
      <c r="M2" s="94"/>
    </row>
    <row r="3" spans="1:13" x14ac:dyDescent="0.2">
      <c r="A3" s="183" t="s">
        <v>233</v>
      </c>
      <c r="B3" s="181"/>
      <c r="C3" s="181"/>
      <c r="D3" s="182"/>
      <c r="E3" s="103"/>
      <c r="F3" s="103"/>
      <c r="G3" s="103"/>
      <c r="H3" s="91"/>
      <c r="I3" s="94"/>
      <c r="J3" s="94"/>
      <c r="K3" s="94"/>
      <c r="L3" s="94"/>
      <c r="M3" s="94"/>
    </row>
    <row r="4" spans="1:13" x14ac:dyDescent="0.2">
      <c r="A4" s="184"/>
      <c r="B4" s="185"/>
      <c r="C4" s="185"/>
      <c r="D4" s="186"/>
      <c r="E4" s="103"/>
      <c r="F4" s="103"/>
      <c r="G4" s="103"/>
      <c r="H4" s="91"/>
      <c r="I4" s="94"/>
      <c r="J4" s="94"/>
      <c r="K4" s="94"/>
      <c r="L4" s="94"/>
      <c r="M4" s="94"/>
    </row>
    <row r="5" spans="1:13" x14ac:dyDescent="0.2">
      <c r="A5" s="353" t="s">
        <v>161</v>
      </c>
      <c r="B5" s="354"/>
      <c r="C5" s="354"/>
      <c r="D5" s="355"/>
      <c r="E5" s="103"/>
      <c r="F5" s="103"/>
      <c r="G5" s="103"/>
      <c r="H5" s="91"/>
      <c r="I5" s="94"/>
      <c r="J5" s="94"/>
      <c r="K5" s="94"/>
      <c r="L5" s="94"/>
      <c r="M5" s="94"/>
    </row>
    <row r="6" spans="1:13" x14ac:dyDescent="0.2">
      <c r="A6" s="184"/>
      <c r="B6" s="185"/>
      <c r="C6" s="185"/>
      <c r="D6" s="186"/>
      <c r="E6" s="103"/>
      <c r="F6" s="103"/>
      <c r="G6" s="103"/>
      <c r="H6" s="91"/>
      <c r="I6" s="94"/>
      <c r="J6" s="94"/>
      <c r="K6" s="94"/>
      <c r="L6" s="94"/>
      <c r="M6" s="94"/>
    </row>
    <row r="7" spans="1:13" x14ac:dyDescent="0.2">
      <c r="A7" s="322" t="s">
        <v>146</v>
      </c>
      <c r="B7" s="323"/>
      <c r="C7" s="323"/>
      <c r="D7" s="324"/>
      <c r="E7" s="103"/>
      <c r="F7" s="103"/>
      <c r="G7" s="103"/>
      <c r="H7" s="91"/>
      <c r="I7" s="94"/>
      <c r="J7" s="94"/>
      <c r="K7" s="94"/>
      <c r="L7" s="94"/>
      <c r="M7" s="94"/>
    </row>
    <row r="8" spans="1:13" x14ac:dyDescent="0.2">
      <c r="A8" s="187"/>
      <c r="B8" s="88"/>
      <c r="C8" s="88"/>
      <c r="D8" s="188"/>
      <c r="E8" s="103"/>
      <c r="F8" s="103"/>
      <c r="G8" s="103"/>
      <c r="H8" s="91"/>
      <c r="I8" s="94"/>
      <c r="J8" s="94"/>
      <c r="K8" s="94"/>
      <c r="L8" s="94"/>
      <c r="M8" s="94"/>
    </row>
    <row r="9" spans="1:13" x14ac:dyDescent="0.2">
      <c r="A9" s="118">
        <v>1</v>
      </c>
      <c r="B9" s="118" t="s">
        <v>138</v>
      </c>
      <c r="C9" s="118" t="s">
        <v>2</v>
      </c>
      <c r="D9" s="118" t="s">
        <v>81</v>
      </c>
      <c r="E9" s="103"/>
      <c r="F9" s="103"/>
      <c r="G9" s="103"/>
      <c r="H9" s="91"/>
      <c r="I9" s="94"/>
      <c r="J9" s="94"/>
      <c r="K9" s="94"/>
      <c r="L9" s="94"/>
      <c r="M9" s="94"/>
    </row>
    <row r="10" spans="1:13" x14ac:dyDescent="0.2">
      <c r="A10" s="231" t="s">
        <v>5</v>
      </c>
      <c r="B10" s="230" t="s">
        <v>36</v>
      </c>
      <c r="C10" s="45"/>
      <c r="D10" s="46">
        <v>1547.53</v>
      </c>
      <c r="E10" s="103"/>
      <c r="F10" s="103"/>
      <c r="G10" s="103"/>
      <c r="H10" s="91"/>
      <c r="I10" s="94"/>
      <c r="J10" s="94"/>
      <c r="K10" s="94"/>
      <c r="L10" s="94"/>
      <c r="M10" s="94"/>
    </row>
    <row r="11" spans="1:13" x14ac:dyDescent="0.2">
      <c r="A11" s="231" t="s">
        <v>6</v>
      </c>
      <c r="B11" s="230" t="s">
        <v>46</v>
      </c>
      <c r="C11" s="47"/>
      <c r="D11" s="46">
        <v>0</v>
      </c>
      <c r="E11" s="103"/>
      <c r="F11" s="103"/>
      <c r="G11" s="103"/>
      <c r="H11" s="91"/>
      <c r="I11" s="94"/>
      <c r="J11" s="94"/>
      <c r="K11" s="94"/>
      <c r="L11" s="94"/>
      <c r="M11" s="94"/>
    </row>
    <row r="12" spans="1:13" x14ac:dyDescent="0.2">
      <c r="A12" s="231" t="s">
        <v>7</v>
      </c>
      <c r="B12" s="44" t="s">
        <v>47</v>
      </c>
      <c r="C12" s="47"/>
      <c r="D12" s="46">
        <f>D11*C12</f>
        <v>0</v>
      </c>
      <c r="E12" s="103"/>
      <c r="F12" s="103"/>
      <c r="G12" s="103"/>
      <c r="H12" s="91"/>
      <c r="I12" s="94"/>
      <c r="J12" s="94"/>
      <c r="K12" s="94"/>
      <c r="L12" s="94"/>
      <c r="M12" s="94"/>
    </row>
    <row r="13" spans="1:13" x14ac:dyDescent="0.2">
      <c r="A13" s="231" t="s">
        <v>8</v>
      </c>
      <c r="B13" s="44" t="s">
        <v>1</v>
      </c>
      <c r="C13" s="47"/>
      <c r="D13" s="46">
        <v>0</v>
      </c>
      <c r="E13" s="103"/>
      <c r="F13" s="103"/>
      <c r="G13" s="103"/>
      <c r="H13" s="91"/>
      <c r="I13" s="94"/>
      <c r="J13" s="94"/>
      <c r="K13" s="94"/>
      <c r="L13" s="94"/>
      <c r="M13" s="94"/>
    </row>
    <row r="14" spans="1:13" x14ac:dyDescent="0.2">
      <c r="A14" s="223" t="s">
        <v>9</v>
      </c>
      <c r="B14" s="44" t="s">
        <v>48</v>
      </c>
      <c r="C14" s="48"/>
      <c r="D14" s="46">
        <v>0</v>
      </c>
      <c r="E14" s="103"/>
      <c r="F14" s="103"/>
      <c r="G14" s="104"/>
      <c r="H14" s="92"/>
      <c r="I14" s="94"/>
      <c r="J14" s="94"/>
      <c r="K14" s="94"/>
      <c r="L14" s="94"/>
      <c r="M14" s="94"/>
    </row>
    <row r="15" spans="1:13" x14ac:dyDescent="0.2">
      <c r="A15" s="223" t="s">
        <v>11</v>
      </c>
      <c r="B15" s="44" t="s">
        <v>205</v>
      </c>
      <c r="C15" s="47"/>
      <c r="D15" s="46">
        <f>D10*0.25</f>
        <v>386.88249999999999</v>
      </c>
      <c r="E15" s="103" t="s">
        <v>206</v>
      </c>
      <c r="F15" s="103"/>
      <c r="G15" s="105"/>
      <c r="H15" s="91"/>
      <c r="I15" s="94"/>
      <c r="J15" s="94"/>
      <c r="K15" s="94"/>
      <c r="L15" s="94"/>
      <c r="M15" s="94"/>
    </row>
    <row r="16" spans="1:13" x14ac:dyDescent="0.2">
      <c r="A16" s="356" t="s">
        <v>139</v>
      </c>
      <c r="B16" s="356"/>
      <c r="C16" s="356"/>
      <c r="D16" s="49">
        <f>TRUNC(SUM(D10:D15),2)</f>
        <v>1934.41</v>
      </c>
      <c r="E16" s="103"/>
      <c r="F16" s="103"/>
      <c r="G16" s="103"/>
      <c r="H16" s="91"/>
      <c r="I16" s="94"/>
      <c r="J16" s="94"/>
      <c r="K16" s="94"/>
      <c r="L16" s="94"/>
      <c r="M16" s="94"/>
    </row>
    <row r="17" spans="1:13" x14ac:dyDescent="0.2">
      <c r="A17" s="189"/>
      <c r="B17" s="50"/>
      <c r="C17" s="50"/>
      <c r="D17" s="190"/>
      <c r="E17" s="103"/>
      <c r="F17" s="103"/>
      <c r="G17" s="103"/>
      <c r="H17" s="91"/>
      <c r="I17" s="94"/>
      <c r="J17" s="94"/>
      <c r="K17" s="94"/>
      <c r="L17" s="94"/>
      <c r="M17" s="94"/>
    </row>
    <row r="18" spans="1:13" x14ac:dyDescent="0.2">
      <c r="A18" s="322" t="s">
        <v>147</v>
      </c>
      <c r="B18" s="323"/>
      <c r="C18" s="323"/>
      <c r="D18" s="324"/>
      <c r="E18" s="106"/>
      <c r="F18" s="103"/>
      <c r="G18" s="105"/>
      <c r="H18" s="92"/>
      <c r="I18" s="94"/>
      <c r="J18" s="94"/>
      <c r="K18" s="94"/>
      <c r="L18" s="94"/>
      <c r="M18" s="94"/>
    </row>
    <row r="19" spans="1:13" x14ac:dyDescent="0.2">
      <c r="A19" s="217"/>
      <c r="B19" s="218"/>
      <c r="C19" s="218"/>
      <c r="D19" s="219"/>
      <c r="E19" s="106"/>
      <c r="F19" s="103"/>
      <c r="G19" s="105"/>
      <c r="H19" s="92"/>
      <c r="I19" s="94"/>
      <c r="J19" s="94"/>
      <c r="K19" s="94"/>
      <c r="L19" s="94"/>
      <c r="M19" s="94"/>
    </row>
    <row r="20" spans="1:13" x14ac:dyDescent="0.2">
      <c r="A20" s="336" t="s">
        <v>58</v>
      </c>
      <c r="B20" s="337"/>
      <c r="C20" s="337"/>
      <c r="D20" s="338"/>
      <c r="E20" s="106"/>
      <c r="F20" s="103"/>
      <c r="G20" s="105"/>
      <c r="H20" s="92"/>
      <c r="I20" s="94"/>
      <c r="J20" s="94"/>
      <c r="K20" s="94"/>
      <c r="L20" s="94"/>
      <c r="M20" s="94"/>
    </row>
    <row r="21" spans="1:13" x14ac:dyDescent="0.2">
      <c r="A21" s="118" t="s">
        <v>60</v>
      </c>
      <c r="B21" s="244" t="s">
        <v>49</v>
      </c>
      <c r="C21" s="118" t="s">
        <v>2</v>
      </c>
      <c r="D21" s="118" t="s">
        <v>81</v>
      </c>
      <c r="E21" s="106"/>
      <c r="F21" s="103"/>
      <c r="G21" s="103"/>
      <c r="H21" s="91"/>
      <c r="I21" s="94"/>
      <c r="J21" s="94"/>
      <c r="K21" s="94"/>
      <c r="L21" s="94"/>
      <c r="M21" s="94"/>
    </row>
    <row r="22" spans="1:13" x14ac:dyDescent="0.2">
      <c r="A22" s="223" t="s">
        <v>5</v>
      </c>
      <c r="B22" s="230" t="s">
        <v>83</v>
      </c>
      <c r="C22" s="51">
        <f>1/12</f>
        <v>8.3333333333333329E-2</v>
      </c>
      <c r="D22" s="52">
        <f>C22*D16</f>
        <v>161.20083333333332</v>
      </c>
      <c r="E22" s="106" t="s">
        <v>75</v>
      </c>
      <c r="F22" s="103"/>
      <c r="G22" s="103"/>
      <c r="H22" s="92"/>
      <c r="I22" s="94"/>
      <c r="J22" s="94"/>
      <c r="K22" s="94"/>
      <c r="L22" s="94"/>
      <c r="M22" s="94"/>
    </row>
    <row r="23" spans="1:13" x14ac:dyDescent="0.2">
      <c r="A23" s="223" t="s">
        <v>6</v>
      </c>
      <c r="B23" s="230" t="s">
        <v>145</v>
      </c>
      <c r="C23" s="51">
        <f>(1/12)+(1/3/12)</f>
        <v>0.1111111111111111</v>
      </c>
      <c r="D23" s="52">
        <f>C23*D16</f>
        <v>214.93444444444444</v>
      </c>
      <c r="E23" s="106" t="s">
        <v>75</v>
      </c>
      <c r="F23" s="103"/>
      <c r="G23" s="103"/>
      <c r="H23" s="92"/>
      <c r="I23" s="94"/>
      <c r="J23" s="94"/>
      <c r="K23" s="94"/>
      <c r="L23" s="94"/>
      <c r="M23" s="94"/>
    </row>
    <row r="24" spans="1:13" x14ac:dyDescent="0.2">
      <c r="A24" s="321" t="s">
        <v>139</v>
      </c>
      <c r="B24" s="321"/>
      <c r="C24" s="53">
        <f>TRUNC(SUM(C22:C23),4)</f>
        <v>0.19439999999999999</v>
      </c>
      <c r="D24" s="54">
        <f>TRUNC(SUM(D22:D23),2)</f>
        <v>376.13</v>
      </c>
      <c r="E24" s="106"/>
      <c r="F24" s="103"/>
      <c r="G24" s="103"/>
      <c r="H24" s="92"/>
      <c r="I24" s="94"/>
      <c r="J24" s="94"/>
      <c r="K24" s="94"/>
      <c r="L24" s="94"/>
      <c r="M24" s="94"/>
    </row>
    <row r="25" spans="1:13" ht="12.75" customHeight="1" x14ac:dyDescent="0.2">
      <c r="A25" s="224"/>
      <c r="B25" s="225"/>
      <c r="C25" s="225"/>
      <c r="D25" s="226"/>
      <c r="E25" s="106"/>
      <c r="F25" s="103"/>
      <c r="G25" s="103"/>
      <c r="H25" s="91"/>
      <c r="I25" s="94"/>
      <c r="J25" s="94"/>
      <c r="K25" s="94"/>
      <c r="L25" s="94"/>
      <c r="M25" s="94"/>
    </row>
    <row r="26" spans="1:13" ht="30" customHeight="1" x14ac:dyDescent="0.2">
      <c r="A26" s="344" t="s">
        <v>148</v>
      </c>
      <c r="B26" s="345"/>
      <c r="C26" s="345"/>
      <c r="D26" s="346"/>
      <c r="E26" s="107"/>
      <c r="F26" s="108"/>
      <c r="G26" s="103"/>
      <c r="H26" s="91"/>
      <c r="I26" s="94"/>
      <c r="J26" s="94"/>
      <c r="K26" s="94"/>
      <c r="L26" s="94"/>
      <c r="M26" s="94"/>
    </row>
    <row r="27" spans="1:13" x14ac:dyDescent="0.2">
      <c r="A27" s="118" t="s">
        <v>61</v>
      </c>
      <c r="B27" s="244" t="s">
        <v>149</v>
      </c>
      <c r="C27" s="118" t="s">
        <v>2</v>
      </c>
      <c r="D27" s="118" t="s">
        <v>81</v>
      </c>
      <c r="E27" s="106"/>
      <c r="F27" s="103"/>
      <c r="G27" s="103"/>
      <c r="H27" s="92"/>
      <c r="I27" s="94"/>
      <c r="J27" s="94"/>
      <c r="K27" s="94"/>
      <c r="L27" s="94"/>
      <c r="M27" s="94"/>
    </row>
    <row r="28" spans="1:13" x14ac:dyDescent="0.2">
      <c r="A28" s="223" t="s">
        <v>5</v>
      </c>
      <c r="B28" s="230" t="s">
        <v>52</v>
      </c>
      <c r="C28" s="51">
        <v>0.2</v>
      </c>
      <c r="D28" s="52">
        <f t="shared" ref="D28:D35" si="0">($D$16+$D$24)*C28</f>
        <v>462.108</v>
      </c>
      <c r="E28" s="106" t="s">
        <v>75</v>
      </c>
      <c r="F28" s="103"/>
      <c r="G28" s="103"/>
      <c r="H28" s="91"/>
      <c r="I28" s="94"/>
      <c r="J28" s="94"/>
      <c r="K28" s="94"/>
      <c r="L28" s="94"/>
      <c r="M28" s="94"/>
    </row>
    <row r="29" spans="1:13" x14ac:dyDescent="0.2">
      <c r="A29" s="223" t="s">
        <v>6</v>
      </c>
      <c r="B29" s="230" t="s">
        <v>53</v>
      </c>
      <c r="C29" s="51">
        <v>2.5000000000000001E-2</v>
      </c>
      <c r="D29" s="52">
        <f t="shared" si="0"/>
        <v>57.763500000000001</v>
      </c>
      <c r="E29" s="106" t="s">
        <v>76</v>
      </c>
      <c r="F29" s="103"/>
      <c r="G29" s="103"/>
      <c r="H29" s="91"/>
      <c r="I29" s="94"/>
      <c r="J29" s="94"/>
      <c r="K29" s="94"/>
      <c r="L29" s="94"/>
      <c r="M29" s="94"/>
    </row>
    <row r="30" spans="1:13" x14ac:dyDescent="0.2">
      <c r="A30" s="223" t="s">
        <v>7</v>
      </c>
      <c r="B30" s="230" t="s">
        <v>169</v>
      </c>
      <c r="C30" s="51">
        <f>3*1%</f>
        <v>0.03</v>
      </c>
      <c r="D30" s="52">
        <f t="shared" si="0"/>
        <v>69.316199999999995</v>
      </c>
      <c r="E30" s="106" t="s">
        <v>171</v>
      </c>
      <c r="F30" s="103"/>
      <c r="G30" s="103"/>
      <c r="H30" s="91"/>
      <c r="I30" s="94"/>
      <c r="J30" s="94"/>
      <c r="K30" s="94"/>
      <c r="L30" s="94"/>
      <c r="M30" s="94"/>
    </row>
    <row r="31" spans="1:13" x14ac:dyDescent="0.2">
      <c r="A31" s="223" t="s">
        <v>8</v>
      </c>
      <c r="B31" s="230" t="s">
        <v>51</v>
      </c>
      <c r="C31" s="51">
        <v>1.4999999999999999E-2</v>
      </c>
      <c r="D31" s="52">
        <f t="shared" si="0"/>
        <v>34.658099999999997</v>
      </c>
      <c r="E31" s="106" t="s">
        <v>76</v>
      </c>
      <c r="F31" s="103"/>
      <c r="G31" s="103"/>
      <c r="H31" s="91"/>
      <c r="I31" s="94"/>
      <c r="J31" s="94"/>
      <c r="K31" s="94"/>
      <c r="L31" s="94"/>
      <c r="M31" s="94"/>
    </row>
    <row r="32" spans="1:13" x14ac:dyDescent="0.2">
      <c r="A32" s="223" t="s">
        <v>9</v>
      </c>
      <c r="B32" s="230" t="s">
        <v>54</v>
      </c>
      <c r="C32" s="51">
        <v>0.01</v>
      </c>
      <c r="D32" s="52">
        <f t="shared" si="0"/>
        <v>23.105399999999999</v>
      </c>
      <c r="E32" s="106" t="s">
        <v>76</v>
      </c>
      <c r="F32" s="103"/>
      <c r="G32" s="103"/>
      <c r="H32" s="91"/>
      <c r="I32" s="94"/>
      <c r="J32" s="94"/>
      <c r="K32" s="94"/>
      <c r="L32" s="94"/>
      <c r="M32" s="94"/>
    </row>
    <row r="33" spans="1:13" x14ac:dyDescent="0.2">
      <c r="A33" s="223" t="s">
        <v>10</v>
      </c>
      <c r="B33" s="230" t="s">
        <v>55</v>
      </c>
      <c r="C33" s="51">
        <v>6.0000000000000001E-3</v>
      </c>
      <c r="D33" s="52">
        <f t="shared" si="0"/>
        <v>13.863239999999999</v>
      </c>
      <c r="E33" s="106" t="s">
        <v>76</v>
      </c>
      <c r="F33" s="103"/>
      <c r="G33" s="103"/>
      <c r="H33" s="91"/>
      <c r="I33" s="94"/>
      <c r="J33" s="94"/>
      <c r="K33" s="94"/>
      <c r="L33" s="94"/>
      <c r="M33" s="94"/>
    </row>
    <row r="34" spans="1:13" x14ac:dyDescent="0.2">
      <c r="A34" s="223" t="s">
        <v>11</v>
      </c>
      <c r="B34" s="230" t="s">
        <v>56</v>
      </c>
      <c r="C34" s="51">
        <v>2E-3</v>
      </c>
      <c r="D34" s="52">
        <f t="shared" si="0"/>
        <v>4.6210800000000001</v>
      </c>
      <c r="E34" s="106" t="s">
        <v>76</v>
      </c>
      <c r="F34" s="103"/>
      <c r="G34" s="103"/>
      <c r="H34" s="91"/>
      <c r="I34" s="94"/>
      <c r="J34" s="94"/>
      <c r="K34" s="94"/>
      <c r="L34" s="94"/>
      <c r="M34" s="94"/>
    </row>
    <row r="35" spans="1:13" x14ac:dyDescent="0.2">
      <c r="A35" s="223" t="s">
        <v>12</v>
      </c>
      <c r="B35" s="230" t="s">
        <v>57</v>
      </c>
      <c r="C35" s="51">
        <v>0.08</v>
      </c>
      <c r="D35" s="52">
        <f t="shared" si="0"/>
        <v>184.8432</v>
      </c>
      <c r="E35" s="106" t="s">
        <v>75</v>
      </c>
      <c r="F35" s="103"/>
      <c r="G35" s="103"/>
      <c r="H35" s="91"/>
      <c r="I35" s="94"/>
      <c r="J35" s="94"/>
      <c r="K35" s="94"/>
      <c r="L35" s="94"/>
      <c r="M35" s="94"/>
    </row>
    <row r="36" spans="1:13" x14ac:dyDescent="0.2">
      <c r="A36" s="321" t="s">
        <v>139</v>
      </c>
      <c r="B36" s="321"/>
      <c r="C36" s="53">
        <f>SUM(C28:C35)</f>
        <v>0.36800000000000005</v>
      </c>
      <c r="D36" s="54">
        <f>TRUNC(SUM(D28:D35),2)</f>
        <v>850.27</v>
      </c>
      <c r="E36" s="106"/>
      <c r="F36" s="103"/>
      <c r="G36" s="103"/>
      <c r="H36" s="91"/>
      <c r="I36" s="94"/>
      <c r="J36" s="94"/>
      <c r="K36" s="94"/>
      <c r="L36" s="94"/>
      <c r="M36" s="94"/>
    </row>
    <row r="37" spans="1:13" x14ac:dyDescent="0.2">
      <c r="A37" s="232"/>
      <c r="B37" s="233"/>
      <c r="C37" s="233"/>
      <c r="D37" s="234"/>
      <c r="E37" s="106"/>
      <c r="F37" s="103"/>
      <c r="G37" s="103"/>
      <c r="H37" s="91"/>
      <c r="I37" s="98"/>
      <c r="J37" s="94"/>
      <c r="K37" s="94"/>
      <c r="L37" s="94"/>
      <c r="M37" s="94"/>
    </row>
    <row r="38" spans="1:13" x14ac:dyDescent="0.2">
      <c r="A38" s="347" t="s">
        <v>59</v>
      </c>
      <c r="B38" s="348"/>
      <c r="C38" s="348"/>
      <c r="D38" s="349"/>
      <c r="E38" s="106"/>
      <c r="F38" s="103"/>
      <c r="G38" s="103"/>
      <c r="H38" s="91"/>
      <c r="I38" s="94"/>
      <c r="J38" s="94"/>
      <c r="K38" s="94"/>
      <c r="L38" s="94"/>
      <c r="M38" s="94"/>
    </row>
    <row r="39" spans="1:13" s="24" customFormat="1" x14ac:dyDescent="0.2">
      <c r="A39" s="118" t="s">
        <v>62</v>
      </c>
      <c r="B39" s="244" t="s">
        <v>63</v>
      </c>
      <c r="C39" s="118"/>
      <c r="D39" s="118" t="s">
        <v>81</v>
      </c>
      <c r="E39" s="109"/>
      <c r="F39" s="110"/>
      <c r="G39" s="110"/>
      <c r="H39" s="93"/>
      <c r="I39" s="95"/>
      <c r="J39" s="95"/>
      <c r="K39" s="95"/>
      <c r="L39" s="95"/>
      <c r="M39" s="95"/>
    </row>
    <row r="40" spans="1:13" ht="25.5" customHeight="1" x14ac:dyDescent="0.2">
      <c r="A40" s="223" t="s">
        <v>5</v>
      </c>
      <c r="B40" s="90" t="s">
        <v>73</v>
      </c>
      <c r="C40" s="121"/>
      <c r="D40" s="56">
        <f>(8.55*2*22)-(D10*6%)</f>
        <v>283.34820000000002</v>
      </c>
      <c r="E40" s="343" t="s">
        <v>190</v>
      </c>
      <c r="F40" s="343"/>
      <c r="G40" s="343"/>
      <c r="H40" s="343"/>
      <c r="I40" s="343"/>
      <c r="J40" s="94"/>
      <c r="K40" s="94"/>
      <c r="L40" s="94"/>
      <c r="M40" s="94"/>
    </row>
    <row r="41" spans="1:13" x14ac:dyDescent="0.2">
      <c r="A41" s="223" t="s">
        <v>6</v>
      </c>
      <c r="B41" s="90" t="s">
        <v>74</v>
      </c>
      <c r="C41" s="121"/>
      <c r="D41" s="56">
        <f>(18*22)-((18*22)*10%)</f>
        <v>356.4</v>
      </c>
      <c r="E41" s="343" t="s">
        <v>77</v>
      </c>
      <c r="F41" s="343"/>
      <c r="G41" s="343"/>
      <c r="H41" s="343"/>
      <c r="I41" s="343"/>
      <c r="J41" s="94"/>
      <c r="K41" s="94"/>
      <c r="L41" s="94"/>
      <c r="M41" s="94"/>
    </row>
    <row r="42" spans="1:13" x14ac:dyDescent="0.2">
      <c r="A42" s="223" t="s">
        <v>7</v>
      </c>
      <c r="B42" s="90" t="s">
        <v>185</v>
      </c>
      <c r="C42" s="121"/>
      <c r="D42" s="56">
        <v>13</v>
      </c>
      <c r="E42" s="106" t="s">
        <v>176</v>
      </c>
      <c r="F42" s="103"/>
      <c r="G42" s="103"/>
      <c r="H42" s="91"/>
      <c r="I42" s="94"/>
      <c r="J42" s="94"/>
      <c r="K42" s="94"/>
      <c r="L42" s="94"/>
      <c r="M42" s="94"/>
    </row>
    <row r="43" spans="1:13" s="151" customFormat="1" x14ac:dyDescent="0.2">
      <c r="A43" s="223" t="s">
        <v>8</v>
      </c>
      <c r="B43" s="90" t="s">
        <v>204</v>
      </c>
      <c r="C43" s="121"/>
      <c r="D43" s="56">
        <f>40/12</f>
        <v>3.3333333333333335</v>
      </c>
      <c r="E43" s="106" t="s">
        <v>184</v>
      </c>
      <c r="F43" s="103"/>
      <c r="G43" s="103"/>
      <c r="H43" s="91"/>
      <c r="I43" s="94"/>
      <c r="J43" s="94"/>
      <c r="K43" s="94"/>
      <c r="L43" s="94"/>
      <c r="M43" s="94"/>
    </row>
    <row r="44" spans="1:13" s="151" customFormat="1" x14ac:dyDescent="0.2">
      <c r="A44" s="223" t="s">
        <v>9</v>
      </c>
      <c r="B44" s="90" t="s">
        <v>3</v>
      </c>
      <c r="C44" s="121"/>
      <c r="D44" s="56">
        <v>0</v>
      </c>
      <c r="E44" s="106"/>
      <c r="F44" s="103"/>
      <c r="G44" s="103"/>
      <c r="H44" s="91"/>
      <c r="I44" s="94"/>
      <c r="J44" s="94"/>
      <c r="K44" s="94"/>
      <c r="L44" s="94"/>
      <c r="M44" s="94"/>
    </row>
    <row r="45" spans="1:13" x14ac:dyDescent="0.2">
      <c r="A45" s="321" t="s">
        <v>139</v>
      </c>
      <c r="B45" s="321"/>
      <c r="C45" s="321"/>
      <c r="D45" s="54">
        <f>SUM(D40:D44)</f>
        <v>656.08153333333337</v>
      </c>
      <c r="E45" s="106"/>
      <c r="F45" s="103"/>
      <c r="G45" s="103"/>
      <c r="H45" s="91"/>
      <c r="I45" s="94"/>
      <c r="J45" s="94"/>
      <c r="K45" s="94"/>
      <c r="L45" s="94"/>
      <c r="M45" s="94"/>
    </row>
    <row r="46" spans="1:13" x14ac:dyDescent="0.2">
      <c r="A46" s="339"/>
      <c r="B46" s="339"/>
      <c r="C46" s="339"/>
      <c r="D46" s="339"/>
      <c r="E46" s="106"/>
      <c r="F46" s="103"/>
      <c r="G46" s="103"/>
      <c r="H46" s="91"/>
      <c r="I46" s="94"/>
      <c r="J46" s="94"/>
      <c r="K46" s="94"/>
      <c r="L46" s="94"/>
      <c r="M46" s="94"/>
    </row>
    <row r="47" spans="1:13" x14ac:dyDescent="0.2">
      <c r="A47" s="322" t="s">
        <v>151</v>
      </c>
      <c r="B47" s="323"/>
      <c r="C47" s="323"/>
      <c r="D47" s="324"/>
      <c r="E47" s="106"/>
      <c r="F47" s="103"/>
      <c r="G47" s="103"/>
      <c r="H47" s="91"/>
      <c r="I47" s="94"/>
      <c r="J47" s="94"/>
      <c r="K47" s="94"/>
      <c r="L47" s="94"/>
      <c r="M47" s="94"/>
    </row>
    <row r="48" spans="1:13" x14ac:dyDescent="0.2">
      <c r="A48" s="118">
        <v>2</v>
      </c>
      <c r="B48" s="340" t="s">
        <v>150</v>
      </c>
      <c r="C48" s="341"/>
      <c r="D48" s="118" t="s">
        <v>81</v>
      </c>
      <c r="E48" s="106"/>
      <c r="F48" s="103"/>
      <c r="G48" s="103"/>
      <c r="H48" s="91"/>
      <c r="I48" s="94"/>
      <c r="J48" s="94"/>
      <c r="K48" s="94"/>
      <c r="L48" s="94"/>
      <c r="M48" s="94"/>
    </row>
    <row r="49" spans="1:13" x14ac:dyDescent="0.2">
      <c r="A49" s="223" t="s">
        <v>60</v>
      </c>
      <c r="B49" s="342" t="s">
        <v>49</v>
      </c>
      <c r="C49" s="342"/>
      <c r="D49" s="52">
        <f>D24</f>
        <v>376.13</v>
      </c>
      <c r="E49" s="106"/>
      <c r="F49" s="103"/>
      <c r="G49" s="103"/>
      <c r="H49" s="91"/>
      <c r="I49" s="94"/>
      <c r="J49" s="94"/>
      <c r="K49" s="94"/>
      <c r="L49" s="94"/>
      <c r="M49" s="94"/>
    </row>
    <row r="50" spans="1:13" x14ac:dyDescent="0.2">
      <c r="A50" s="223" t="s">
        <v>61</v>
      </c>
      <c r="B50" s="342" t="s">
        <v>50</v>
      </c>
      <c r="C50" s="342"/>
      <c r="D50" s="52">
        <f>D36</f>
        <v>850.27</v>
      </c>
      <c r="E50" s="106"/>
      <c r="F50" s="103"/>
      <c r="G50" s="103"/>
      <c r="H50" s="91"/>
      <c r="I50" s="94"/>
      <c r="J50" s="94"/>
      <c r="K50" s="94"/>
      <c r="L50" s="94"/>
      <c r="M50" s="94"/>
    </row>
    <row r="51" spans="1:13" x14ac:dyDescent="0.2">
      <c r="A51" s="223" t="s">
        <v>62</v>
      </c>
      <c r="B51" s="342" t="s">
        <v>63</v>
      </c>
      <c r="C51" s="342"/>
      <c r="D51" s="52">
        <f>D45</f>
        <v>656.08153333333337</v>
      </c>
      <c r="E51" s="106"/>
      <c r="F51" s="103"/>
      <c r="G51" s="103"/>
      <c r="H51" s="91"/>
      <c r="I51" s="94"/>
      <c r="J51" s="94"/>
      <c r="K51" s="94"/>
      <c r="L51" s="94"/>
      <c r="M51" s="94"/>
    </row>
    <row r="52" spans="1:13" x14ac:dyDescent="0.2">
      <c r="A52" s="321" t="s">
        <v>139</v>
      </c>
      <c r="B52" s="321"/>
      <c r="C52" s="321"/>
      <c r="D52" s="54">
        <f>TRUNC(SUM(D49:D51),2)</f>
        <v>1882.48</v>
      </c>
      <c r="E52" s="106"/>
      <c r="F52" s="103"/>
      <c r="G52" s="103"/>
      <c r="H52" s="91"/>
      <c r="I52" s="94"/>
      <c r="J52" s="94"/>
      <c r="K52" s="94"/>
      <c r="L52" s="94"/>
      <c r="M52" s="94"/>
    </row>
    <row r="53" spans="1:13" x14ac:dyDescent="0.2">
      <c r="A53" s="334"/>
      <c r="B53" s="334"/>
      <c r="C53" s="334"/>
      <c r="D53" s="334"/>
      <c r="E53" s="106"/>
      <c r="F53" s="103"/>
      <c r="G53" s="103"/>
      <c r="H53" s="91"/>
      <c r="I53" s="94"/>
      <c r="J53" s="94"/>
      <c r="K53" s="94"/>
      <c r="L53" s="94"/>
      <c r="M53" s="94"/>
    </row>
    <row r="54" spans="1:13" x14ac:dyDescent="0.2">
      <c r="A54" s="333" t="s">
        <v>153</v>
      </c>
      <c r="B54" s="334"/>
      <c r="C54" s="334"/>
      <c r="D54" s="335"/>
      <c r="E54" s="106"/>
      <c r="F54" s="103"/>
      <c r="G54" s="103"/>
      <c r="H54" s="91"/>
      <c r="I54" s="94"/>
      <c r="J54" s="94"/>
      <c r="K54" s="94"/>
      <c r="L54" s="94"/>
      <c r="M54" s="94"/>
    </row>
    <row r="55" spans="1:13" x14ac:dyDescent="0.2">
      <c r="A55" s="61"/>
      <c r="B55" s="88"/>
      <c r="C55" s="88"/>
      <c r="D55" s="188"/>
      <c r="E55" s="106"/>
      <c r="F55" s="103"/>
      <c r="G55" s="103"/>
      <c r="H55" s="91"/>
      <c r="I55" s="94"/>
      <c r="J55" s="94"/>
      <c r="K55" s="94"/>
      <c r="L55" s="94"/>
      <c r="M55" s="94"/>
    </row>
    <row r="56" spans="1:13" x14ac:dyDescent="0.2">
      <c r="A56" s="118">
        <v>3</v>
      </c>
      <c r="B56" s="118" t="s">
        <v>140</v>
      </c>
      <c r="C56" s="118" t="s">
        <v>2</v>
      </c>
      <c r="D56" s="118" t="s">
        <v>81</v>
      </c>
      <c r="E56" s="111"/>
      <c r="F56" s="103"/>
      <c r="G56" s="103"/>
      <c r="H56" s="91"/>
      <c r="I56" s="94"/>
      <c r="J56" s="94"/>
      <c r="K56" s="94"/>
      <c r="L56" s="94"/>
      <c r="M56" s="94"/>
    </row>
    <row r="57" spans="1:13" x14ac:dyDescent="0.2">
      <c r="A57" s="223" t="s">
        <v>5</v>
      </c>
      <c r="B57" s="230" t="s">
        <v>66</v>
      </c>
      <c r="C57" s="51">
        <f>((1/12)*5%)</f>
        <v>4.1666666666666666E-3</v>
      </c>
      <c r="D57" s="52">
        <f>$D$16*C57</f>
        <v>8.0600416666666668</v>
      </c>
      <c r="E57" s="106" t="s">
        <v>152</v>
      </c>
      <c r="F57" s="103"/>
      <c r="G57" s="103"/>
      <c r="H57" s="91"/>
      <c r="I57" s="94"/>
      <c r="J57" s="96"/>
      <c r="K57" s="94"/>
      <c r="L57" s="94"/>
      <c r="M57" s="94"/>
    </row>
    <row r="58" spans="1:13" x14ac:dyDescent="0.2">
      <c r="A58" s="223" t="s">
        <v>6</v>
      </c>
      <c r="B58" s="230" t="s">
        <v>65</v>
      </c>
      <c r="C58" s="51">
        <f>0.08*C57</f>
        <v>3.3333333333333332E-4</v>
      </c>
      <c r="D58" s="52">
        <f>C58*D16</f>
        <v>0.64480333333333328</v>
      </c>
      <c r="E58" s="106" t="s">
        <v>78</v>
      </c>
      <c r="F58" s="103"/>
      <c r="G58" s="103"/>
      <c r="H58" s="91"/>
      <c r="I58" s="94"/>
      <c r="J58" s="97"/>
      <c r="K58" s="94"/>
      <c r="L58" s="94"/>
      <c r="M58" s="94"/>
    </row>
    <row r="59" spans="1:13" x14ac:dyDescent="0.2">
      <c r="A59" s="253" t="s">
        <v>7</v>
      </c>
      <c r="B59" s="254" t="s">
        <v>243</v>
      </c>
      <c r="C59" s="51">
        <f>8%*(40%)*90%*(1+C24)</f>
        <v>3.4398720000000001E-2</v>
      </c>
      <c r="D59" s="52">
        <f>C59*D16</f>
        <v>66.5412279552</v>
      </c>
      <c r="E59" s="106" t="s">
        <v>237</v>
      </c>
      <c r="F59" s="103"/>
      <c r="G59" s="103"/>
      <c r="H59" s="91"/>
      <c r="I59" s="94"/>
      <c r="J59" s="97"/>
      <c r="K59" s="94"/>
      <c r="L59" s="94"/>
      <c r="M59" s="94"/>
    </row>
    <row r="60" spans="1:13" x14ac:dyDescent="0.2">
      <c r="A60" s="223" t="s">
        <v>8</v>
      </c>
      <c r="B60" s="230" t="s">
        <v>64</v>
      </c>
      <c r="C60" s="51">
        <f>((1/30)*7)/12</f>
        <v>1.9444444444444445E-2</v>
      </c>
      <c r="D60" s="52">
        <f>$D$16*C60</f>
        <v>37.613527777777783</v>
      </c>
      <c r="E60" s="106" t="s">
        <v>79</v>
      </c>
      <c r="F60" s="103"/>
      <c r="G60" s="103"/>
      <c r="H60" s="91"/>
      <c r="I60" s="94"/>
      <c r="J60" s="98"/>
      <c r="K60" s="94"/>
      <c r="L60" s="94"/>
      <c r="M60" s="94"/>
    </row>
    <row r="61" spans="1:13" x14ac:dyDescent="0.2">
      <c r="A61" s="223" t="s">
        <v>9</v>
      </c>
      <c r="B61" s="230" t="s">
        <v>67</v>
      </c>
      <c r="C61" s="51">
        <f>C36*C60</f>
        <v>7.1555555555555565E-3</v>
      </c>
      <c r="D61" s="52">
        <f t="shared" ref="D61" si="1">$D$16*C61</f>
        <v>13.841778222222224</v>
      </c>
      <c r="E61" s="109" t="s">
        <v>80</v>
      </c>
      <c r="F61" s="112"/>
      <c r="G61" s="103"/>
      <c r="H61" s="91"/>
      <c r="I61" s="94"/>
      <c r="J61" s="98"/>
      <c r="K61" s="94"/>
      <c r="L61" s="94"/>
      <c r="M61" s="94"/>
    </row>
    <row r="62" spans="1:13" ht="12.75" customHeight="1" x14ac:dyDescent="0.2">
      <c r="A62" s="223" t="s">
        <v>10</v>
      </c>
      <c r="B62" s="230" t="s">
        <v>244</v>
      </c>
      <c r="C62" s="51">
        <f>(8%*(40%))*C61</f>
        <v>2.2897777777777781E-4</v>
      </c>
      <c r="D62" s="52">
        <f>C62*(D16+D24)</f>
        <v>0.52906231466666676</v>
      </c>
      <c r="E62" s="332" t="s">
        <v>238</v>
      </c>
      <c r="F62" s="332"/>
      <c r="G62" s="332"/>
      <c r="H62" s="332"/>
      <c r="I62" s="332"/>
      <c r="J62" s="97"/>
      <c r="K62" s="94"/>
      <c r="L62" s="94"/>
      <c r="M62" s="94"/>
    </row>
    <row r="63" spans="1:13" x14ac:dyDescent="0.2">
      <c r="A63" s="321" t="s">
        <v>139</v>
      </c>
      <c r="B63" s="321"/>
      <c r="C63" s="53">
        <f>TRUNC(SUM(C57:C62),4)</f>
        <v>6.5699999999999995E-2</v>
      </c>
      <c r="D63" s="54">
        <f>TRUNC(SUM(D57:D62),2)</f>
        <v>127.23</v>
      </c>
      <c r="E63" s="106"/>
      <c r="F63" s="103"/>
      <c r="G63" s="103"/>
      <c r="H63" s="91"/>
      <c r="I63" s="94"/>
      <c r="J63" s="94"/>
      <c r="K63" s="94"/>
      <c r="L63" s="94"/>
      <c r="M63" s="94"/>
    </row>
    <row r="64" spans="1:13" x14ac:dyDescent="0.2">
      <c r="A64" s="333"/>
      <c r="B64" s="334"/>
      <c r="C64" s="334"/>
      <c r="D64" s="335"/>
      <c r="E64" s="106"/>
      <c r="F64" s="103"/>
      <c r="G64" s="103"/>
      <c r="H64" s="91"/>
      <c r="I64" s="94"/>
      <c r="J64" s="94"/>
      <c r="K64" s="94"/>
      <c r="L64" s="94"/>
      <c r="M64" s="94"/>
    </row>
    <row r="65" spans="1:13" x14ac:dyDescent="0.2">
      <c r="A65" s="322" t="s">
        <v>154</v>
      </c>
      <c r="B65" s="323"/>
      <c r="C65" s="323"/>
      <c r="D65" s="324"/>
      <c r="E65" s="106"/>
      <c r="F65" s="103"/>
      <c r="G65" s="103"/>
      <c r="H65" s="91"/>
      <c r="I65" s="94"/>
      <c r="J65" s="94"/>
      <c r="K65" s="94"/>
      <c r="L65" s="94"/>
      <c r="M65" s="94"/>
    </row>
    <row r="66" spans="1:13" x14ac:dyDescent="0.2">
      <c r="A66" s="195"/>
      <c r="B66" s="89"/>
      <c r="C66" s="89"/>
      <c r="D66" s="196"/>
      <c r="E66" s="106"/>
      <c r="F66" s="103"/>
      <c r="G66" s="103"/>
      <c r="H66" s="91"/>
      <c r="I66" s="94"/>
      <c r="J66" s="94"/>
      <c r="K66" s="94"/>
      <c r="L66" s="94"/>
      <c r="M66" s="94"/>
    </row>
    <row r="67" spans="1:13" x14ac:dyDescent="0.2">
      <c r="A67" s="336" t="s">
        <v>199</v>
      </c>
      <c r="B67" s="337"/>
      <c r="C67" s="337"/>
      <c r="D67" s="338"/>
      <c r="E67" s="106"/>
      <c r="F67" s="103"/>
      <c r="G67" s="103"/>
      <c r="H67" s="91"/>
      <c r="I67" s="94"/>
      <c r="J67" s="94"/>
      <c r="K67" s="94"/>
      <c r="L67" s="94"/>
      <c r="M67" s="94"/>
    </row>
    <row r="68" spans="1:13" x14ac:dyDescent="0.2">
      <c r="A68" s="118" t="s">
        <v>17</v>
      </c>
      <c r="B68" s="118" t="s">
        <v>200</v>
      </c>
      <c r="C68" s="118" t="s">
        <v>2</v>
      </c>
      <c r="D68" s="118" t="s">
        <v>81</v>
      </c>
      <c r="E68" s="106"/>
      <c r="F68" s="103"/>
      <c r="G68" s="103"/>
      <c r="H68" s="91"/>
      <c r="I68" s="99"/>
      <c r="J68" s="94"/>
      <c r="K68" s="94"/>
      <c r="L68" s="94"/>
      <c r="M68" s="94"/>
    </row>
    <row r="69" spans="1:13" x14ac:dyDescent="0.2">
      <c r="A69" s="253" t="s">
        <v>5</v>
      </c>
      <c r="B69" s="254" t="s">
        <v>239</v>
      </c>
      <c r="C69" s="51">
        <f>1/12</f>
        <v>8.3333333333333329E-2</v>
      </c>
      <c r="D69" s="52">
        <f>$D$16*C69</f>
        <v>161.20083333333332</v>
      </c>
      <c r="E69" s="106"/>
      <c r="F69" s="103"/>
      <c r="G69" s="103"/>
      <c r="H69" s="91"/>
      <c r="I69" s="99"/>
      <c r="J69" s="94"/>
      <c r="K69" s="94"/>
      <c r="L69" s="94"/>
      <c r="M69" s="94"/>
    </row>
    <row r="70" spans="1:13" x14ac:dyDescent="0.2">
      <c r="A70" s="223" t="s">
        <v>6</v>
      </c>
      <c r="B70" s="230" t="s">
        <v>172</v>
      </c>
      <c r="C70" s="51">
        <f>5.96/30/12</f>
        <v>1.6555555555555556E-2</v>
      </c>
      <c r="D70" s="52">
        <f>$D$16*C70</f>
        <v>32.025232222222222</v>
      </c>
      <c r="E70" s="109" t="s">
        <v>240</v>
      </c>
      <c r="F70" s="103"/>
      <c r="G70" s="103"/>
      <c r="H70" s="91"/>
      <c r="I70" s="99"/>
      <c r="J70" s="94"/>
      <c r="K70" s="94"/>
      <c r="L70" s="94"/>
      <c r="M70" s="94"/>
    </row>
    <row r="71" spans="1:13" x14ac:dyDescent="0.2">
      <c r="A71" s="253" t="s">
        <v>7</v>
      </c>
      <c r="B71" s="230" t="s">
        <v>173</v>
      </c>
      <c r="C71" s="51">
        <f>(1/30/12)*5*1.5%</f>
        <v>2.0833333333333335E-4</v>
      </c>
      <c r="D71" s="52">
        <f>$D$16*C71</f>
        <v>0.40300208333333337</v>
      </c>
      <c r="E71" s="109" t="s">
        <v>155</v>
      </c>
      <c r="F71" s="103"/>
      <c r="G71" s="103"/>
      <c r="H71" s="91"/>
      <c r="I71" s="94"/>
      <c r="J71" s="94"/>
      <c r="K71" s="94"/>
      <c r="L71" s="94"/>
      <c r="M71" s="94"/>
    </row>
    <row r="72" spans="1:13" x14ac:dyDescent="0.2">
      <c r="A72" s="253" t="s">
        <v>8</v>
      </c>
      <c r="B72" s="230" t="s">
        <v>174</v>
      </c>
      <c r="C72" s="51">
        <f>(15/30/12)*8%</f>
        <v>3.3333333333333331E-3</v>
      </c>
      <c r="D72" s="52">
        <f>$D$16*C72</f>
        <v>6.4480333333333331</v>
      </c>
      <c r="E72" s="109" t="s">
        <v>241</v>
      </c>
      <c r="F72" s="110"/>
      <c r="G72" s="110"/>
      <c r="H72" s="91"/>
      <c r="I72" s="94"/>
      <c r="J72" s="94"/>
      <c r="K72" s="94"/>
      <c r="L72" s="94"/>
      <c r="M72" s="94"/>
    </row>
    <row r="73" spans="1:13" x14ac:dyDescent="0.2">
      <c r="A73" s="253" t="s">
        <v>9</v>
      </c>
      <c r="B73" s="230" t="s">
        <v>175</v>
      </c>
      <c r="C73" s="51">
        <f>(4/12)/12*2%</f>
        <v>5.5555555555555556E-4</v>
      </c>
      <c r="D73" s="52">
        <f>$D$16*C73</f>
        <v>1.0746722222222223</v>
      </c>
      <c r="E73" s="109" t="s">
        <v>242</v>
      </c>
      <c r="F73" s="113"/>
      <c r="G73" s="103"/>
      <c r="H73" s="91"/>
      <c r="I73" s="94"/>
      <c r="J73" s="94"/>
      <c r="K73" s="94"/>
      <c r="L73" s="94"/>
      <c r="M73" s="94"/>
    </row>
    <row r="74" spans="1:13" x14ac:dyDescent="0.2">
      <c r="A74" s="253" t="s">
        <v>10</v>
      </c>
      <c r="B74" s="255" t="s">
        <v>3</v>
      </c>
      <c r="C74" s="51">
        <v>0</v>
      </c>
      <c r="D74" s="52">
        <f>C74*D16</f>
        <v>0</v>
      </c>
      <c r="E74" s="109"/>
      <c r="F74" s="114"/>
      <c r="G74" s="110"/>
      <c r="H74" s="93"/>
      <c r="I74" s="94"/>
      <c r="J74" s="94"/>
      <c r="K74" s="94"/>
      <c r="L74" s="94"/>
      <c r="M74" s="94"/>
    </row>
    <row r="75" spans="1:13" x14ac:dyDescent="0.2">
      <c r="A75" s="321" t="s">
        <v>139</v>
      </c>
      <c r="B75" s="321"/>
      <c r="C75" s="53">
        <f>TRUNC(SUM(C69:C74),4)</f>
        <v>0.10390000000000001</v>
      </c>
      <c r="D75" s="54">
        <f>TRUNC(SUM(D69:D74),2)</f>
        <v>201.15</v>
      </c>
      <c r="E75" s="106"/>
      <c r="F75" s="103"/>
      <c r="G75" s="103"/>
      <c r="H75" s="91"/>
      <c r="I75" s="94"/>
      <c r="J75" s="94"/>
      <c r="K75" s="94"/>
      <c r="L75" s="94"/>
      <c r="M75" s="94"/>
    </row>
    <row r="76" spans="1:13" x14ac:dyDescent="0.2">
      <c r="A76" s="224"/>
      <c r="B76" s="225"/>
      <c r="C76" s="225"/>
      <c r="D76" s="226"/>
      <c r="E76" s="106"/>
      <c r="F76" s="103"/>
      <c r="G76" s="103"/>
      <c r="H76" s="91"/>
      <c r="I76" s="94"/>
      <c r="J76" s="94"/>
      <c r="K76" s="94"/>
      <c r="L76" s="94"/>
      <c r="M76" s="94"/>
    </row>
    <row r="77" spans="1:13" x14ac:dyDescent="0.2">
      <c r="A77" s="336" t="s">
        <v>201</v>
      </c>
      <c r="B77" s="337"/>
      <c r="C77" s="337"/>
      <c r="D77" s="338"/>
      <c r="E77" s="106"/>
      <c r="F77" s="103"/>
      <c r="G77" s="103"/>
      <c r="H77" s="91"/>
      <c r="I77" s="94"/>
      <c r="J77" s="94"/>
      <c r="K77" s="94"/>
      <c r="L77" s="94"/>
      <c r="M77" s="94"/>
    </row>
    <row r="78" spans="1:13" x14ac:dyDescent="0.2">
      <c r="A78" s="118" t="s">
        <v>18</v>
      </c>
      <c r="B78" s="245" t="s">
        <v>202</v>
      </c>
      <c r="C78" s="245" t="s">
        <v>2</v>
      </c>
      <c r="D78" s="118" t="s">
        <v>81</v>
      </c>
      <c r="E78" s="106"/>
      <c r="F78" s="103"/>
      <c r="G78" s="103"/>
      <c r="H78" s="91"/>
      <c r="I78" s="94"/>
      <c r="J78" s="94"/>
      <c r="K78" s="94"/>
      <c r="L78" s="94"/>
      <c r="M78" s="94"/>
    </row>
    <row r="79" spans="1:13" x14ac:dyDescent="0.2">
      <c r="A79" s="223" t="s">
        <v>5</v>
      </c>
      <c r="B79" s="230" t="s">
        <v>203</v>
      </c>
      <c r="C79" s="51">
        <v>0</v>
      </c>
      <c r="D79" s="52">
        <f t="shared" ref="D79" si="2">$D$16*C79</f>
        <v>0</v>
      </c>
      <c r="E79" s="106"/>
      <c r="F79" s="103"/>
      <c r="G79" s="103"/>
      <c r="H79" s="91"/>
      <c r="I79" s="94"/>
      <c r="J79" s="94"/>
      <c r="K79" s="94"/>
      <c r="L79" s="94"/>
      <c r="M79" s="94"/>
    </row>
    <row r="80" spans="1:13" x14ac:dyDescent="0.2">
      <c r="A80" s="321" t="s">
        <v>139</v>
      </c>
      <c r="B80" s="321"/>
      <c r="C80" s="53">
        <f>TRUNC(SUM(C79),4)</f>
        <v>0</v>
      </c>
      <c r="D80" s="54">
        <f>TRUNC(SUM(D79),2)</f>
        <v>0</v>
      </c>
      <c r="E80" s="106"/>
      <c r="F80" s="103"/>
      <c r="G80" s="103"/>
      <c r="H80" s="91"/>
      <c r="I80" s="94"/>
      <c r="J80" s="94"/>
      <c r="K80" s="94"/>
      <c r="L80" s="94"/>
      <c r="M80" s="94"/>
    </row>
    <row r="81" spans="1:13" x14ac:dyDescent="0.2">
      <c r="A81" s="217"/>
      <c r="B81" s="218"/>
      <c r="C81" s="227"/>
      <c r="D81" s="229"/>
      <c r="E81" s="106"/>
      <c r="F81" s="103"/>
      <c r="G81" s="103"/>
      <c r="H81" s="91"/>
      <c r="I81" s="94"/>
      <c r="J81" s="94"/>
      <c r="K81" s="94"/>
      <c r="L81" s="94"/>
      <c r="M81" s="94"/>
    </row>
    <row r="82" spans="1:13" x14ac:dyDescent="0.2">
      <c r="A82" s="322" t="s">
        <v>156</v>
      </c>
      <c r="B82" s="323"/>
      <c r="C82" s="323"/>
      <c r="D82" s="324"/>
      <c r="E82" s="106"/>
      <c r="F82" s="103"/>
      <c r="G82" s="103"/>
      <c r="H82" s="91"/>
      <c r="I82" s="94"/>
      <c r="J82" s="94"/>
      <c r="K82" s="94"/>
      <c r="L82" s="94"/>
      <c r="M82" s="94"/>
    </row>
    <row r="83" spans="1:13" x14ac:dyDescent="0.2">
      <c r="A83" s="118">
        <v>4</v>
      </c>
      <c r="B83" s="245" t="s">
        <v>157</v>
      </c>
      <c r="C83" s="245" t="s">
        <v>2</v>
      </c>
      <c r="D83" s="118" t="s">
        <v>81</v>
      </c>
      <c r="E83" s="106"/>
      <c r="F83" s="103"/>
      <c r="G83" s="103"/>
      <c r="H83" s="91"/>
      <c r="I83" s="100"/>
      <c r="J83" s="94"/>
      <c r="K83" s="94"/>
      <c r="L83" s="94"/>
      <c r="M83" s="94"/>
    </row>
    <row r="84" spans="1:13" x14ac:dyDescent="0.2">
      <c r="A84" s="223" t="s">
        <v>17</v>
      </c>
      <c r="B84" s="57" t="s">
        <v>68</v>
      </c>
      <c r="C84" s="51">
        <f>C75</f>
        <v>0.10390000000000001</v>
      </c>
      <c r="D84" s="52">
        <f>D75</f>
        <v>201.15</v>
      </c>
      <c r="E84" s="106"/>
      <c r="F84" s="103"/>
      <c r="G84" s="103"/>
      <c r="H84" s="91"/>
      <c r="I84" s="94"/>
      <c r="J84" s="94"/>
      <c r="K84" s="94"/>
      <c r="L84" s="94"/>
      <c r="M84" s="94"/>
    </row>
    <row r="85" spans="1:13" x14ac:dyDescent="0.2">
      <c r="A85" s="223" t="s">
        <v>18</v>
      </c>
      <c r="B85" s="57" t="s">
        <v>70</v>
      </c>
      <c r="C85" s="51">
        <f>C79</f>
        <v>0</v>
      </c>
      <c r="D85" s="52">
        <f>D80</f>
        <v>0</v>
      </c>
      <c r="E85" s="106"/>
      <c r="F85" s="103"/>
      <c r="G85" s="103"/>
      <c r="H85" s="91"/>
      <c r="I85" s="94"/>
      <c r="J85" s="94"/>
      <c r="K85" s="94"/>
      <c r="L85" s="94"/>
      <c r="M85" s="94"/>
    </row>
    <row r="86" spans="1:13" x14ac:dyDescent="0.2">
      <c r="A86" s="321" t="s">
        <v>139</v>
      </c>
      <c r="B86" s="321"/>
      <c r="C86" s="51">
        <f>SUM(C84:C85)</f>
        <v>0.10390000000000001</v>
      </c>
      <c r="D86" s="54">
        <f>TRUNC(SUM(D84:D85),2)</f>
        <v>201.15</v>
      </c>
      <c r="E86" s="106"/>
      <c r="F86" s="103"/>
      <c r="G86" s="103"/>
      <c r="H86" s="91"/>
      <c r="I86" s="94"/>
      <c r="J86" s="94"/>
      <c r="K86" s="94"/>
      <c r="L86" s="94"/>
      <c r="M86" s="94"/>
    </row>
    <row r="87" spans="1:13" x14ac:dyDescent="0.2">
      <c r="A87" s="228"/>
      <c r="B87" s="227"/>
      <c r="C87" s="227"/>
      <c r="D87" s="229"/>
      <c r="E87" s="106"/>
      <c r="F87" s="103"/>
      <c r="G87" s="103"/>
      <c r="H87" s="91"/>
      <c r="I87" s="94"/>
      <c r="J87" s="94"/>
      <c r="K87" s="94"/>
      <c r="L87" s="94"/>
      <c r="M87" s="94"/>
    </row>
    <row r="88" spans="1:13" x14ac:dyDescent="0.2">
      <c r="A88" s="322" t="s">
        <v>158</v>
      </c>
      <c r="B88" s="323"/>
      <c r="C88" s="323"/>
      <c r="D88" s="324"/>
      <c r="E88" s="106"/>
      <c r="F88" s="103"/>
      <c r="G88" s="103"/>
      <c r="H88" s="91"/>
      <c r="I88" s="94"/>
      <c r="J88" s="94"/>
      <c r="K88" s="94"/>
      <c r="L88" s="94"/>
      <c r="M88" s="94"/>
    </row>
    <row r="89" spans="1:13" x14ac:dyDescent="0.2">
      <c r="A89" s="217"/>
      <c r="B89" s="218"/>
      <c r="C89" s="88"/>
      <c r="D89" s="188"/>
      <c r="E89" s="106"/>
      <c r="F89" s="103"/>
      <c r="G89" s="103"/>
      <c r="H89" s="91"/>
      <c r="I89" s="94"/>
      <c r="J89" s="94"/>
      <c r="K89" s="94"/>
      <c r="L89" s="94"/>
      <c r="M89" s="94"/>
    </row>
    <row r="90" spans="1:13" x14ac:dyDescent="0.2">
      <c r="A90" s="118">
        <v>5</v>
      </c>
      <c r="B90" s="118" t="s">
        <v>141</v>
      </c>
      <c r="C90" s="118"/>
      <c r="D90" s="118" t="s">
        <v>81</v>
      </c>
      <c r="E90" s="106"/>
      <c r="F90" s="103"/>
      <c r="G90" s="103"/>
      <c r="H90" s="91"/>
      <c r="I90" s="94"/>
      <c r="J90" s="94"/>
      <c r="K90" s="94"/>
      <c r="L90" s="94"/>
      <c r="M90" s="94"/>
    </row>
    <row r="91" spans="1:13" x14ac:dyDescent="0.2">
      <c r="A91" s="223" t="s">
        <v>5</v>
      </c>
      <c r="B91" s="90" t="s">
        <v>71</v>
      </c>
      <c r="C91" s="121"/>
      <c r="D91" s="52">
        <f>Uniformes!F14</f>
        <v>120.30000000000003</v>
      </c>
      <c r="E91" s="106"/>
      <c r="F91" s="103"/>
      <c r="G91" s="103"/>
      <c r="H91" s="91"/>
      <c r="I91" s="94"/>
      <c r="J91" s="94"/>
      <c r="K91" s="94"/>
      <c r="L91" s="94"/>
      <c r="M91" s="94"/>
    </row>
    <row r="92" spans="1:13" x14ac:dyDescent="0.2">
      <c r="A92" s="223" t="s">
        <v>6</v>
      </c>
      <c r="B92" s="90" t="s">
        <v>13</v>
      </c>
      <c r="C92" s="121"/>
      <c r="D92" s="52"/>
      <c r="E92" s="106"/>
      <c r="F92" s="103"/>
      <c r="G92" s="103"/>
      <c r="H92" s="91"/>
      <c r="I92" s="94"/>
      <c r="J92" s="94"/>
      <c r="K92" s="94"/>
      <c r="L92" s="94"/>
      <c r="M92" s="94"/>
    </row>
    <row r="93" spans="1:13" x14ac:dyDescent="0.2">
      <c r="A93" s="223" t="s">
        <v>7</v>
      </c>
      <c r="B93" s="90" t="s">
        <v>14</v>
      </c>
      <c r="C93" s="121"/>
      <c r="D93" s="52">
        <f>'Equipamentos e Materiais'!F16</f>
        <v>3.7763043478260871</v>
      </c>
      <c r="E93" s="106"/>
      <c r="F93" s="103"/>
      <c r="G93" s="103"/>
      <c r="H93" s="91"/>
      <c r="I93" s="94"/>
      <c r="J93" s="94"/>
      <c r="K93" s="94"/>
      <c r="L93" s="94"/>
      <c r="M93" s="94"/>
    </row>
    <row r="94" spans="1:13" x14ac:dyDescent="0.2">
      <c r="A94" s="223" t="s">
        <v>8</v>
      </c>
      <c r="B94" s="90" t="s">
        <v>3</v>
      </c>
      <c r="C94" s="121"/>
      <c r="D94" s="52">
        <v>0</v>
      </c>
      <c r="E94" s="106"/>
      <c r="F94" s="103"/>
      <c r="G94" s="103"/>
      <c r="H94" s="91"/>
      <c r="I94" s="94"/>
      <c r="J94" s="94"/>
      <c r="K94" s="94"/>
      <c r="L94" s="94"/>
      <c r="M94" s="94"/>
    </row>
    <row r="95" spans="1:13" x14ac:dyDescent="0.2">
      <c r="A95" s="321" t="s">
        <v>139</v>
      </c>
      <c r="B95" s="321"/>
      <c r="C95" s="122"/>
      <c r="D95" s="54">
        <f>TRUNC(SUM(D91:D94),2)</f>
        <v>124.07</v>
      </c>
      <c r="E95" s="106"/>
      <c r="F95" s="103"/>
      <c r="G95" s="103"/>
      <c r="H95" s="91"/>
      <c r="I95" s="94"/>
      <c r="J95" s="94"/>
      <c r="K95" s="94"/>
      <c r="L95" s="94"/>
      <c r="M95" s="94"/>
    </row>
    <row r="96" spans="1:13" x14ac:dyDescent="0.2">
      <c r="A96" s="217"/>
      <c r="B96" s="218"/>
      <c r="C96" s="218"/>
      <c r="D96" s="219"/>
      <c r="E96" s="106"/>
      <c r="F96" s="103"/>
      <c r="G96" s="103"/>
      <c r="H96" s="91"/>
      <c r="I96" s="94"/>
      <c r="J96" s="94"/>
      <c r="K96" s="94"/>
      <c r="L96" s="94"/>
      <c r="M96" s="94"/>
    </row>
    <row r="97" spans="1:13" x14ac:dyDescent="0.2">
      <c r="A97" s="322" t="s">
        <v>159</v>
      </c>
      <c r="B97" s="323"/>
      <c r="C97" s="323"/>
      <c r="D97" s="324"/>
      <c r="E97" s="106"/>
      <c r="F97" s="103"/>
      <c r="G97" s="103"/>
      <c r="H97" s="91"/>
      <c r="I97" s="94"/>
      <c r="J97" s="94"/>
      <c r="K97" s="94"/>
      <c r="L97" s="94"/>
      <c r="M97" s="94"/>
    </row>
    <row r="98" spans="1:13" x14ac:dyDescent="0.2">
      <c r="A98" s="217"/>
      <c r="B98" s="218"/>
      <c r="C98" s="88"/>
      <c r="D98" s="188"/>
      <c r="E98" s="106"/>
      <c r="F98" s="103"/>
      <c r="G98" s="103"/>
      <c r="H98" s="91"/>
      <c r="I98" s="94"/>
      <c r="J98" s="94"/>
      <c r="K98" s="94"/>
      <c r="L98" s="94"/>
      <c r="M98" s="94"/>
    </row>
    <row r="99" spans="1:13" x14ac:dyDescent="0.2">
      <c r="A99" s="118">
        <v>6</v>
      </c>
      <c r="B99" s="118" t="s">
        <v>142</v>
      </c>
      <c r="C99" s="118" t="s">
        <v>2</v>
      </c>
      <c r="D99" s="118" t="s">
        <v>81</v>
      </c>
      <c r="E99" s="106"/>
      <c r="F99" s="103"/>
      <c r="G99" s="103"/>
      <c r="H99" s="91"/>
      <c r="I99" s="94"/>
      <c r="J99" s="94"/>
      <c r="K99" s="94"/>
      <c r="L99" s="94"/>
      <c r="M99" s="94"/>
    </row>
    <row r="100" spans="1:13" x14ac:dyDescent="0.2">
      <c r="A100" s="223" t="s">
        <v>5</v>
      </c>
      <c r="B100" s="230" t="s">
        <v>19</v>
      </c>
      <c r="C100" s="152">
        <v>0.05</v>
      </c>
      <c r="D100" s="52">
        <f>TRUNC(C100*D116,2)</f>
        <v>213.46</v>
      </c>
      <c r="E100" s="115" t="s">
        <v>143</v>
      </c>
      <c r="F100" s="103"/>
      <c r="G100" s="103"/>
      <c r="H100" s="91"/>
      <c r="I100" s="94"/>
      <c r="J100" s="94"/>
      <c r="K100" s="94"/>
      <c r="L100" s="94"/>
      <c r="M100" s="94"/>
    </row>
    <row r="101" spans="1:13" x14ac:dyDescent="0.2">
      <c r="A101" s="223" t="s">
        <v>6</v>
      </c>
      <c r="B101" s="230" t="s">
        <v>4</v>
      </c>
      <c r="C101" s="153">
        <v>0.1</v>
      </c>
      <c r="D101" s="52">
        <f>TRUNC(C101*(D100+D116),2)</f>
        <v>448.28</v>
      </c>
      <c r="E101" s="115" t="s">
        <v>144</v>
      </c>
      <c r="F101" s="103"/>
      <c r="G101" s="103"/>
      <c r="H101" s="91"/>
      <c r="I101" s="94"/>
      <c r="J101" s="94"/>
      <c r="K101" s="94"/>
      <c r="L101" s="94"/>
      <c r="M101" s="94"/>
    </row>
    <row r="102" spans="1:13" x14ac:dyDescent="0.2">
      <c r="A102" s="223" t="s">
        <v>7</v>
      </c>
      <c r="B102" s="230" t="s">
        <v>42</v>
      </c>
      <c r="C102" s="154">
        <f>1-(C103+C104+C105)</f>
        <v>0.85749999999999993</v>
      </c>
      <c r="D102" s="58">
        <f>(D116+D100+D101)/C102</f>
        <v>5750.5306122448983</v>
      </c>
      <c r="E102" s="106"/>
      <c r="F102" s="103"/>
      <c r="G102" s="103"/>
      <c r="H102" s="91"/>
      <c r="I102" s="94"/>
      <c r="J102" s="94"/>
      <c r="K102" s="94"/>
      <c r="L102" s="94"/>
      <c r="M102" s="94"/>
    </row>
    <row r="103" spans="1:13" x14ac:dyDescent="0.2">
      <c r="A103" s="223" t="s">
        <v>43</v>
      </c>
      <c r="B103" s="230" t="s">
        <v>39</v>
      </c>
      <c r="C103" s="155">
        <v>1.6500000000000001E-2</v>
      </c>
      <c r="D103" s="52">
        <f>TRUNC(C103*D102,2)</f>
        <v>94.88</v>
      </c>
      <c r="E103" s="106"/>
      <c r="F103" s="103"/>
      <c r="G103" s="103"/>
      <c r="H103" s="91"/>
      <c r="I103" s="94"/>
      <c r="J103" s="94"/>
      <c r="K103" s="94"/>
      <c r="L103" s="94"/>
      <c r="M103" s="94"/>
    </row>
    <row r="104" spans="1:13" x14ac:dyDescent="0.2">
      <c r="A104" s="223" t="s">
        <v>44</v>
      </c>
      <c r="B104" s="230" t="s">
        <v>40</v>
      </c>
      <c r="C104" s="156">
        <v>7.5999999999999998E-2</v>
      </c>
      <c r="D104" s="52">
        <f>TRUNC(C104*D102,2)</f>
        <v>437.04</v>
      </c>
      <c r="E104" s="106"/>
      <c r="F104" s="103"/>
      <c r="G104" s="103"/>
      <c r="H104" s="91"/>
      <c r="I104" s="94"/>
      <c r="J104" s="94"/>
      <c r="K104" s="94"/>
      <c r="L104" s="94"/>
      <c r="M104" s="94"/>
    </row>
    <row r="105" spans="1:13" x14ac:dyDescent="0.2">
      <c r="A105" s="223" t="s">
        <v>45</v>
      </c>
      <c r="B105" s="230" t="s">
        <v>41</v>
      </c>
      <c r="C105" s="157">
        <v>0.05</v>
      </c>
      <c r="D105" s="52">
        <f>TRUNC(C105*D102,2)</f>
        <v>287.52</v>
      </c>
      <c r="E105" s="106"/>
      <c r="F105" s="103"/>
      <c r="G105" s="103"/>
      <c r="H105" s="91"/>
      <c r="I105" s="94"/>
      <c r="J105" s="94"/>
      <c r="K105" s="94"/>
      <c r="L105" s="94"/>
      <c r="M105" s="94"/>
    </row>
    <row r="106" spans="1:13" x14ac:dyDescent="0.2">
      <c r="A106" s="321" t="s">
        <v>139</v>
      </c>
      <c r="B106" s="321"/>
      <c r="C106" s="59"/>
      <c r="D106" s="54">
        <f>TRUNC(SUM(D100:D105),2)-D102</f>
        <v>1481.1793877551017</v>
      </c>
      <c r="E106" s="106"/>
      <c r="F106" s="103"/>
      <c r="G106" s="103"/>
      <c r="H106" s="91"/>
      <c r="I106" s="94"/>
      <c r="J106" s="94"/>
      <c r="K106" s="94"/>
      <c r="L106" s="94"/>
      <c r="M106" s="94"/>
    </row>
    <row r="107" spans="1:13" x14ac:dyDescent="0.2">
      <c r="A107" s="198"/>
      <c r="B107" s="60"/>
      <c r="C107" s="60"/>
      <c r="D107" s="199"/>
      <c r="E107" s="103"/>
      <c r="F107" s="103"/>
      <c r="G107" s="103"/>
      <c r="H107" s="91"/>
      <c r="I107" s="94"/>
      <c r="J107" s="94"/>
      <c r="K107" s="94"/>
      <c r="L107" s="94"/>
      <c r="M107" s="94"/>
    </row>
    <row r="108" spans="1:13" x14ac:dyDescent="0.2">
      <c r="A108" s="325" t="s">
        <v>160</v>
      </c>
      <c r="B108" s="326"/>
      <c r="C108" s="326"/>
      <c r="D108" s="327"/>
      <c r="E108" s="103"/>
      <c r="F108" s="116"/>
      <c r="G108" s="103"/>
      <c r="H108" s="91"/>
      <c r="I108" s="94"/>
      <c r="J108" s="94"/>
      <c r="K108" s="94"/>
      <c r="L108" s="94"/>
      <c r="M108" s="94"/>
    </row>
    <row r="109" spans="1:13" x14ac:dyDescent="0.2">
      <c r="A109" s="220"/>
      <c r="B109" s="221"/>
      <c r="C109" s="221"/>
      <c r="D109" s="222"/>
      <c r="E109" s="103"/>
      <c r="F109" s="116"/>
      <c r="G109" s="103"/>
      <c r="H109" s="91"/>
      <c r="I109" s="94"/>
      <c r="J109" s="94"/>
      <c r="K109" s="94"/>
      <c r="L109" s="94"/>
      <c r="M109" s="94"/>
    </row>
    <row r="110" spans="1:13" x14ac:dyDescent="0.2">
      <c r="A110" s="246"/>
      <c r="B110" s="247" t="s">
        <v>162</v>
      </c>
      <c r="C110" s="118"/>
      <c r="D110" s="118" t="s">
        <v>81</v>
      </c>
      <c r="E110" s="103"/>
      <c r="F110" s="103"/>
      <c r="G110" s="103"/>
      <c r="H110" s="91"/>
      <c r="I110" s="94"/>
      <c r="J110" s="94"/>
      <c r="K110" s="94"/>
      <c r="L110" s="94"/>
      <c r="M110" s="94"/>
    </row>
    <row r="111" spans="1:13" x14ac:dyDescent="0.2">
      <c r="A111" s="55" t="s">
        <v>5</v>
      </c>
      <c r="B111" s="57" t="s">
        <v>164</v>
      </c>
      <c r="C111" s="120"/>
      <c r="D111" s="52">
        <f>D16</f>
        <v>1934.41</v>
      </c>
      <c r="E111" s="103"/>
      <c r="F111" s="103"/>
      <c r="G111" s="103"/>
      <c r="H111" s="91"/>
      <c r="I111" s="94"/>
      <c r="J111" s="94"/>
      <c r="K111" s="94"/>
      <c r="L111" s="94"/>
      <c r="M111" s="94"/>
    </row>
    <row r="112" spans="1:13" x14ac:dyDescent="0.2">
      <c r="A112" s="55" t="s">
        <v>6</v>
      </c>
      <c r="B112" s="57" t="s">
        <v>165</v>
      </c>
      <c r="C112" s="120"/>
      <c r="D112" s="52">
        <f>D52</f>
        <v>1882.48</v>
      </c>
      <c r="E112" s="103"/>
      <c r="F112" s="103"/>
      <c r="G112" s="103"/>
      <c r="H112" s="91"/>
      <c r="I112" s="94"/>
      <c r="J112" s="94"/>
      <c r="K112" s="94"/>
      <c r="L112" s="94"/>
      <c r="M112" s="94"/>
    </row>
    <row r="113" spans="1:13" x14ac:dyDescent="0.2">
      <c r="A113" s="55" t="s">
        <v>7</v>
      </c>
      <c r="B113" s="57" t="s">
        <v>166</v>
      </c>
      <c r="C113" s="120"/>
      <c r="D113" s="52">
        <f>D63</f>
        <v>127.23</v>
      </c>
      <c r="E113" s="103"/>
      <c r="F113" s="116"/>
      <c r="G113" s="103"/>
      <c r="H113" s="91"/>
      <c r="I113" s="94"/>
      <c r="J113" s="94"/>
      <c r="K113" s="94"/>
      <c r="L113" s="94"/>
      <c r="M113" s="94"/>
    </row>
    <row r="114" spans="1:13" x14ac:dyDescent="0.2">
      <c r="A114" s="55" t="s">
        <v>8</v>
      </c>
      <c r="B114" s="57" t="s">
        <v>69</v>
      </c>
      <c r="C114" s="120"/>
      <c r="D114" s="52">
        <f>D86</f>
        <v>201.15</v>
      </c>
      <c r="E114" s="103"/>
      <c r="F114" s="116"/>
      <c r="G114" s="103"/>
      <c r="H114" s="91"/>
      <c r="I114" s="94"/>
      <c r="J114" s="94"/>
      <c r="K114" s="94"/>
      <c r="L114" s="94"/>
      <c r="M114" s="94"/>
    </row>
    <row r="115" spans="1:13" x14ac:dyDescent="0.2">
      <c r="A115" s="55" t="s">
        <v>9</v>
      </c>
      <c r="B115" s="57" t="s">
        <v>167</v>
      </c>
      <c r="C115" s="120"/>
      <c r="D115" s="52">
        <f>D95</f>
        <v>124.07</v>
      </c>
      <c r="E115" s="103"/>
      <c r="F115" s="103"/>
      <c r="G115" s="103"/>
      <c r="H115" s="91"/>
      <c r="I115" s="94"/>
      <c r="J115" s="94"/>
      <c r="K115" s="94"/>
      <c r="L115" s="94"/>
      <c r="M115" s="94"/>
    </row>
    <row r="116" spans="1:13" x14ac:dyDescent="0.2">
      <c r="A116" s="328" t="s">
        <v>72</v>
      </c>
      <c r="B116" s="329"/>
      <c r="C116" s="118"/>
      <c r="D116" s="54">
        <f>TRUNC(SUM(D111:D115),2)</f>
        <v>4269.34</v>
      </c>
      <c r="E116" s="103"/>
      <c r="F116" s="113"/>
      <c r="G116" s="103"/>
      <c r="H116" s="91"/>
      <c r="I116" s="94"/>
      <c r="J116" s="94"/>
      <c r="K116" s="94"/>
      <c r="L116" s="94"/>
      <c r="M116" s="94"/>
    </row>
    <row r="117" spans="1:13" x14ac:dyDescent="0.2">
      <c r="A117" s="55" t="s">
        <v>10</v>
      </c>
      <c r="B117" s="57" t="s">
        <v>168</v>
      </c>
      <c r="C117" s="120"/>
      <c r="D117" s="52">
        <f>D106</f>
        <v>1481.1793877551017</v>
      </c>
      <c r="E117" s="103"/>
      <c r="F117" s="103"/>
      <c r="G117" s="103"/>
      <c r="H117" s="91"/>
      <c r="I117" s="94"/>
      <c r="J117" s="94"/>
      <c r="K117" s="94"/>
      <c r="L117" s="94"/>
      <c r="M117" s="94"/>
    </row>
    <row r="118" spans="1:13" x14ac:dyDescent="0.2">
      <c r="A118" s="328" t="s">
        <v>163</v>
      </c>
      <c r="B118" s="329"/>
      <c r="C118" s="118"/>
      <c r="D118" s="205">
        <f>TRUNC(SUM(D116:D117),2)</f>
        <v>5750.51</v>
      </c>
      <c r="E118" s="103"/>
      <c r="F118" s="103"/>
      <c r="G118" s="103"/>
      <c r="H118" s="91"/>
      <c r="I118" s="94"/>
      <c r="J118" s="94"/>
      <c r="K118" s="94"/>
      <c r="L118" s="94"/>
      <c r="M118" s="94"/>
    </row>
    <row r="119" spans="1:13" hidden="1" x14ac:dyDescent="0.2">
      <c r="D119" s="4"/>
      <c r="E119" s="101"/>
      <c r="F119" s="101"/>
      <c r="G119" s="101"/>
      <c r="H119" s="94"/>
      <c r="I119" s="94"/>
      <c r="J119" s="94"/>
      <c r="K119" s="94"/>
      <c r="L119" s="94"/>
      <c r="M119" s="94"/>
    </row>
    <row r="120" spans="1:13" ht="40.5" hidden="1" customHeight="1" thickBot="1" x14ac:dyDescent="0.25">
      <c r="A120" s="43"/>
      <c r="B120" s="43" t="s">
        <v>20</v>
      </c>
      <c r="C120" s="3"/>
      <c r="D120" s="3"/>
      <c r="E120" s="101"/>
      <c r="F120" s="101"/>
      <c r="G120" s="101"/>
      <c r="H120" s="94"/>
      <c r="I120" s="94"/>
      <c r="J120" s="94"/>
      <c r="K120" s="94"/>
      <c r="L120" s="94"/>
      <c r="M120" s="94"/>
    </row>
    <row r="121" spans="1:13" ht="39" hidden="1" customHeight="1" thickBot="1" x14ac:dyDescent="0.25">
      <c r="A121" s="330" t="s">
        <v>22</v>
      </c>
      <c r="B121" s="331"/>
      <c r="C121" s="6" t="s">
        <v>21</v>
      </c>
      <c r="D121" s="7" t="s">
        <v>0</v>
      </c>
      <c r="E121" s="101"/>
      <c r="F121" s="101"/>
      <c r="G121" s="101"/>
      <c r="H121" s="94"/>
      <c r="I121" s="94"/>
      <c r="J121" s="94"/>
      <c r="K121" s="94"/>
      <c r="L121" s="94"/>
      <c r="M121" s="94"/>
    </row>
    <row r="122" spans="1:13" ht="12.75" hidden="1" customHeight="1" x14ac:dyDescent="0.2">
      <c r="A122" s="319" t="s">
        <v>23</v>
      </c>
      <c r="B122" s="320"/>
      <c r="C122" s="8"/>
      <c r="D122" s="9">
        <v>0</v>
      </c>
      <c r="E122" s="101"/>
      <c r="F122" s="101"/>
      <c r="G122" s="101"/>
      <c r="H122" s="94"/>
      <c r="I122" s="94"/>
      <c r="J122" s="94"/>
      <c r="K122" s="94"/>
      <c r="L122" s="94"/>
      <c r="M122" s="94"/>
    </row>
    <row r="123" spans="1:13" ht="12.75" hidden="1" customHeight="1" x14ac:dyDescent="0.2">
      <c r="A123" s="313" t="s">
        <v>24</v>
      </c>
      <c r="B123" s="314"/>
      <c r="C123" s="10"/>
      <c r="D123" s="11">
        <v>0</v>
      </c>
      <c r="E123" s="101"/>
      <c r="F123" s="101"/>
      <c r="G123" s="101"/>
      <c r="H123" s="94"/>
      <c r="I123" s="94"/>
      <c r="J123" s="94"/>
      <c r="K123" s="94"/>
      <c r="L123" s="94"/>
      <c r="M123" s="94"/>
    </row>
    <row r="124" spans="1:13" ht="12.75" hidden="1" customHeight="1" x14ac:dyDescent="0.2">
      <c r="A124" s="313" t="s">
        <v>25</v>
      </c>
      <c r="B124" s="314"/>
      <c r="C124" s="10"/>
      <c r="D124" s="11">
        <v>0</v>
      </c>
      <c r="E124" s="101"/>
      <c r="F124" s="101"/>
      <c r="G124" s="101"/>
      <c r="H124" s="94"/>
      <c r="I124" s="94"/>
      <c r="J124" s="94"/>
      <c r="K124" s="94"/>
      <c r="L124" s="94"/>
      <c r="M124" s="94"/>
    </row>
    <row r="125" spans="1:13" ht="12.75" hidden="1" customHeight="1" x14ac:dyDescent="0.2">
      <c r="A125" s="313" t="s">
        <v>26</v>
      </c>
      <c r="B125" s="314"/>
      <c r="C125" s="10"/>
      <c r="D125" s="11">
        <v>0</v>
      </c>
      <c r="E125" s="101"/>
      <c r="F125" s="101"/>
      <c r="G125" s="101"/>
      <c r="H125" s="94"/>
      <c r="I125" s="94"/>
      <c r="J125" s="94"/>
      <c r="K125" s="94"/>
      <c r="L125" s="94"/>
      <c r="M125" s="94"/>
    </row>
    <row r="126" spans="1:13" ht="12.75" hidden="1" customHeight="1" x14ac:dyDescent="0.2">
      <c r="A126" s="315"/>
      <c r="B126" s="316"/>
      <c r="C126" s="12"/>
      <c r="D126" s="11"/>
      <c r="E126" s="101"/>
      <c r="F126" s="101"/>
      <c r="G126" s="101"/>
      <c r="H126" s="94"/>
      <c r="I126" s="94"/>
      <c r="J126" s="94"/>
      <c r="K126" s="94"/>
      <c r="L126" s="94"/>
      <c r="M126" s="94"/>
    </row>
    <row r="127" spans="1:13" ht="13.5" hidden="1" customHeight="1" thickBot="1" x14ac:dyDescent="0.25">
      <c r="A127" s="317"/>
      <c r="B127" s="318"/>
      <c r="C127" s="13"/>
      <c r="D127" s="14"/>
      <c r="E127" s="101"/>
      <c r="F127" s="101"/>
      <c r="G127" s="101"/>
      <c r="H127" s="94"/>
      <c r="I127" s="94"/>
      <c r="J127" s="94"/>
      <c r="K127" s="94"/>
      <c r="L127" s="94"/>
      <c r="M127" s="94"/>
    </row>
    <row r="128" spans="1:13" ht="13.5" hidden="1" thickBot="1" x14ac:dyDescent="0.25">
      <c r="A128" s="39" t="s">
        <v>27</v>
      </c>
      <c r="B128" s="40"/>
      <c r="C128" s="41"/>
      <c r="D128" s="15">
        <f>SUM(D126:D127)</f>
        <v>0</v>
      </c>
      <c r="E128" s="101"/>
      <c r="F128" s="101"/>
      <c r="G128" s="101"/>
      <c r="H128" s="94"/>
      <c r="I128" s="94"/>
      <c r="J128" s="94"/>
      <c r="K128" s="94"/>
      <c r="L128" s="94"/>
      <c r="M128" s="94"/>
    </row>
    <row r="129" spans="1:13" hidden="1" x14ac:dyDescent="0.2">
      <c r="E129" s="101"/>
      <c r="F129" s="101"/>
      <c r="G129" s="101"/>
      <c r="H129" s="94"/>
      <c r="I129" s="94"/>
      <c r="J129" s="94"/>
      <c r="K129" s="94"/>
      <c r="L129" s="94"/>
      <c r="M129" s="94"/>
    </row>
    <row r="130" spans="1:13" ht="13.5" hidden="1" customHeight="1" thickBot="1" x14ac:dyDescent="0.25">
      <c r="A130" s="43" t="s">
        <v>28</v>
      </c>
      <c r="B130" s="43" t="s">
        <v>29</v>
      </c>
      <c r="C130" s="3"/>
      <c r="D130" s="3"/>
      <c r="E130" s="101"/>
      <c r="F130" s="101"/>
      <c r="G130" s="101"/>
      <c r="H130" s="94"/>
      <c r="I130" s="94"/>
      <c r="J130" s="94"/>
      <c r="K130" s="94"/>
      <c r="L130" s="94"/>
      <c r="M130" s="94"/>
    </row>
    <row r="131" spans="1:13" ht="13.5" hidden="1" customHeight="1" thickBot="1" x14ac:dyDescent="0.25">
      <c r="A131" s="34" t="s">
        <v>30</v>
      </c>
      <c r="B131" s="35"/>
      <c r="C131" s="35"/>
      <c r="D131" s="36"/>
      <c r="E131" s="101"/>
      <c r="F131" s="101"/>
      <c r="G131" s="101"/>
      <c r="H131" s="94"/>
      <c r="I131" s="94"/>
      <c r="J131" s="94"/>
      <c r="K131" s="94"/>
      <c r="L131" s="94"/>
      <c r="M131" s="94"/>
    </row>
    <row r="132" spans="1:13" ht="12.75" hidden="1" customHeight="1" x14ac:dyDescent="0.2">
      <c r="A132" s="16"/>
      <c r="B132" s="37" t="s">
        <v>31</v>
      </c>
      <c r="C132" s="38"/>
      <c r="D132" s="7" t="s">
        <v>0</v>
      </c>
      <c r="E132" s="101"/>
      <c r="F132" s="101"/>
      <c r="G132" s="101"/>
      <c r="H132" s="94"/>
      <c r="I132" s="94"/>
      <c r="J132" s="94"/>
      <c r="K132" s="94"/>
      <c r="L132" s="94"/>
      <c r="M132" s="94"/>
    </row>
    <row r="133" spans="1:13" ht="12.75" hidden="1" customHeight="1" x14ac:dyDescent="0.2">
      <c r="A133" s="17" t="s">
        <v>5</v>
      </c>
      <c r="B133" s="28" t="s">
        <v>32</v>
      </c>
      <c r="C133" s="29"/>
      <c r="D133" s="18">
        <f>D103</f>
        <v>94.88</v>
      </c>
      <c r="E133" s="101"/>
      <c r="F133" s="101"/>
      <c r="G133" s="101"/>
      <c r="H133" s="94"/>
      <c r="I133" s="94"/>
      <c r="J133" s="94"/>
      <c r="K133" s="94"/>
      <c r="L133" s="94"/>
      <c r="M133" s="94"/>
    </row>
    <row r="134" spans="1:13" ht="13.5" hidden="1" customHeight="1" thickBot="1" x14ac:dyDescent="0.25">
      <c r="A134" s="19" t="s">
        <v>6</v>
      </c>
      <c r="B134" s="30" t="s">
        <v>33</v>
      </c>
      <c r="C134" s="31"/>
      <c r="D134" s="20" t="e">
        <f>#REF!</f>
        <v>#REF!</v>
      </c>
      <c r="E134" s="101"/>
      <c r="F134" s="101"/>
      <c r="G134" s="101"/>
      <c r="H134" s="94"/>
      <c r="I134" s="94"/>
      <c r="J134" s="94"/>
      <c r="K134" s="94"/>
      <c r="L134" s="94"/>
      <c r="M134" s="94"/>
    </row>
    <row r="135" spans="1:13" ht="13.5" hidden="1" customHeight="1" thickBot="1" x14ac:dyDescent="0.25">
      <c r="A135" s="19" t="s">
        <v>7</v>
      </c>
      <c r="B135" s="32" t="s">
        <v>34</v>
      </c>
      <c r="C135" s="33"/>
      <c r="D135" s="20">
        <f>D106</f>
        <v>1481.1793877551017</v>
      </c>
      <c r="E135" s="101"/>
      <c r="F135" s="101"/>
      <c r="G135" s="101"/>
      <c r="H135" s="94"/>
      <c r="I135" s="94"/>
      <c r="J135" s="94"/>
      <c r="K135" s="94"/>
      <c r="L135" s="94"/>
      <c r="M135" s="94"/>
    </row>
    <row r="136" spans="1:13" ht="13.5" hidden="1" thickBot="1" x14ac:dyDescent="0.25">
      <c r="A136" s="25" t="s">
        <v>16</v>
      </c>
      <c r="B136" s="26"/>
      <c r="C136" s="27"/>
      <c r="D136" s="15" t="e">
        <f>SUM(D133:D135)</f>
        <v>#REF!</v>
      </c>
      <c r="E136" s="101"/>
      <c r="F136" s="101"/>
      <c r="G136" s="101"/>
      <c r="H136" s="94"/>
      <c r="I136" s="94"/>
      <c r="J136" s="94"/>
      <c r="K136" s="94"/>
      <c r="L136" s="94"/>
      <c r="M136" s="94"/>
    </row>
    <row r="137" spans="1:13" hidden="1" x14ac:dyDescent="0.2">
      <c r="A137" s="21" t="s">
        <v>15</v>
      </c>
      <c r="B137" s="1" t="s">
        <v>35</v>
      </c>
      <c r="E137" s="101"/>
      <c r="F137" s="101"/>
      <c r="G137" s="101"/>
      <c r="H137" s="94"/>
      <c r="I137" s="94"/>
      <c r="J137" s="94"/>
      <c r="K137" s="94"/>
      <c r="L137" s="94"/>
      <c r="M137" s="94"/>
    </row>
    <row r="138" spans="1:13" hidden="1" x14ac:dyDescent="0.2">
      <c r="E138" s="101"/>
      <c r="F138" s="101"/>
      <c r="G138" s="101"/>
      <c r="H138" s="94"/>
      <c r="I138" s="94"/>
      <c r="J138" s="94"/>
      <c r="K138" s="94"/>
      <c r="L138" s="94"/>
      <c r="M138" s="94"/>
    </row>
    <row r="139" spans="1:13" x14ac:dyDescent="0.2">
      <c r="E139" s="101"/>
      <c r="F139" s="101"/>
      <c r="G139" s="101"/>
      <c r="H139" s="94"/>
      <c r="I139" s="94"/>
      <c r="J139" s="94"/>
      <c r="K139" s="94"/>
      <c r="L139" s="94"/>
      <c r="M139" s="94"/>
    </row>
    <row r="140" spans="1:13" x14ac:dyDescent="0.2">
      <c r="A140" s="22"/>
      <c r="B140" s="22"/>
      <c r="E140" s="101"/>
      <c r="F140" s="101"/>
      <c r="G140" s="101"/>
      <c r="H140" s="94"/>
      <c r="I140" s="94"/>
      <c r="J140" s="94"/>
      <c r="K140" s="94"/>
      <c r="L140" s="94"/>
      <c r="M140" s="94"/>
    </row>
    <row r="141" spans="1:13" x14ac:dyDescent="0.2">
      <c r="A141" s="5"/>
      <c r="B141" s="22"/>
      <c r="E141" s="101"/>
      <c r="F141" s="101"/>
      <c r="G141" s="101"/>
      <c r="H141" s="94"/>
      <c r="I141" s="94"/>
      <c r="J141" s="94"/>
      <c r="K141" s="94"/>
      <c r="L141" s="94"/>
      <c r="M141" s="94"/>
    </row>
    <row r="142" spans="1:13" x14ac:dyDescent="0.2">
      <c r="A142" s="22"/>
      <c r="B142" s="22"/>
      <c r="E142" s="101"/>
      <c r="F142" s="101"/>
      <c r="G142" s="101"/>
      <c r="H142" s="94"/>
      <c r="I142" s="94"/>
      <c r="J142" s="94"/>
      <c r="K142" s="94"/>
      <c r="L142" s="94"/>
      <c r="M142" s="94"/>
    </row>
    <row r="143" spans="1:13" x14ac:dyDescent="0.2">
      <c r="A143" s="22"/>
      <c r="B143" s="22"/>
      <c r="E143" s="101"/>
      <c r="F143" s="101"/>
      <c r="G143" s="101"/>
      <c r="H143" s="94"/>
      <c r="I143" s="94"/>
      <c r="J143" s="94"/>
      <c r="K143" s="94"/>
      <c r="L143" s="94"/>
      <c r="M143" s="94"/>
    </row>
    <row r="144" spans="1:13" x14ac:dyDescent="0.2">
      <c r="A144" s="23"/>
      <c r="E144" s="101"/>
      <c r="F144" s="101"/>
      <c r="G144" s="101"/>
      <c r="H144" s="94"/>
      <c r="I144" s="94"/>
      <c r="J144" s="94"/>
      <c r="K144" s="94"/>
      <c r="L144" s="94"/>
      <c r="M144" s="94"/>
    </row>
    <row r="145" spans="1:13" x14ac:dyDescent="0.2">
      <c r="A145" s="23"/>
      <c r="E145" s="101"/>
      <c r="F145" s="101"/>
      <c r="G145" s="101"/>
      <c r="H145" s="94"/>
      <c r="I145" s="94"/>
      <c r="J145" s="94"/>
      <c r="K145" s="94"/>
      <c r="L145" s="94"/>
      <c r="M145" s="94"/>
    </row>
    <row r="146" spans="1:13" x14ac:dyDescent="0.2">
      <c r="E146" s="117"/>
      <c r="F146" s="117"/>
    </row>
  </sheetData>
  <mergeCells count="46">
    <mergeCell ref="A18:D18"/>
    <mergeCell ref="A1:D1"/>
    <mergeCell ref="A5:D5"/>
    <mergeCell ref="A7:D7"/>
    <mergeCell ref="A16:C16"/>
    <mergeCell ref="E41:I41"/>
    <mergeCell ref="A20:D20"/>
    <mergeCell ref="A24:B24"/>
    <mergeCell ref="A26:D26"/>
    <mergeCell ref="A36:B36"/>
    <mergeCell ref="A38:D38"/>
    <mergeCell ref="E40:I40"/>
    <mergeCell ref="A54:D54"/>
    <mergeCell ref="A45:C45"/>
    <mergeCell ref="A46:D46"/>
    <mergeCell ref="A47:D47"/>
    <mergeCell ref="B48:C48"/>
    <mergeCell ref="B49:C49"/>
    <mergeCell ref="B50:C50"/>
    <mergeCell ref="B51:C51"/>
    <mergeCell ref="A52:C52"/>
    <mergeCell ref="A53:D53"/>
    <mergeCell ref="A82:D82"/>
    <mergeCell ref="E62:I62"/>
    <mergeCell ref="A63:B63"/>
    <mergeCell ref="A64:D64"/>
    <mergeCell ref="A65:D65"/>
    <mergeCell ref="A67:D67"/>
    <mergeCell ref="A75:B75"/>
    <mergeCell ref="A77:D77"/>
    <mergeCell ref="A80:B80"/>
    <mergeCell ref="A122:B122"/>
    <mergeCell ref="A86:B86"/>
    <mergeCell ref="A88:D88"/>
    <mergeCell ref="A95:B95"/>
    <mergeCell ref="A97:D97"/>
    <mergeCell ref="A106:B106"/>
    <mergeCell ref="A108:D108"/>
    <mergeCell ref="A116:B116"/>
    <mergeCell ref="A118:B118"/>
    <mergeCell ref="A121:B121"/>
    <mergeCell ref="A123:B123"/>
    <mergeCell ref="A124:B124"/>
    <mergeCell ref="A125:B125"/>
    <mergeCell ref="A126:B126"/>
    <mergeCell ref="A127:B127"/>
  </mergeCells>
  <pageMargins left="0.98425196850393704" right="0.31496062992125984" top="0.70866141732283472" bottom="0.39370078740157483" header="0.11811023622047245" footer="0.11811023622047245"/>
  <pageSetup paperSize="9" scale="71" firstPageNumber="0" orientation="portrait" horizontalDpi="4294967293" verticalDpi="4294967293" r:id="rId1"/>
  <headerFooter alignWithMargins="0"/>
  <rowBreaks count="1" manualBreakCount="1">
    <brk id="53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146"/>
  <sheetViews>
    <sheetView showGridLines="0" view="pageBreakPreview" topLeftCell="A70" zoomScaleNormal="100" zoomScaleSheetLayoutView="100" workbookViewId="0">
      <selection activeCell="C62" sqref="C62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42" bestFit="1" customWidth="1"/>
    <col min="6" max="6" width="10.42578125" style="42" customWidth="1"/>
    <col min="7" max="7" width="9.140625" style="42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350" t="s">
        <v>82</v>
      </c>
      <c r="B1" s="351"/>
      <c r="C1" s="351"/>
      <c r="D1" s="352"/>
      <c r="E1" s="103"/>
      <c r="F1" s="103"/>
      <c r="G1" s="103"/>
      <c r="H1" s="91"/>
      <c r="I1" s="94"/>
      <c r="J1" s="94"/>
      <c r="K1" s="94"/>
      <c r="L1" s="94"/>
      <c r="M1" s="94"/>
    </row>
    <row r="2" spans="1:13" x14ac:dyDescent="0.2">
      <c r="A2" s="180"/>
      <c r="B2" s="181"/>
      <c r="C2" s="181"/>
      <c r="D2" s="182"/>
      <c r="E2" s="103"/>
      <c r="F2" s="103"/>
      <c r="G2" s="103"/>
      <c r="H2" s="91"/>
      <c r="I2" s="94"/>
      <c r="J2" s="94"/>
      <c r="K2" s="94"/>
      <c r="L2" s="94"/>
      <c r="M2" s="94"/>
    </row>
    <row r="3" spans="1:13" x14ac:dyDescent="0.2">
      <c r="A3" s="183" t="s">
        <v>232</v>
      </c>
      <c r="B3" s="181"/>
      <c r="C3" s="181"/>
      <c r="D3" s="182"/>
      <c r="E3" s="103"/>
      <c r="F3" s="103"/>
      <c r="G3" s="103"/>
      <c r="H3" s="91"/>
      <c r="I3" s="94"/>
      <c r="J3" s="94"/>
      <c r="K3" s="94"/>
      <c r="L3" s="94"/>
      <c r="M3" s="94"/>
    </row>
    <row r="4" spans="1:13" x14ac:dyDescent="0.2">
      <c r="A4" s="184"/>
      <c r="B4" s="185"/>
      <c r="C4" s="185"/>
      <c r="D4" s="186"/>
      <c r="E4" s="103"/>
      <c r="F4" s="103"/>
      <c r="G4" s="103"/>
      <c r="H4" s="91"/>
      <c r="I4" s="94"/>
      <c r="J4" s="94"/>
      <c r="K4" s="94"/>
      <c r="L4" s="94"/>
      <c r="M4" s="94"/>
    </row>
    <row r="5" spans="1:13" x14ac:dyDescent="0.2">
      <c r="A5" s="353" t="s">
        <v>161</v>
      </c>
      <c r="B5" s="354"/>
      <c r="C5" s="354"/>
      <c r="D5" s="355"/>
      <c r="E5" s="103"/>
      <c r="F5" s="103"/>
      <c r="G5" s="103"/>
      <c r="H5" s="91"/>
      <c r="I5" s="94"/>
      <c r="J5" s="94"/>
      <c r="K5" s="94"/>
      <c r="L5" s="94"/>
      <c r="M5" s="94"/>
    </row>
    <row r="6" spans="1:13" x14ac:dyDescent="0.2">
      <c r="A6" s="184"/>
      <c r="B6" s="185"/>
      <c r="C6" s="185"/>
      <c r="D6" s="186"/>
      <c r="E6" s="103"/>
      <c r="F6" s="103"/>
      <c r="G6" s="103"/>
      <c r="H6" s="91"/>
      <c r="I6" s="94"/>
      <c r="J6" s="94"/>
      <c r="K6" s="94"/>
      <c r="L6" s="94"/>
      <c r="M6" s="94"/>
    </row>
    <row r="7" spans="1:13" x14ac:dyDescent="0.2">
      <c r="A7" s="322" t="s">
        <v>146</v>
      </c>
      <c r="B7" s="323"/>
      <c r="C7" s="323"/>
      <c r="D7" s="324"/>
      <c r="E7" s="103"/>
      <c r="F7" s="103"/>
      <c r="G7" s="103"/>
      <c r="H7" s="91"/>
      <c r="I7" s="94"/>
      <c r="J7" s="94"/>
      <c r="K7" s="94"/>
      <c r="L7" s="94"/>
      <c r="M7" s="94"/>
    </row>
    <row r="8" spans="1:13" x14ac:dyDescent="0.2">
      <c r="A8" s="187"/>
      <c r="B8" s="88"/>
      <c r="C8" s="88"/>
      <c r="D8" s="188"/>
      <c r="E8" s="103"/>
      <c r="F8" s="103"/>
      <c r="G8" s="103"/>
      <c r="H8" s="91"/>
      <c r="I8" s="94"/>
      <c r="J8" s="94"/>
      <c r="K8" s="94"/>
      <c r="L8" s="94"/>
      <c r="M8" s="94"/>
    </row>
    <row r="9" spans="1:13" x14ac:dyDescent="0.2">
      <c r="A9" s="118">
        <v>1</v>
      </c>
      <c r="B9" s="118" t="s">
        <v>138</v>
      </c>
      <c r="C9" s="118" t="s">
        <v>2</v>
      </c>
      <c r="D9" s="118" t="s">
        <v>81</v>
      </c>
      <c r="E9" s="103"/>
      <c r="F9" s="103"/>
      <c r="G9" s="103"/>
      <c r="H9" s="91"/>
      <c r="I9" s="94"/>
      <c r="J9" s="94"/>
      <c r="K9" s="94"/>
      <c r="L9" s="94"/>
      <c r="M9" s="94"/>
    </row>
    <row r="10" spans="1:13" x14ac:dyDescent="0.2">
      <c r="A10" s="178" t="s">
        <v>5</v>
      </c>
      <c r="B10" s="176" t="s">
        <v>36</v>
      </c>
      <c r="C10" s="45"/>
      <c r="D10" s="46">
        <v>1315.86</v>
      </c>
      <c r="E10" s="103"/>
      <c r="F10" s="103"/>
      <c r="G10" s="103"/>
      <c r="H10" s="91"/>
      <c r="I10" s="94"/>
      <c r="J10" s="94"/>
      <c r="K10" s="94"/>
      <c r="L10" s="94"/>
      <c r="M10" s="94"/>
    </row>
    <row r="11" spans="1:13" x14ac:dyDescent="0.2">
      <c r="A11" s="178" t="s">
        <v>6</v>
      </c>
      <c r="B11" s="176" t="s">
        <v>46</v>
      </c>
      <c r="C11" s="47"/>
      <c r="D11" s="46">
        <v>0</v>
      </c>
      <c r="E11" s="103"/>
      <c r="F11" s="103"/>
      <c r="G11" s="103"/>
      <c r="H11" s="91"/>
      <c r="I11" s="94"/>
      <c r="J11" s="94"/>
      <c r="K11" s="94"/>
      <c r="L11" s="94"/>
      <c r="M11" s="94"/>
    </row>
    <row r="12" spans="1:13" x14ac:dyDescent="0.2">
      <c r="A12" s="178" t="s">
        <v>7</v>
      </c>
      <c r="B12" s="44" t="s">
        <v>47</v>
      </c>
      <c r="C12" s="47"/>
      <c r="D12" s="46">
        <f>D11*C12</f>
        <v>0</v>
      </c>
      <c r="E12" s="103"/>
      <c r="F12" s="103"/>
      <c r="G12" s="103"/>
      <c r="H12" s="91"/>
      <c r="I12" s="94"/>
      <c r="J12" s="94"/>
      <c r="K12" s="94"/>
      <c r="L12" s="94"/>
      <c r="M12" s="94"/>
    </row>
    <row r="13" spans="1:13" x14ac:dyDescent="0.2">
      <c r="A13" s="178" t="s">
        <v>8</v>
      </c>
      <c r="B13" s="44" t="s">
        <v>1</v>
      </c>
      <c r="C13" s="47"/>
      <c r="D13" s="46">
        <v>0</v>
      </c>
      <c r="E13" s="103"/>
      <c r="F13" s="103"/>
      <c r="G13" s="103"/>
      <c r="H13" s="91"/>
      <c r="I13" s="94"/>
      <c r="J13" s="94"/>
      <c r="K13" s="94"/>
      <c r="L13" s="94"/>
      <c r="M13" s="94"/>
    </row>
    <row r="14" spans="1:13" x14ac:dyDescent="0.2">
      <c r="A14" s="172" t="s">
        <v>9</v>
      </c>
      <c r="B14" s="44" t="s">
        <v>48</v>
      </c>
      <c r="C14" s="48"/>
      <c r="D14" s="46">
        <v>0</v>
      </c>
      <c r="E14" s="103"/>
      <c r="F14" s="103"/>
      <c r="G14" s="104"/>
      <c r="H14" s="92"/>
      <c r="I14" s="94"/>
      <c r="J14" s="94"/>
      <c r="K14" s="94"/>
      <c r="L14" s="94"/>
      <c r="M14" s="94"/>
    </row>
    <row r="15" spans="1:13" x14ac:dyDescent="0.2">
      <c r="A15" s="172" t="s">
        <v>11</v>
      </c>
      <c r="B15" s="44" t="s">
        <v>3</v>
      </c>
      <c r="C15" s="47"/>
      <c r="D15" s="46">
        <v>0</v>
      </c>
      <c r="E15" s="103"/>
      <c r="F15" s="103"/>
      <c r="G15" s="105"/>
      <c r="H15" s="91"/>
      <c r="I15" s="94"/>
      <c r="J15" s="94"/>
      <c r="K15" s="94"/>
      <c r="L15" s="94"/>
      <c r="M15" s="94"/>
    </row>
    <row r="16" spans="1:13" x14ac:dyDescent="0.2">
      <c r="A16" s="356" t="s">
        <v>139</v>
      </c>
      <c r="B16" s="356"/>
      <c r="C16" s="356"/>
      <c r="D16" s="49">
        <f>TRUNC(SUM(D10:D15),2)</f>
        <v>1315.86</v>
      </c>
      <c r="E16" s="103"/>
      <c r="F16" s="103"/>
      <c r="G16" s="103"/>
      <c r="H16" s="91"/>
      <c r="I16" s="94"/>
      <c r="J16" s="94"/>
      <c r="K16" s="94"/>
      <c r="L16" s="94"/>
      <c r="M16" s="94"/>
    </row>
    <row r="17" spans="1:13" x14ac:dyDescent="0.2">
      <c r="A17" s="189"/>
      <c r="B17" s="50"/>
      <c r="C17" s="50"/>
      <c r="D17" s="190"/>
      <c r="E17" s="103"/>
      <c r="F17" s="103"/>
      <c r="G17" s="103"/>
      <c r="H17" s="91"/>
      <c r="I17" s="94"/>
      <c r="J17" s="94"/>
      <c r="K17" s="94"/>
      <c r="L17" s="94"/>
      <c r="M17" s="94"/>
    </row>
    <row r="18" spans="1:13" x14ac:dyDescent="0.2">
      <c r="A18" s="322" t="s">
        <v>147</v>
      </c>
      <c r="B18" s="323"/>
      <c r="C18" s="323"/>
      <c r="D18" s="324"/>
      <c r="E18" s="106"/>
      <c r="F18" s="103"/>
      <c r="G18" s="105"/>
      <c r="H18" s="92"/>
      <c r="I18" s="94"/>
      <c r="J18" s="94"/>
      <c r="K18" s="94"/>
      <c r="L18" s="94"/>
      <c r="M18" s="94"/>
    </row>
    <row r="19" spans="1:13" x14ac:dyDescent="0.2">
      <c r="A19" s="177"/>
      <c r="B19" s="170"/>
      <c r="C19" s="170"/>
      <c r="D19" s="191"/>
      <c r="E19" s="106"/>
      <c r="F19" s="103"/>
      <c r="G19" s="105"/>
      <c r="H19" s="92"/>
      <c r="I19" s="94"/>
      <c r="J19" s="94"/>
      <c r="K19" s="94"/>
      <c r="L19" s="94"/>
      <c r="M19" s="94"/>
    </row>
    <row r="20" spans="1:13" x14ac:dyDescent="0.2">
      <c r="A20" s="336" t="s">
        <v>58</v>
      </c>
      <c r="B20" s="337"/>
      <c r="C20" s="337"/>
      <c r="D20" s="338"/>
      <c r="E20" s="106"/>
      <c r="F20" s="103"/>
      <c r="G20" s="105"/>
      <c r="H20" s="92"/>
      <c r="I20" s="94"/>
      <c r="J20" s="94"/>
      <c r="K20" s="94"/>
      <c r="L20" s="94"/>
      <c r="M20" s="94"/>
    </row>
    <row r="21" spans="1:13" x14ac:dyDescent="0.2">
      <c r="A21" s="118" t="s">
        <v>60</v>
      </c>
      <c r="B21" s="244" t="s">
        <v>49</v>
      </c>
      <c r="C21" s="118" t="s">
        <v>2</v>
      </c>
      <c r="D21" s="118" t="s">
        <v>81</v>
      </c>
      <c r="E21" s="106"/>
      <c r="F21" s="103"/>
      <c r="G21" s="103"/>
      <c r="H21" s="91"/>
      <c r="I21" s="94"/>
      <c r="J21" s="94"/>
      <c r="K21" s="94"/>
      <c r="L21" s="94"/>
      <c r="M21" s="94"/>
    </row>
    <row r="22" spans="1:13" x14ac:dyDescent="0.2">
      <c r="A22" s="172" t="s">
        <v>5</v>
      </c>
      <c r="B22" s="176" t="s">
        <v>83</v>
      </c>
      <c r="C22" s="51">
        <f>1/12</f>
        <v>8.3333333333333329E-2</v>
      </c>
      <c r="D22" s="52">
        <f>C22*D16</f>
        <v>109.65499999999999</v>
      </c>
      <c r="E22" s="106" t="s">
        <v>75</v>
      </c>
      <c r="F22" s="103"/>
      <c r="G22" s="103"/>
      <c r="H22" s="92"/>
      <c r="I22" s="94"/>
      <c r="J22" s="94"/>
      <c r="K22" s="94"/>
      <c r="L22" s="94"/>
      <c r="M22" s="94"/>
    </row>
    <row r="23" spans="1:13" x14ac:dyDescent="0.2">
      <c r="A23" s="172" t="s">
        <v>6</v>
      </c>
      <c r="B23" s="176" t="s">
        <v>145</v>
      </c>
      <c r="C23" s="51">
        <f>(1/12)+(1/3/12)</f>
        <v>0.1111111111111111</v>
      </c>
      <c r="D23" s="52">
        <f>C23*D16</f>
        <v>146.20666666666665</v>
      </c>
      <c r="E23" s="106" t="s">
        <v>75</v>
      </c>
      <c r="F23" s="103"/>
      <c r="G23" s="103"/>
      <c r="H23" s="92"/>
      <c r="I23" s="94"/>
      <c r="J23" s="94"/>
      <c r="K23" s="94"/>
      <c r="L23" s="94"/>
      <c r="M23" s="94"/>
    </row>
    <row r="24" spans="1:13" x14ac:dyDescent="0.2">
      <c r="A24" s="321" t="s">
        <v>139</v>
      </c>
      <c r="B24" s="321"/>
      <c r="C24" s="53">
        <f>TRUNC(SUM(C22:C23),4)</f>
        <v>0.19439999999999999</v>
      </c>
      <c r="D24" s="54">
        <f>TRUNC(SUM(D22:D23),2)</f>
        <v>255.86</v>
      </c>
      <c r="E24" s="106"/>
      <c r="F24" s="103"/>
      <c r="G24" s="103"/>
      <c r="H24" s="92"/>
      <c r="I24" s="94"/>
      <c r="J24" s="94"/>
      <c r="K24" s="94"/>
      <c r="L24" s="94"/>
      <c r="M24" s="94"/>
    </row>
    <row r="25" spans="1:13" ht="12.75" customHeight="1" x14ac:dyDescent="0.2">
      <c r="A25" s="192"/>
      <c r="B25" s="173"/>
      <c r="C25" s="173"/>
      <c r="D25" s="193"/>
      <c r="E25" s="106"/>
      <c r="F25" s="103"/>
      <c r="G25" s="103"/>
      <c r="H25" s="91"/>
      <c r="I25" s="94"/>
      <c r="J25" s="94"/>
      <c r="K25" s="94"/>
      <c r="L25" s="94"/>
      <c r="M25" s="94"/>
    </row>
    <row r="26" spans="1:13" ht="30" customHeight="1" x14ac:dyDescent="0.2">
      <c r="A26" s="344" t="s">
        <v>148</v>
      </c>
      <c r="B26" s="345"/>
      <c r="C26" s="345"/>
      <c r="D26" s="346"/>
      <c r="E26" s="107"/>
      <c r="F26" s="108"/>
      <c r="G26" s="103"/>
      <c r="H26" s="91"/>
      <c r="I26" s="94"/>
      <c r="J26" s="94"/>
      <c r="K26" s="94"/>
      <c r="L26" s="94"/>
      <c r="M26" s="94"/>
    </row>
    <row r="27" spans="1:13" x14ac:dyDescent="0.2">
      <c r="A27" s="118" t="s">
        <v>61</v>
      </c>
      <c r="B27" s="244" t="s">
        <v>149</v>
      </c>
      <c r="C27" s="118" t="s">
        <v>2</v>
      </c>
      <c r="D27" s="118" t="s">
        <v>81</v>
      </c>
      <c r="E27" s="106"/>
      <c r="F27" s="103"/>
      <c r="G27" s="103"/>
      <c r="H27" s="92"/>
      <c r="I27" s="94"/>
      <c r="J27" s="94"/>
      <c r="K27" s="94"/>
      <c r="L27" s="94"/>
      <c r="M27" s="94"/>
    </row>
    <row r="28" spans="1:13" x14ac:dyDescent="0.2">
      <c r="A28" s="172" t="s">
        <v>5</v>
      </c>
      <c r="B28" s="176" t="s">
        <v>52</v>
      </c>
      <c r="C28" s="51">
        <v>0.2</v>
      </c>
      <c r="D28" s="52">
        <f t="shared" ref="D28:D35" si="0">($D$16+$D$24)*C28</f>
        <v>314.34399999999999</v>
      </c>
      <c r="E28" s="106" t="s">
        <v>75</v>
      </c>
      <c r="F28" s="103"/>
      <c r="G28" s="103"/>
      <c r="H28" s="91"/>
      <c r="I28" s="94"/>
      <c r="J28" s="94"/>
      <c r="K28" s="94"/>
      <c r="L28" s="94"/>
      <c r="M28" s="94"/>
    </row>
    <row r="29" spans="1:13" x14ac:dyDescent="0.2">
      <c r="A29" s="172" t="s">
        <v>6</v>
      </c>
      <c r="B29" s="176" t="s">
        <v>53</v>
      </c>
      <c r="C29" s="51">
        <v>2.5000000000000001E-2</v>
      </c>
      <c r="D29" s="52">
        <f t="shared" si="0"/>
        <v>39.292999999999999</v>
      </c>
      <c r="E29" s="106" t="s">
        <v>76</v>
      </c>
      <c r="F29" s="103"/>
      <c r="G29" s="103"/>
      <c r="H29" s="91"/>
      <c r="I29" s="94"/>
      <c r="J29" s="94"/>
      <c r="K29" s="94"/>
      <c r="L29" s="94"/>
      <c r="M29" s="94"/>
    </row>
    <row r="30" spans="1:13" x14ac:dyDescent="0.2">
      <c r="A30" s="172" t="s">
        <v>7</v>
      </c>
      <c r="B30" s="176" t="s">
        <v>169</v>
      </c>
      <c r="C30" s="51">
        <f>3*1%</f>
        <v>0.03</v>
      </c>
      <c r="D30" s="52">
        <f t="shared" si="0"/>
        <v>47.151599999999995</v>
      </c>
      <c r="E30" s="106" t="s">
        <v>171</v>
      </c>
      <c r="F30" s="103"/>
      <c r="G30" s="103"/>
      <c r="H30" s="91"/>
      <c r="I30" s="94"/>
      <c r="J30" s="94"/>
      <c r="K30" s="94"/>
      <c r="L30" s="94"/>
      <c r="M30" s="94"/>
    </row>
    <row r="31" spans="1:13" x14ac:dyDescent="0.2">
      <c r="A31" s="172" t="s">
        <v>8</v>
      </c>
      <c r="B31" s="176" t="s">
        <v>51</v>
      </c>
      <c r="C31" s="51">
        <v>1.4999999999999999E-2</v>
      </c>
      <c r="D31" s="52">
        <f t="shared" si="0"/>
        <v>23.575799999999997</v>
      </c>
      <c r="E31" s="106" t="s">
        <v>76</v>
      </c>
      <c r="F31" s="103"/>
      <c r="G31" s="103"/>
      <c r="H31" s="91"/>
      <c r="I31" s="94"/>
      <c r="J31" s="94"/>
      <c r="K31" s="94"/>
      <c r="L31" s="94"/>
      <c r="M31" s="94"/>
    </row>
    <row r="32" spans="1:13" x14ac:dyDescent="0.2">
      <c r="A32" s="172" t="s">
        <v>9</v>
      </c>
      <c r="B32" s="176" t="s">
        <v>54</v>
      </c>
      <c r="C32" s="51">
        <v>0.01</v>
      </c>
      <c r="D32" s="52">
        <f t="shared" si="0"/>
        <v>15.717199999999998</v>
      </c>
      <c r="E32" s="106" t="s">
        <v>76</v>
      </c>
      <c r="F32" s="103"/>
      <c r="G32" s="103"/>
      <c r="H32" s="91"/>
      <c r="I32" s="94"/>
      <c r="J32" s="94"/>
      <c r="K32" s="94"/>
      <c r="L32" s="94"/>
      <c r="M32" s="94"/>
    </row>
    <row r="33" spans="1:13" x14ac:dyDescent="0.2">
      <c r="A33" s="172" t="s">
        <v>10</v>
      </c>
      <c r="B33" s="176" t="s">
        <v>55</v>
      </c>
      <c r="C33" s="51">
        <v>6.0000000000000001E-3</v>
      </c>
      <c r="D33" s="52">
        <f t="shared" si="0"/>
        <v>9.4303199999999983</v>
      </c>
      <c r="E33" s="106" t="s">
        <v>76</v>
      </c>
      <c r="F33" s="103"/>
      <c r="G33" s="103"/>
      <c r="H33" s="91"/>
      <c r="I33" s="94"/>
      <c r="J33" s="94"/>
      <c r="K33" s="94"/>
      <c r="L33" s="94"/>
      <c r="M33" s="94"/>
    </row>
    <row r="34" spans="1:13" x14ac:dyDescent="0.2">
      <c r="A34" s="172" t="s">
        <v>11</v>
      </c>
      <c r="B34" s="176" t="s">
        <v>56</v>
      </c>
      <c r="C34" s="51">
        <v>2E-3</v>
      </c>
      <c r="D34" s="52">
        <f t="shared" si="0"/>
        <v>3.1434399999999996</v>
      </c>
      <c r="E34" s="106" t="s">
        <v>76</v>
      </c>
      <c r="F34" s="103"/>
      <c r="G34" s="103"/>
      <c r="H34" s="91"/>
      <c r="I34" s="94"/>
      <c r="J34" s="94"/>
      <c r="K34" s="94"/>
      <c r="L34" s="94"/>
      <c r="M34" s="94"/>
    </row>
    <row r="35" spans="1:13" x14ac:dyDescent="0.2">
      <c r="A35" s="172" t="s">
        <v>12</v>
      </c>
      <c r="B35" s="176" t="s">
        <v>57</v>
      </c>
      <c r="C35" s="51">
        <v>0.08</v>
      </c>
      <c r="D35" s="52">
        <f t="shared" si="0"/>
        <v>125.73759999999999</v>
      </c>
      <c r="E35" s="106" t="s">
        <v>75</v>
      </c>
      <c r="F35" s="103"/>
      <c r="G35" s="103"/>
      <c r="H35" s="91"/>
      <c r="I35" s="94"/>
      <c r="J35" s="94"/>
      <c r="K35" s="94"/>
      <c r="L35" s="94"/>
      <c r="M35" s="94"/>
    </row>
    <row r="36" spans="1:13" x14ac:dyDescent="0.2">
      <c r="A36" s="321" t="s">
        <v>139</v>
      </c>
      <c r="B36" s="321"/>
      <c r="C36" s="53">
        <f>SUM(C28:C35)</f>
        <v>0.36800000000000005</v>
      </c>
      <c r="D36" s="54">
        <f>TRUNC(SUM(D28:D35),2)</f>
        <v>578.39</v>
      </c>
      <c r="E36" s="106"/>
      <c r="F36" s="103"/>
      <c r="G36" s="103"/>
      <c r="H36" s="91"/>
      <c r="I36" s="94"/>
      <c r="J36" s="94"/>
      <c r="K36" s="94"/>
      <c r="L36" s="94"/>
      <c r="M36" s="94"/>
    </row>
    <row r="37" spans="1:13" x14ac:dyDescent="0.2">
      <c r="A37" s="102"/>
      <c r="B37" s="179"/>
      <c r="C37" s="179"/>
      <c r="D37" s="194"/>
      <c r="E37" s="106"/>
      <c r="F37" s="103"/>
      <c r="G37" s="103"/>
      <c r="H37" s="91"/>
      <c r="I37" s="98"/>
      <c r="J37" s="94"/>
      <c r="K37" s="94"/>
      <c r="L37" s="94"/>
      <c r="M37" s="94"/>
    </row>
    <row r="38" spans="1:13" x14ac:dyDescent="0.2">
      <c r="A38" s="347" t="s">
        <v>59</v>
      </c>
      <c r="B38" s="348"/>
      <c r="C38" s="348"/>
      <c r="D38" s="349"/>
      <c r="E38" s="106"/>
      <c r="F38" s="103"/>
      <c r="G38" s="103"/>
      <c r="H38" s="91"/>
      <c r="I38" s="94"/>
      <c r="J38" s="94"/>
      <c r="K38" s="94"/>
      <c r="L38" s="94"/>
      <c r="M38" s="94"/>
    </row>
    <row r="39" spans="1:13" s="24" customFormat="1" x14ac:dyDescent="0.2">
      <c r="A39" s="118" t="s">
        <v>62</v>
      </c>
      <c r="B39" s="244" t="s">
        <v>63</v>
      </c>
      <c r="C39" s="118"/>
      <c r="D39" s="118" t="s">
        <v>81</v>
      </c>
      <c r="E39" s="109"/>
      <c r="F39" s="110"/>
      <c r="G39" s="110"/>
      <c r="H39" s="93"/>
      <c r="I39" s="95"/>
      <c r="J39" s="95"/>
      <c r="K39" s="95"/>
      <c r="L39" s="95"/>
      <c r="M39" s="95"/>
    </row>
    <row r="40" spans="1:13" ht="25.5" customHeight="1" x14ac:dyDescent="0.2">
      <c r="A40" s="172" t="s">
        <v>5</v>
      </c>
      <c r="B40" s="90" t="s">
        <v>73</v>
      </c>
      <c r="C40" s="121"/>
      <c r="D40" s="56">
        <f>(8.55*2*22)-(D10*6%)</f>
        <v>297.24840000000006</v>
      </c>
      <c r="E40" s="343" t="s">
        <v>190</v>
      </c>
      <c r="F40" s="343"/>
      <c r="G40" s="343"/>
      <c r="H40" s="343"/>
      <c r="I40" s="343"/>
      <c r="J40" s="94"/>
      <c r="K40" s="94"/>
      <c r="L40" s="94"/>
      <c r="M40" s="94"/>
    </row>
    <row r="41" spans="1:13" x14ac:dyDescent="0.2">
      <c r="A41" s="172" t="s">
        <v>6</v>
      </c>
      <c r="B41" s="90" t="s">
        <v>74</v>
      </c>
      <c r="C41" s="121"/>
      <c r="D41" s="56">
        <f>(18*22)-((18*22)*10%)</f>
        <v>356.4</v>
      </c>
      <c r="E41" s="343" t="s">
        <v>77</v>
      </c>
      <c r="F41" s="343"/>
      <c r="G41" s="343"/>
      <c r="H41" s="343"/>
      <c r="I41" s="343"/>
      <c r="J41" s="94"/>
      <c r="K41" s="94"/>
      <c r="L41" s="94"/>
      <c r="M41" s="94"/>
    </row>
    <row r="42" spans="1:13" x14ac:dyDescent="0.2">
      <c r="A42" s="172" t="s">
        <v>7</v>
      </c>
      <c r="B42" s="90" t="s">
        <v>185</v>
      </c>
      <c r="C42" s="121"/>
      <c r="D42" s="56">
        <v>13</v>
      </c>
      <c r="E42" s="106" t="s">
        <v>176</v>
      </c>
      <c r="F42" s="103"/>
      <c r="G42" s="103"/>
      <c r="H42" s="91"/>
      <c r="I42" s="94"/>
      <c r="J42" s="94"/>
      <c r="K42" s="94"/>
      <c r="L42" s="94"/>
      <c r="M42" s="94"/>
    </row>
    <row r="43" spans="1:13" s="151" customFormat="1" x14ac:dyDescent="0.2">
      <c r="A43" s="172" t="s">
        <v>8</v>
      </c>
      <c r="B43" s="90" t="s">
        <v>204</v>
      </c>
      <c r="C43" s="121"/>
      <c r="D43" s="56">
        <f>40/12</f>
        <v>3.3333333333333335</v>
      </c>
      <c r="E43" s="106" t="s">
        <v>184</v>
      </c>
      <c r="F43" s="103"/>
      <c r="G43" s="103"/>
      <c r="H43" s="91"/>
      <c r="I43" s="94"/>
      <c r="J43" s="94"/>
      <c r="K43" s="94"/>
      <c r="L43" s="94"/>
      <c r="M43" s="94"/>
    </row>
    <row r="44" spans="1:13" s="151" customFormat="1" x14ac:dyDescent="0.2">
      <c r="A44" s="223" t="s">
        <v>9</v>
      </c>
      <c r="B44" s="90" t="s">
        <v>3</v>
      </c>
      <c r="C44" s="121"/>
      <c r="D44" s="56">
        <v>0</v>
      </c>
      <c r="E44" s="106"/>
      <c r="F44" s="103"/>
      <c r="G44" s="103"/>
      <c r="H44" s="91"/>
      <c r="I44" s="94"/>
      <c r="J44" s="94"/>
      <c r="K44" s="94"/>
      <c r="L44" s="94"/>
      <c r="M44" s="94"/>
    </row>
    <row r="45" spans="1:13" x14ac:dyDescent="0.2">
      <c r="A45" s="321" t="s">
        <v>139</v>
      </c>
      <c r="B45" s="321"/>
      <c r="C45" s="321"/>
      <c r="D45" s="54">
        <f>SUM(D40:D44)</f>
        <v>669.98173333333341</v>
      </c>
      <c r="E45" s="106"/>
      <c r="F45" s="103"/>
      <c r="G45" s="103"/>
      <c r="H45" s="91"/>
      <c r="I45" s="94"/>
      <c r="J45" s="94"/>
      <c r="K45" s="94"/>
      <c r="L45" s="94"/>
      <c r="M45" s="94"/>
    </row>
    <row r="46" spans="1:13" x14ac:dyDescent="0.2">
      <c r="A46" s="339"/>
      <c r="B46" s="339"/>
      <c r="C46" s="339"/>
      <c r="D46" s="339"/>
      <c r="E46" s="106"/>
      <c r="F46" s="103"/>
      <c r="G46" s="103"/>
      <c r="H46" s="91"/>
      <c r="I46" s="94"/>
      <c r="J46" s="94"/>
      <c r="K46" s="94"/>
      <c r="L46" s="94"/>
      <c r="M46" s="94"/>
    </row>
    <row r="47" spans="1:13" x14ac:dyDescent="0.2">
      <c r="A47" s="322" t="s">
        <v>151</v>
      </c>
      <c r="B47" s="323"/>
      <c r="C47" s="323"/>
      <c r="D47" s="324"/>
      <c r="E47" s="106"/>
      <c r="F47" s="103"/>
      <c r="G47" s="103"/>
      <c r="H47" s="91"/>
      <c r="I47" s="94"/>
      <c r="J47" s="94"/>
      <c r="K47" s="94"/>
      <c r="L47" s="94"/>
      <c r="M47" s="94"/>
    </row>
    <row r="48" spans="1:13" x14ac:dyDescent="0.2">
      <c r="A48" s="118">
        <v>2</v>
      </c>
      <c r="B48" s="340" t="s">
        <v>150</v>
      </c>
      <c r="C48" s="341"/>
      <c r="D48" s="118" t="s">
        <v>81</v>
      </c>
      <c r="E48" s="106"/>
      <c r="F48" s="103"/>
      <c r="G48" s="103"/>
      <c r="H48" s="91"/>
      <c r="I48" s="94"/>
      <c r="J48" s="94"/>
      <c r="K48" s="94"/>
      <c r="L48" s="94"/>
      <c r="M48" s="94"/>
    </row>
    <row r="49" spans="1:13" x14ac:dyDescent="0.2">
      <c r="A49" s="172" t="s">
        <v>60</v>
      </c>
      <c r="B49" s="342" t="s">
        <v>49</v>
      </c>
      <c r="C49" s="342"/>
      <c r="D49" s="52">
        <f>D24</f>
        <v>255.86</v>
      </c>
      <c r="E49" s="106"/>
      <c r="F49" s="103"/>
      <c r="G49" s="103"/>
      <c r="H49" s="91"/>
      <c r="I49" s="94"/>
      <c r="J49" s="94"/>
      <c r="K49" s="94"/>
      <c r="L49" s="94"/>
      <c r="M49" s="94"/>
    </row>
    <row r="50" spans="1:13" x14ac:dyDescent="0.2">
      <c r="A50" s="172" t="s">
        <v>61</v>
      </c>
      <c r="B50" s="342" t="s">
        <v>50</v>
      </c>
      <c r="C50" s="342"/>
      <c r="D50" s="52">
        <f>D36</f>
        <v>578.39</v>
      </c>
      <c r="E50" s="106"/>
      <c r="F50" s="103"/>
      <c r="G50" s="103"/>
      <c r="H50" s="91"/>
      <c r="I50" s="94"/>
      <c r="J50" s="94"/>
      <c r="K50" s="94"/>
      <c r="L50" s="94"/>
      <c r="M50" s="94"/>
    </row>
    <row r="51" spans="1:13" x14ac:dyDescent="0.2">
      <c r="A51" s="172" t="s">
        <v>62</v>
      </c>
      <c r="B51" s="342" t="s">
        <v>63</v>
      </c>
      <c r="C51" s="342"/>
      <c r="D51" s="52">
        <f>D45</f>
        <v>669.98173333333341</v>
      </c>
      <c r="E51" s="106"/>
      <c r="F51" s="103"/>
      <c r="G51" s="103"/>
      <c r="H51" s="91"/>
      <c r="I51" s="94"/>
      <c r="J51" s="94"/>
      <c r="K51" s="94"/>
      <c r="L51" s="94"/>
      <c r="M51" s="94"/>
    </row>
    <row r="52" spans="1:13" x14ac:dyDescent="0.2">
      <c r="A52" s="321" t="s">
        <v>139</v>
      </c>
      <c r="B52" s="321"/>
      <c r="C52" s="321"/>
      <c r="D52" s="54">
        <f>TRUNC(SUM(D49:D51),2)</f>
        <v>1504.23</v>
      </c>
      <c r="E52" s="106"/>
      <c r="F52" s="103"/>
      <c r="G52" s="103"/>
      <c r="H52" s="91"/>
      <c r="I52" s="94"/>
      <c r="J52" s="94"/>
      <c r="K52" s="94"/>
      <c r="L52" s="94"/>
      <c r="M52" s="94"/>
    </row>
    <row r="53" spans="1:13" x14ac:dyDescent="0.2">
      <c r="A53" s="334"/>
      <c r="B53" s="334"/>
      <c r="C53" s="334"/>
      <c r="D53" s="334"/>
      <c r="E53" s="106"/>
      <c r="F53" s="103"/>
      <c r="G53" s="103"/>
      <c r="H53" s="91"/>
      <c r="I53" s="94"/>
      <c r="J53" s="94"/>
      <c r="K53" s="94"/>
      <c r="L53" s="94"/>
      <c r="M53" s="94"/>
    </row>
    <row r="54" spans="1:13" x14ac:dyDescent="0.2">
      <c r="A54" s="333" t="s">
        <v>153</v>
      </c>
      <c r="B54" s="334"/>
      <c r="C54" s="334"/>
      <c r="D54" s="335"/>
      <c r="E54" s="106"/>
      <c r="F54" s="103"/>
      <c r="G54" s="103"/>
      <c r="H54" s="91"/>
      <c r="I54" s="94"/>
      <c r="J54" s="94"/>
      <c r="K54" s="94"/>
      <c r="L54" s="94"/>
      <c r="M54" s="94"/>
    </row>
    <row r="55" spans="1:13" x14ac:dyDescent="0.2">
      <c r="A55" s="61"/>
      <c r="B55" s="88"/>
      <c r="C55" s="88"/>
      <c r="D55" s="188"/>
      <c r="E55" s="106"/>
      <c r="F55" s="103"/>
      <c r="G55" s="103"/>
      <c r="H55" s="91"/>
      <c r="I55" s="94"/>
      <c r="J55" s="94"/>
      <c r="K55" s="94"/>
      <c r="L55" s="94"/>
      <c r="M55" s="94"/>
    </row>
    <row r="56" spans="1:13" x14ac:dyDescent="0.2">
      <c r="A56" s="118">
        <v>3</v>
      </c>
      <c r="B56" s="118" t="s">
        <v>140</v>
      </c>
      <c r="C56" s="118" t="s">
        <v>2</v>
      </c>
      <c r="D56" s="118" t="s">
        <v>81</v>
      </c>
      <c r="E56" s="111"/>
      <c r="F56" s="103"/>
      <c r="G56" s="103"/>
      <c r="H56" s="91"/>
      <c r="I56" s="94"/>
      <c r="J56" s="94"/>
      <c r="K56" s="94"/>
      <c r="L56" s="94"/>
      <c r="M56" s="94"/>
    </row>
    <row r="57" spans="1:13" x14ac:dyDescent="0.2">
      <c r="A57" s="253" t="s">
        <v>5</v>
      </c>
      <c r="B57" s="254" t="s">
        <v>66</v>
      </c>
      <c r="C57" s="51">
        <f>((1/12)*5%)</f>
        <v>4.1666666666666666E-3</v>
      </c>
      <c r="D57" s="52">
        <f>$D$16*C57</f>
        <v>5.4827499999999993</v>
      </c>
      <c r="E57" s="106" t="s">
        <v>152</v>
      </c>
      <c r="F57" s="103"/>
      <c r="G57" s="103"/>
      <c r="H57" s="91"/>
      <c r="I57" s="94"/>
      <c r="J57" s="96"/>
      <c r="K57" s="94"/>
      <c r="L57" s="94"/>
      <c r="M57" s="94"/>
    </row>
    <row r="58" spans="1:13" x14ac:dyDescent="0.2">
      <c r="A58" s="253" t="s">
        <v>6</v>
      </c>
      <c r="B58" s="254" t="s">
        <v>65</v>
      </c>
      <c r="C58" s="51">
        <f>0.08*C57</f>
        <v>3.3333333333333332E-4</v>
      </c>
      <c r="D58" s="52">
        <f>C58*D16</f>
        <v>0.43861999999999995</v>
      </c>
      <c r="E58" s="106" t="s">
        <v>78</v>
      </c>
      <c r="F58" s="103"/>
      <c r="G58" s="103"/>
      <c r="H58" s="91"/>
      <c r="I58" s="94"/>
      <c r="J58" s="97"/>
      <c r="K58" s="94"/>
      <c r="L58" s="94"/>
      <c r="M58" s="94"/>
    </row>
    <row r="59" spans="1:13" x14ac:dyDescent="0.2">
      <c r="A59" s="253" t="s">
        <v>7</v>
      </c>
      <c r="B59" s="254" t="s">
        <v>243</v>
      </c>
      <c r="C59" s="51">
        <f>8%*(40%)*90%*(1+C24)</f>
        <v>3.4398720000000001E-2</v>
      </c>
      <c r="D59" s="52">
        <f>C59*D16</f>
        <v>45.263899699199996</v>
      </c>
      <c r="E59" s="106" t="s">
        <v>237</v>
      </c>
      <c r="F59" s="103"/>
      <c r="G59" s="103"/>
      <c r="H59" s="91"/>
      <c r="I59" s="94"/>
      <c r="J59" s="97"/>
      <c r="K59" s="94"/>
      <c r="L59" s="94"/>
      <c r="M59" s="94"/>
    </row>
    <row r="60" spans="1:13" x14ac:dyDescent="0.2">
      <c r="A60" s="253" t="s">
        <v>8</v>
      </c>
      <c r="B60" s="254" t="s">
        <v>64</v>
      </c>
      <c r="C60" s="51">
        <f>((1/30)*7)/12</f>
        <v>1.9444444444444445E-2</v>
      </c>
      <c r="D60" s="52">
        <f>$D$16*C60</f>
        <v>25.586166666666664</v>
      </c>
      <c r="E60" s="106" t="s">
        <v>79</v>
      </c>
      <c r="F60" s="103"/>
      <c r="G60" s="103"/>
      <c r="H60" s="91"/>
      <c r="I60" s="94"/>
      <c r="J60" s="98"/>
      <c r="K60" s="94"/>
      <c r="L60" s="94"/>
      <c r="M60" s="94"/>
    </row>
    <row r="61" spans="1:13" x14ac:dyDescent="0.2">
      <c r="A61" s="253" t="s">
        <v>9</v>
      </c>
      <c r="B61" s="254" t="s">
        <v>67</v>
      </c>
      <c r="C61" s="51">
        <f>C36*C60</f>
        <v>7.1555555555555565E-3</v>
      </c>
      <c r="D61" s="52">
        <f t="shared" ref="D61" si="1">$D$16*C61</f>
        <v>9.4157093333333339</v>
      </c>
      <c r="E61" s="109" t="s">
        <v>80</v>
      </c>
      <c r="F61" s="112"/>
      <c r="G61" s="103"/>
      <c r="H61" s="91"/>
      <c r="I61" s="94"/>
      <c r="J61" s="98"/>
      <c r="K61" s="94"/>
      <c r="L61" s="94"/>
      <c r="M61" s="94"/>
    </row>
    <row r="62" spans="1:13" ht="12.75" customHeight="1" x14ac:dyDescent="0.2">
      <c r="A62" s="253" t="s">
        <v>10</v>
      </c>
      <c r="B62" s="254" t="s">
        <v>244</v>
      </c>
      <c r="C62" s="51">
        <f>(8%*(40%))*C61</f>
        <v>2.2897777777777781E-4</v>
      </c>
      <c r="D62" s="52">
        <f>C62*(D16+D24)</f>
        <v>0.35988895288888889</v>
      </c>
      <c r="E62" s="332" t="s">
        <v>238</v>
      </c>
      <c r="F62" s="332"/>
      <c r="G62" s="332"/>
      <c r="H62" s="332"/>
      <c r="I62" s="332"/>
      <c r="J62" s="97"/>
      <c r="K62" s="94"/>
      <c r="L62" s="94"/>
      <c r="M62" s="94"/>
    </row>
    <row r="63" spans="1:13" x14ac:dyDescent="0.2">
      <c r="A63" s="328" t="s">
        <v>139</v>
      </c>
      <c r="B63" s="357"/>
      <c r="C63" s="53">
        <f>TRUNC(SUM(C57:C62),4)</f>
        <v>6.5699999999999995E-2</v>
      </c>
      <c r="D63" s="54">
        <f>TRUNC(SUM(D57:D62),2)</f>
        <v>86.54</v>
      </c>
      <c r="E63" s="106"/>
      <c r="F63" s="103"/>
      <c r="G63" s="103"/>
      <c r="H63" s="91"/>
      <c r="I63" s="94"/>
      <c r="J63" s="94"/>
      <c r="K63" s="94"/>
      <c r="L63" s="94"/>
      <c r="M63" s="94"/>
    </row>
    <row r="64" spans="1:13" x14ac:dyDescent="0.2">
      <c r="A64" s="333"/>
      <c r="B64" s="334"/>
      <c r="C64" s="334"/>
      <c r="D64" s="335"/>
      <c r="E64" s="106"/>
      <c r="F64" s="103"/>
      <c r="G64" s="103"/>
      <c r="H64" s="91"/>
      <c r="I64" s="94"/>
      <c r="J64" s="94"/>
      <c r="K64" s="94"/>
      <c r="L64" s="94"/>
      <c r="M64" s="94"/>
    </row>
    <row r="65" spans="1:13" x14ac:dyDescent="0.2">
      <c r="A65" s="322" t="s">
        <v>154</v>
      </c>
      <c r="B65" s="323"/>
      <c r="C65" s="323"/>
      <c r="D65" s="324"/>
      <c r="E65" s="106"/>
      <c r="F65" s="103"/>
      <c r="G65" s="103"/>
      <c r="H65" s="91"/>
      <c r="I65" s="94"/>
      <c r="J65" s="94"/>
      <c r="K65" s="94"/>
      <c r="L65" s="94"/>
      <c r="M65" s="94"/>
    </row>
    <row r="66" spans="1:13" x14ac:dyDescent="0.2">
      <c r="A66" s="195"/>
      <c r="B66" s="89"/>
      <c r="C66" s="89"/>
      <c r="D66" s="196"/>
      <c r="E66" s="106"/>
      <c r="F66" s="103"/>
      <c r="G66" s="103"/>
      <c r="H66" s="91"/>
      <c r="I66" s="94"/>
      <c r="J66" s="94"/>
      <c r="K66" s="94"/>
      <c r="L66" s="94"/>
      <c r="M66" s="94"/>
    </row>
    <row r="67" spans="1:13" x14ac:dyDescent="0.2">
      <c r="A67" s="336" t="s">
        <v>199</v>
      </c>
      <c r="B67" s="337"/>
      <c r="C67" s="337"/>
      <c r="D67" s="338"/>
      <c r="E67" s="106"/>
      <c r="F67" s="103"/>
      <c r="G67" s="103"/>
      <c r="H67" s="91"/>
      <c r="I67" s="94"/>
      <c r="J67" s="94"/>
      <c r="K67" s="94"/>
      <c r="L67" s="94"/>
      <c r="M67" s="94"/>
    </row>
    <row r="68" spans="1:13" x14ac:dyDescent="0.2">
      <c r="A68" s="118" t="s">
        <v>17</v>
      </c>
      <c r="B68" s="118" t="s">
        <v>200</v>
      </c>
      <c r="C68" s="118" t="s">
        <v>2</v>
      </c>
      <c r="D68" s="118" t="s">
        <v>81</v>
      </c>
      <c r="E68" s="106"/>
      <c r="F68" s="103"/>
      <c r="G68" s="103"/>
      <c r="H68" s="91"/>
      <c r="I68" s="99"/>
      <c r="J68" s="94"/>
      <c r="K68" s="94"/>
      <c r="L68" s="94"/>
      <c r="M68" s="94"/>
    </row>
    <row r="69" spans="1:13" x14ac:dyDescent="0.2">
      <c r="A69" s="253" t="s">
        <v>5</v>
      </c>
      <c r="B69" s="254" t="s">
        <v>239</v>
      </c>
      <c r="C69" s="51">
        <f>1/12</f>
        <v>8.3333333333333329E-2</v>
      </c>
      <c r="D69" s="52">
        <f>$D$16*C69</f>
        <v>109.65499999999999</v>
      </c>
      <c r="E69" s="256"/>
      <c r="F69" s="103"/>
      <c r="G69" s="103"/>
      <c r="H69" s="91"/>
      <c r="I69" s="99"/>
      <c r="J69" s="94"/>
      <c r="K69" s="94"/>
      <c r="L69" s="94"/>
      <c r="M69" s="94"/>
    </row>
    <row r="70" spans="1:13" x14ac:dyDescent="0.2">
      <c r="A70" s="253" t="s">
        <v>6</v>
      </c>
      <c r="B70" s="254" t="s">
        <v>172</v>
      </c>
      <c r="C70" s="51">
        <f>5.96/30/12</f>
        <v>1.6555555555555556E-2</v>
      </c>
      <c r="D70" s="52">
        <f>$D$16*C70</f>
        <v>21.784793333333333</v>
      </c>
      <c r="E70" s="109" t="s">
        <v>240</v>
      </c>
      <c r="F70" s="103"/>
      <c r="G70" s="103"/>
      <c r="H70" s="91"/>
      <c r="I70" s="99"/>
      <c r="J70" s="94"/>
      <c r="K70" s="94"/>
      <c r="L70" s="94"/>
      <c r="M70" s="94"/>
    </row>
    <row r="71" spans="1:13" x14ac:dyDescent="0.2">
      <c r="A71" s="253" t="s">
        <v>7</v>
      </c>
      <c r="B71" s="254" t="s">
        <v>173</v>
      </c>
      <c r="C71" s="51">
        <f>(1/30/12)*5*1.5%</f>
        <v>2.0833333333333335E-4</v>
      </c>
      <c r="D71" s="52">
        <f>$D$16*C71</f>
        <v>0.27413749999999998</v>
      </c>
      <c r="E71" s="109" t="s">
        <v>155</v>
      </c>
      <c r="F71" s="103"/>
      <c r="G71" s="103"/>
      <c r="H71" s="91"/>
      <c r="I71" s="94"/>
      <c r="J71" s="94"/>
      <c r="K71" s="94"/>
      <c r="L71" s="94"/>
      <c r="M71" s="94"/>
    </row>
    <row r="72" spans="1:13" x14ac:dyDescent="0.2">
      <c r="A72" s="253" t="s">
        <v>8</v>
      </c>
      <c r="B72" s="254" t="s">
        <v>174</v>
      </c>
      <c r="C72" s="51">
        <f>(15/30/12)*8%</f>
        <v>3.3333333333333331E-3</v>
      </c>
      <c r="D72" s="52">
        <f>$D$16*C72</f>
        <v>4.3861999999999997</v>
      </c>
      <c r="E72" s="109" t="s">
        <v>241</v>
      </c>
      <c r="F72" s="110"/>
      <c r="G72" s="110"/>
      <c r="H72" s="91"/>
      <c r="I72" s="94"/>
      <c r="J72" s="94"/>
      <c r="K72" s="94"/>
      <c r="L72" s="94"/>
      <c r="M72" s="94"/>
    </row>
    <row r="73" spans="1:13" x14ac:dyDescent="0.2">
      <c r="A73" s="253" t="s">
        <v>9</v>
      </c>
      <c r="B73" s="254" t="s">
        <v>175</v>
      </c>
      <c r="C73" s="51">
        <f>(4/12)/12*2%</f>
        <v>5.5555555555555556E-4</v>
      </c>
      <c r="D73" s="52">
        <f>$D$16*C73</f>
        <v>0.73103333333333331</v>
      </c>
      <c r="E73" s="109" t="s">
        <v>242</v>
      </c>
      <c r="F73" s="113"/>
      <c r="G73" s="103"/>
      <c r="H73" s="91"/>
      <c r="I73" s="94"/>
      <c r="J73" s="94"/>
      <c r="K73" s="94"/>
      <c r="L73" s="94"/>
      <c r="M73" s="94"/>
    </row>
    <row r="74" spans="1:13" x14ac:dyDescent="0.2">
      <c r="A74" s="253" t="s">
        <v>10</v>
      </c>
      <c r="B74" s="255" t="s">
        <v>3</v>
      </c>
      <c r="C74" s="51">
        <v>0</v>
      </c>
      <c r="D74" s="52">
        <f>C74*D16</f>
        <v>0</v>
      </c>
      <c r="E74" s="109"/>
      <c r="F74" s="114"/>
      <c r="G74" s="110"/>
      <c r="H74" s="93"/>
      <c r="I74" s="94"/>
      <c r="J74" s="94"/>
      <c r="K74" s="94"/>
      <c r="L74" s="94"/>
      <c r="M74" s="94"/>
    </row>
    <row r="75" spans="1:13" x14ac:dyDescent="0.2">
      <c r="A75" s="328" t="s">
        <v>139</v>
      </c>
      <c r="B75" s="357"/>
      <c r="C75" s="53">
        <f>TRUNC(SUM(C69:C74),4)</f>
        <v>0.10390000000000001</v>
      </c>
      <c r="D75" s="54">
        <f>TRUNC(SUM(D69:D74),2)</f>
        <v>136.83000000000001</v>
      </c>
      <c r="E75" s="106"/>
      <c r="F75" s="103"/>
      <c r="G75" s="103"/>
      <c r="H75" s="91"/>
      <c r="I75" s="94"/>
      <c r="J75" s="94"/>
      <c r="K75" s="94"/>
      <c r="L75" s="94"/>
      <c r="M75" s="94"/>
    </row>
    <row r="76" spans="1:13" x14ac:dyDescent="0.2">
      <c r="A76" s="192"/>
      <c r="B76" s="173"/>
      <c r="C76" s="173"/>
      <c r="D76" s="193"/>
      <c r="E76" s="106"/>
      <c r="F76" s="103"/>
      <c r="G76" s="103"/>
      <c r="H76" s="91"/>
      <c r="I76" s="94"/>
      <c r="J76" s="94"/>
      <c r="K76" s="94"/>
      <c r="L76" s="94"/>
      <c r="M76" s="94"/>
    </row>
    <row r="77" spans="1:13" x14ac:dyDescent="0.2">
      <c r="A77" s="336" t="s">
        <v>201</v>
      </c>
      <c r="B77" s="337"/>
      <c r="C77" s="337"/>
      <c r="D77" s="338"/>
      <c r="E77" s="106"/>
      <c r="F77" s="103"/>
      <c r="G77" s="103"/>
      <c r="H77" s="91"/>
      <c r="I77" s="94"/>
      <c r="J77" s="94"/>
      <c r="K77" s="94"/>
      <c r="L77" s="94"/>
      <c r="M77" s="94"/>
    </row>
    <row r="78" spans="1:13" x14ac:dyDescent="0.2">
      <c r="A78" s="118" t="s">
        <v>18</v>
      </c>
      <c r="B78" s="245" t="s">
        <v>202</v>
      </c>
      <c r="C78" s="245" t="s">
        <v>2</v>
      </c>
      <c r="D78" s="118" t="s">
        <v>81</v>
      </c>
      <c r="E78" s="106"/>
      <c r="F78" s="103"/>
      <c r="G78" s="103"/>
      <c r="H78" s="91"/>
      <c r="I78" s="94"/>
      <c r="J78" s="94"/>
      <c r="K78" s="94"/>
      <c r="L78" s="94"/>
      <c r="M78" s="94"/>
    </row>
    <row r="79" spans="1:13" x14ac:dyDescent="0.2">
      <c r="A79" s="172" t="s">
        <v>5</v>
      </c>
      <c r="B79" s="176" t="s">
        <v>203</v>
      </c>
      <c r="C79" s="51">
        <v>0</v>
      </c>
      <c r="D79" s="52">
        <f t="shared" ref="D79" si="2">$D$16*C79</f>
        <v>0</v>
      </c>
      <c r="E79" s="106"/>
      <c r="F79" s="103"/>
      <c r="G79" s="103"/>
      <c r="H79" s="91"/>
      <c r="I79" s="94"/>
      <c r="J79" s="94"/>
      <c r="K79" s="94"/>
      <c r="L79" s="94"/>
      <c r="M79" s="94"/>
    </row>
    <row r="80" spans="1:13" x14ac:dyDescent="0.2">
      <c r="A80" s="321" t="s">
        <v>139</v>
      </c>
      <c r="B80" s="321"/>
      <c r="C80" s="53">
        <f>TRUNC(SUM(C79),4)</f>
        <v>0</v>
      </c>
      <c r="D80" s="54">
        <f>TRUNC(SUM(D79),2)</f>
        <v>0</v>
      </c>
      <c r="E80" s="106"/>
      <c r="F80" s="103"/>
      <c r="G80" s="103"/>
      <c r="H80" s="91"/>
      <c r="I80" s="94"/>
      <c r="J80" s="94"/>
      <c r="K80" s="94"/>
      <c r="L80" s="94"/>
      <c r="M80" s="94"/>
    </row>
    <row r="81" spans="1:13" x14ac:dyDescent="0.2">
      <c r="A81" s="177"/>
      <c r="B81" s="170"/>
      <c r="C81" s="174"/>
      <c r="D81" s="197"/>
      <c r="E81" s="106"/>
      <c r="F81" s="103"/>
      <c r="G81" s="103"/>
      <c r="H81" s="91"/>
      <c r="I81" s="94"/>
      <c r="J81" s="94"/>
      <c r="K81" s="94"/>
      <c r="L81" s="94"/>
      <c r="M81" s="94"/>
    </row>
    <row r="82" spans="1:13" x14ac:dyDescent="0.2">
      <c r="A82" s="322" t="s">
        <v>156</v>
      </c>
      <c r="B82" s="323"/>
      <c r="C82" s="323"/>
      <c r="D82" s="324"/>
      <c r="E82" s="106"/>
      <c r="F82" s="103"/>
      <c r="G82" s="103"/>
      <c r="H82" s="91"/>
      <c r="I82" s="94"/>
      <c r="J82" s="94"/>
      <c r="K82" s="94"/>
      <c r="L82" s="94"/>
      <c r="M82" s="94"/>
    </row>
    <row r="83" spans="1:13" x14ac:dyDescent="0.2">
      <c r="A83" s="118">
        <v>4</v>
      </c>
      <c r="B83" s="245" t="s">
        <v>157</v>
      </c>
      <c r="C83" s="245" t="s">
        <v>2</v>
      </c>
      <c r="D83" s="118" t="s">
        <v>81</v>
      </c>
      <c r="E83" s="106"/>
      <c r="F83" s="103"/>
      <c r="G83" s="103"/>
      <c r="H83" s="91"/>
      <c r="I83" s="100"/>
      <c r="J83" s="94"/>
      <c r="K83" s="94"/>
      <c r="L83" s="94"/>
      <c r="M83" s="94"/>
    </row>
    <row r="84" spans="1:13" x14ac:dyDescent="0.2">
      <c r="A84" s="172" t="s">
        <v>17</v>
      </c>
      <c r="B84" s="57" t="s">
        <v>68</v>
      </c>
      <c r="C84" s="51">
        <f>C75</f>
        <v>0.10390000000000001</v>
      </c>
      <c r="D84" s="52">
        <f>D75</f>
        <v>136.83000000000001</v>
      </c>
      <c r="E84" s="106"/>
      <c r="F84" s="103"/>
      <c r="G84" s="103"/>
      <c r="H84" s="91"/>
      <c r="I84" s="94"/>
      <c r="J84" s="94"/>
      <c r="K84" s="94"/>
      <c r="L84" s="94"/>
      <c r="M84" s="94"/>
    </row>
    <row r="85" spans="1:13" x14ac:dyDescent="0.2">
      <c r="A85" s="172" t="s">
        <v>18</v>
      </c>
      <c r="B85" s="57" t="s">
        <v>70</v>
      </c>
      <c r="C85" s="51">
        <f>C79</f>
        <v>0</v>
      </c>
      <c r="D85" s="52">
        <f>D80</f>
        <v>0</v>
      </c>
      <c r="E85" s="106"/>
      <c r="F85" s="103"/>
      <c r="G85" s="103"/>
      <c r="H85" s="91"/>
      <c r="I85" s="94"/>
      <c r="J85" s="94"/>
      <c r="K85" s="94"/>
      <c r="L85" s="94"/>
      <c r="M85" s="94"/>
    </row>
    <row r="86" spans="1:13" x14ac:dyDescent="0.2">
      <c r="A86" s="321" t="s">
        <v>139</v>
      </c>
      <c r="B86" s="321"/>
      <c r="C86" s="51">
        <f>SUM(C84:C85)</f>
        <v>0.10390000000000001</v>
      </c>
      <c r="D86" s="54">
        <f>TRUNC(SUM(D84:D85),2)</f>
        <v>136.83000000000001</v>
      </c>
      <c r="E86" s="106"/>
      <c r="F86" s="103"/>
      <c r="G86" s="103"/>
      <c r="H86" s="91"/>
      <c r="I86" s="94"/>
      <c r="J86" s="94"/>
      <c r="K86" s="94"/>
      <c r="L86" s="94"/>
      <c r="M86" s="94"/>
    </row>
    <row r="87" spans="1:13" x14ac:dyDescent="0.2">
      <c r="A87" s="175"/>
      <c r="B87" s="174"/>
      <c r="C87" s="174"/>
      <c r="D87" s="197"/>
      <c r="E87" s="106"/>
      <c r="F87" s="103"/>
      <c r="G87" s="103"/>
      <c r="H87" s="91"/>
      <c r="I87" s="94"/>
      <c r="J87" s="94"/>
      <c r="K87" s="94"/>
      <c r="L87" s="94"/>
      <c r="M87" s="94"/>
    </row>
    <row r="88" spans="1:13" x14ac:dyDescent="0.2">
      <c r="A88" s="322" t="s">
        <v>158</v>
      </c>
      <c r="B88" s="323"/>
      <c r="C88" s="323"/>
      <c r="D88" s="324"/>
      <c r="E88" s="106"/>
      <c r="F88" s="103"/>
      <c r="G88" s="103"/>
      <c r="H88" s="91"/>
      <c r="I88" s="94"/>
      <c r="J88" s="94"/>
      <c r="K88" s="94"/>
      <c r="L88" s="94"/>
      <c r="M88" s="94"/>
    </row>
    <row r="89" spans="1:13" x14ac:dyDescent="0.2">
      <c r="A89" s="177"/>
      <c r="B89" s="170"/>
      <c r="C89" s="88"/>
      <c r="D89" s="188"/>
      <c r="E89" s="106"/>
      <c r="F89" s="103"/>
      <c r="G89" s="103"/>
      <c r="H89" s="91"/>
      <c r="I89" s="94"/>
      <c r="J89" s="94"/>
      <c r="K89" s="94"/>
      <c r="L89" s="94"/>
      <c r="M89" s="94"/>
    </row>
    <row r="90" spans="1:13" x14ac:dyDescent="0.2">
      <c r="A90" s="118">
        <v>5</v>
      </c>
      <c r="B90" s="118" t="s">
        <v>141</v>
      </c>
      <c r="C90" s="118"/>
      <c r="D90" s="118" t="s">
        <v>81</v>
      </c>
      <c r="E90" s="106"/>
      <c r="F90" s="103"/>
      <c r="G90" s="103"/>
      <c r="H90" s="91"/>
      <c r="I90" s="94"/>
      <c r="J90" s="94"/>
      <c r="K90" s="94"/>
      <c r="L90" s="94"/>
      <c r="M90" s="94"/>
    </row>
    <row r="91" spans="1:13" x14ac:dyDescent="0.2">
      <c r="A91" s="172" t="s">
        <v>5</v>
      </c>
      <c r="B91" s="90" t="s">
        <v>71</v>
      </c>
      <c r="C91" s="121"/>
      <c r="D91" s="52">
        <f>Uniformes!F26</f>
        <v>143.43666666666667</v>
      </c>
      <c r="E91" s="106"/>
      <c r="F91" s="103"/>
      <c r="G91" s="103"/>
      <c r="H91" s="91"/>
      <c r="I91" s="94"/>
      <c r="J91" s="94"/>
      <c r="K91" s="94"/>
      <c r="L91" s="94"/>
      <c r="M91" s="94"/>
    </row>
    <row r="92" spans="1:13" x14ac:dyDescent="0.2">
      <c r="A92" s="172" t="s">
        <v>6</v>
      </c>
      <c r="B92" s="90" t="s">
        <v>13</v>
      </c>
      <c r="C92" s="121"/>
      <c r="D92" s="52"/>
      <c r="E92" s="106"/>
      <c r="F92" s="103"/>
      <c r="G92" s="103"/>
      <c r="H92" s="91"/>
      <c r="I92" s="94"/>
      <c r="J92" s="94"/>
      <c r="K92" s="94"/>
      <c r="L92" s="94"/>
      <c r="M92" s="94"/>
    </row>
    <row r="93" spans="1:13" x14ac:dyDescent="0.2">
      <c r="A93" s="172" t="s">
        <v>7</v>
      </c>
      <c r="B93" s="90" t="s">
        <v>14</v>
      </c>
      <c r="C93" s="121"/>
      <c r="D93" s="52">
        <f>'Equipamentos e Materiais'!F16</f>
        <v>3.7763043478260871</v>
      </c>
      <c r="E93" s="106"/>
      <c r="F93" s="103"/>
      <c r="G93" s="103"/>
      <c r="H93" s="91"/>
      <c r="I93" s="94"/>
      <c r="J93" s="94"/>
      <c r="K93" s="94"/>
      <c r="L93" s="94"/>
      <c r="M93" s="94"/>
    </row>
    <row r="94" spans="1:13" x14ac:dyDescent="0.2">
      <c r="A94" s="172" t="s">
        <v>8</v>
      </c>
      <c r="B94" s="90" t="s">
        <v>3</v>
      </c>
      <c r="C94" s="121"/>
      <c r="D94" s="52">
        <v>0</v>
      </c>
      <c r="E94" s="106"/>
      <c r="F94" s="103"/>
      <c r="G94" s="103"/>
      <c r="H94" s="91"/>
      <c r="I94" s="94"/>
      <c r="J94" s="94"/>
      <c r="K94" s="94"/>
      <c r="L94" s="94"/>
      <c r="M94" s="94"/>
    </row>
    <row r="95" spans="1:13" x14ac:dyDescent="0.2">
      <c r="A95" s="321" t="s">
        <v>139</v>
      </c>
      <c r="B95" s="321"/>
      <c r="C95" s="122"/>
      <c r="D95" s="54">
        <f>TRUNC(SUM(D91:D94),2)</f>
        <v>147.21</v>
      </c>
      <c r="E95" s="106"/>
      <c r="F95" s="103"/>
      <c r="G95" s="103"/>
      <c r="H95" s="91"/>
      <c r="I95" s="94"/>
      <c r="J95" s="94"/>
      <c r="K95" s="94"/>
      <c r="L95" s="94"/>
      <c r="M95" s="94"/>
    </row>
    <row r="96" spans="1:13" x14ac:dyDescent="0.2">
      <c r="A96" s="177"/>
      <c r="B96" s="170"/>
      <c r="C96" s="170"/>
      <c r="D96" s="191"/>
      <c r="E96" s="106"/>
      <c r="F96" s="103"/>
      <c r="G96" s="103"/>
      <c r="H96" s="91"/>
      <c r="I96" s="94"/>
      <c r="J96" s="94"/>
      <c r="K96" s="94"/>
      <c r="L96" s="94"/>
      <c r="M96" s="94"/>
    </row>
    <row r="97" spans="1:13" x14ac:dyDescent="0.2">
      <c r="A97" s="322" t="s">
        <v>159</v>
      </c>
      <c r="B97" s="323"/>
      <c r="C97" s="323"/>
      <c r="D97" s="324"/>
      <c r="E97" s="106"/>
      <c r="F97" s="103"/>
      <c r="G97" s="103"/>
      <c r="H97" s="91"/>
      <c r="I97" s="94"/>
      <c r="J97" s="94"/>
      <c r="K97" s="94"/>
      <c r="L97" s="94"/>
      <c r="M97" s="94"/>
    </row>
    <row r="98" spans="1:13" x14ac:dyDescent="0.2">
      <c r="A98" s="177"/>
      <c r="B98" s="170"/>
      <c r="C98" s="88"/>
      <c r="D98" s="188"/>
      <c r="E98" s="106"/>
      <c r="F98" s="103"/>
      <c r="G98" s="103"/>
      <c r="H98" s="91"/>
      <c r="I98" s="94"/>
      <c r="J98" s="94"/>
      <c r="K98" s="94"/>
      <c r="L98" s="94"/>
      <c r="M98" s="94"/>
    </row>
    <row r="99" spans="1:13" x14ac:dyDescent="0.2">
      <c r="A99" s="118">
        <v>6</v>
      </c>
      <c r="B99" s="118" t="s">
        <v>142</v>
      </c>
      <c r="C99" s="118" t="s">
        <v>2</v>
      </c>
      <c r="D99" s="118" t="s">
        <v>81</v>
      </c>
      <c r="E99" s="106"/>
      <c r="F99" s="103"/>
      <c r="G99" s="103"/>
      <c r="H99" s="91"/>
      <c r="I99" s="94"/>
      <c r="J99" s="94"/>
      <c r="K99" s="94"/>
      <c r="L99" s="94"/>
      <c r="M99" s="94"/>
    </row>
    <row r="100" spans="1:13" x14ac:dyDescent="0.2">
      <c r="A100" s="172" t="s">
        <v>5</v>
      </c>
      <c r="B100" s="176" t="s">
        <v>19</v>
      </c>
      <c r="C100" s="152">
        <v>0.05</v>
      </c>
      <c r="D100" s="52">
        <f>TRUNC(C100*D116,2)</f>
        <v>159.53</v>
      </c>
      <c r="E100" s="115" t="s">
        <v>143</v>
      </c>
      <c r="F100" s="103"/>
      <c r="G100" s="103"/>
      <c r="H100" s="91"/>
      <c r="I100" s="94"/>
      <c r="J100" s="94"/>
      <c r="K100" s="94"/>
      <c r="L100" s="94"/>
      <c r="M100" s="94"/>
    </row>
    <row r="101" spans="1:13" x14ac:dyDescent="0.2">
      <c r="A101" s="172" t="s">
        <v>6</v>
      </c>
      <c r="B101" s="176" t="s">
        <v>4</v>
      </c>
      <c r="C101" s="153">
        <v>0.1</v>
      </c>
      <c r="D101" s="52">
        <f>TRUNC(C101*(D100+D116),2)</f>
        <v>335.02</v>
      </c>
      <c r="E101" s="115" t="s">
        <v>144</v>
      </c>
      <c r="F101" s="103"/>
      <c r="G101" s="103"/>
      <c r="H101" s="91"/>
      <c r="I101" s="94"/>
      <c r="J101" s="94"/>
      <c r="K101" s="94"/>
      <c r="L101" s="94"/>
      <c r="M101" s="94"/>
    </row>
    <row r="102" spans="1:13" x14ac:dyDescent="0.2">
      <c r="A102" s="172" t="s">
        <v>7</v>
      </c>
      <c r="B102" s="176" t="s">
        <v>42</v>
      </c>
      <c r="C102" s="154">
        <f>1-(C103+C104+C105)</f>
        <v>0.85749999999999993</v>
      </c>
      <c r="D102" s="58">
        <f>(D116+D100+D101)/C102</f>
        <v>4297.632653061225</v>
      </c>
      <c r="E102" s="106"/>
      <c r="F102" s="103"/>
      <c r="G102" s="103"/>
      <c r="H102" s="91"/>
      <c r="I102" s="94"/>
      <c r="J102" s="94"/>
      <c r="K102" s="94"/>
      <c r="L102" s="94"/>
      <c r="M102" s="94"/>
    </row>
    <row r="103" spans="1:13" x14ac:dyDescent="0.2">
      <c r="A103" s="172" t="s">
        <v>43</v>
      </c>
      <c r="B103" s="176" t="s">
        <v>39</v>
      </c>
      <c r="C103" s="155">
        <v>1.6500000000000001E-2</v>
      </c>
      <c r="D103" s="52">
        <f>TRUNC(C103*D102,2)</f>
        <v>70.91</v>
      </c>
      <c r="E103" s="106"/>
      <c r="F103" s="103"/>
      <c r="G103" s="103"/>
      <c r="H103" s="91"/>
      <c r="I103" s="94"/>
      <c r="J103" s="94"/>
      <c r="K103" s="94"/>
      <c r="L103" s="94"/>
      <c r="M103" s="94"/>
    </row>
    <row r="104" spans="1:13" x14ac:dyDescent="0.2">
      <c r="A104" s="172" t="s">
        <v>44</v>
      </c>
      <c r="B104" s="176" t="s">
        <v>40</v>
      </c>
      <c r="C104" s="156">
        <v>7.5999999999999998E-2</v>
      </c>
      <c r="D104" s="52">
        <f>TRUNC(C104*D102,2)</f>
        <v>326.62</v>
      </c>
      <c r="E104" s="106"/>
      <c r="F104" s="103"/>
      <c r="G104" s="103"/>
      <c r="H104" s="91"/>
      <c r="I104" s="94"/>
      <c r="J104" s="94"/>
      <c r="K104" s="94"/>
      <c r="L104" s="94"/>
      <c r="M104" s="94"/>
    </row>
    <row r="105" spans="1:13" x14ac:dyDescent="0.2">
      <c r="A105" s="172" t="s">
        <v>45</v>
      </c>
      <c r="B105" s="176" t="s">
        <v>41</v>
      </c>
      <c r="C105" s="157">
        <v>0.05</v>
      </c>
      <c r="D105" s="52">
        <f>TRUNC(C105*D102,2)</f>
        <v>214.88</v>
      </c>
      <c r="E105" s="106"/>
      <c r="F105" s="103"/>
      <c r="G105" s="103"/>
      <c r="H105" s="91"/>
      <c r="I105" s="94"/>
      <c r="J105" s="94"/>
      <c r="K105" s="94"/>
      <c r="L105" s="94"/>
      <c r="M105" s="94"/>
    </row>
    <row r="106" spans="1:13" x14ac:dyDescent="0.2">
      <c r="A106" s="321" t="s">
        <v>139</v>
      </c>
      <c r="B106" s="321"/>
      <c r="C106" s="59"/>
      <c r="D106" s="54">
        <f>TRUNC(SUM(D100:D105),2)-D102</f>
        <v>1106.9573469387751</v>
      </c>
      <c r="E106" s="106"/>
      <c r="F106" s="103"/>
      <c r="G106" s="103"/>
      <c r="H106" s="91"/>
      <c r="I106" s="94"/>
      <c r="J106" s="94"/>
      <c r="K106" s="94"/>
      <c r="L106" s="94"/>
      <c r="M106" s="94"/>
    </row>
    <row r="107" spans="1:13" x14ac:dyDescent="0.2">
      <c r="A107" s="198"/>
      <c r="B107" s="60"/>
      <c r="C107" s="60"/>
      <c r="D107" s="199"/>
      <c r="E107" s="103"/>
      <c r="F107" s="103"/>
      <c r="G107" s="103"/>
      <c r="H107" s="91"/>
      <c r="I107" s="94"/>
      <c r="J107" s="94"/>
      <c r="K107" s="94"/>
      <c r="L107" s="94"/>
      <c r="M107" s="94"/>
    </row>
    <row r="108" spans="1:13" x14ac:dyDescent="0.2">
      <c r="A108" s="325" t="s">
        <v>160</v>
      </c>
      <c r="B108" s="326"/>
      <c r="C108" s="326"/>
      <c r="D108" s="327"/>
      <c r="E108" s="103"/>
      <c r="F108" s="116"/>
      <c r="G108" s="103"/>
      <c r="H108" s="91"/>
      <c r="I108" s="94"/>
      <c r="J108" s="94"/>
      <c r="K108" s="94"/>
      <c r="L108" s="94"/>
      <c r="M108" s="94"/>
    </row>
    <row r="109" spans="1:13" x14ac:dyDescent="0.2">
      <c r="A109" s="200"/>
      <c r="B109" s="171"/>
      <c r="C109" s="171"/>
      <c r="D109" s="201"/>
      <c r="E109" s="103"/>
      <c r="F109" s="116"/>
      <c r="G109" s="103"/>
      <c r="H109" s="91"/>
      <c r="I109" s="94"/>
      <c r="J109" s="94"/>
      <c r="K109" s="94"/>
      <c r="L109" s="94"/>
      <c r="M109" s="94"/>
    </row>
    <row r="110" spans="1:13" x14ac:dyDescent="0.2">
      <c r="A110" s="246"/>
      <c r="B110" s="247" t="s">
        <v>162</v>
      </c>
      <c r="C110" s="118"/>
      <c r="D110" s="118" t="s">
        <v>81</v>
      </c>
      <c r="E110" s="103"/>
      <c r="F110" s="103"/>
      <c r="G110" s="103"/>
      <c r="H110" s="91"/>
      <c r="I110" s="94"/>
      <c r="J110" s="94"/>
      <c r="K110" s="94"/>
      <c r="L110" s="94"/>
      <c r="M110" s="94"/>
    </row>
    <row r="111" spans="1:13" x14ac:dyDescent="0.2">
      <c r="A111" s="55" t="s">
        <v>5</v>
      </c>
      <c r="B111" s="57" t="s">
        <v>164</v>
      </c>
      <c r="C111" s="120"/>
      <c r="D111" s="52">
        <f>D16</f>
        <v>1315.86</v>
      </c>
      <c r="E111" s="103"/>
      <c r="F111" s="103"/>
      <c r="G111" s="103"/>
      <c r="H111" s="91"/>
      <c r="I111" s="94"/>
      <c r="J111" s="94"/>
      <c r="K111" s="94"/>
      <c r="L111" s="94"/>
      <c r="M111" s="94"/>
    </row>
    <row r="112" spans="1:13" x14ac:dyDescent="0.2">
      <c r="A112" s="55" t="s">
        <v>6</v>
      </c>
      <c r="B112" s="57" t="s">
        <v>165</v>
      </c>
      <c r="C112" s="120"/>
      <c r="D112" s="52">
        <f>D52</f>
        <v>1504.23</v>
      </c>
      <c r="E112" s="103"/>
      <c r="F112" s="103"/>
      <c r="G112" s="103"/>
      <c r="H112" s="91"/>
      <c r="I112" s="94"/>
      <c r="J112" s="94"/>
      <c r="K112" s="94"/>
      <c r="L112" s="94"/>
      <c r="M112" s="94"/>
    </row>
    <row r="113" spans="1:13" x14ac:dyDescent="0.2">
      <c r="A113" s="55" t="s">
        <v>7</v>
      </c>
      <c r="B113" s="57" t="s">
        <v>166</v>
      </c>
      <c r="C113" s="120"/>
      <c r="D113" s="52">
        <f>D63</f>
        <v>86.54</v>
      </c>
      <c r="E113" s="103"/>
      <c r="F113" s="116"/>
      <c r="G113" s="103"/>
      <c r="H113" s="91"/>
      <c r="I113" s="94"/>
      <c r="J113" s="94"/>
      <c r="K113" s="94"/>
      <c r="L113" s="94"/>
      <c r="M113" s="94"/>
    </row>
    <row r="114" spans="1:13" x14ac:dyDescent="0.2">
      <c r="A114" s="55" t="s">
        <v>8</v>
      </c>
      <c r="B114" s="57" t="s">
        <v>69</v>
      </c>
      <c r="C114" s="120"/>
      <c r="D114" s="52">
        <f>D86</f>
        <v>136.83000000000001</v>
      </c>
      <c r="E114" s="103"/>
      <c r="F114" s="116"/>
      <c r="G114" s="103"/>
      <c r="H114" s="91"/>
      <c r="I114" s="94"/>
      <c r="J114" s="94"/>
      <c r="K114" s="94"/>
      <c r="L114" s="94"/>
      <c r="M114" s="94"/>
    </row>
    <row r="115" spans="1:13" x14ac:dyDescent="0.2">
      <c r="A115" s="55" t="s">
        <v>9</v>
      </c>
      <c r="B115" s="57" t="s">
        <v>167</v>
      </c>
      <c r="C115" s="120"/>
      <c r="D115" s="52">
        <f>D95</f>
        <v>147.21</v>
      </c>
      <c r="E115" s="103"/>
      <c r="F115" s="103"/>
      <c r="G115" s="103"/>
      <c r="H115" s="91"/>
      <c r="I115" s="94"/>
      <c r="J115" s="94"/>
      <c r="K115" s="94"/>
      <c r="L115" s="94"/>
      <c r="M115" s="94"/>
    </row>
    <row r="116" spans="1:13" x14ac:dyDescent="0.2">
      <c r="A116" s="328" t="s">
        <v>72</v>
      </c>
      <c r="B116" s="329"/>
      <c r="C116" s="118"/>
      <c r="D116" s="54">
        <f>TRUNC(SUM(D111:D115),2)</f>
        <v>3190.67</v>
      </c>
      <c r="E116" s="103"/>
      <c r="F116" s="113"/>
      <c r="G116" s="103"/>
      <c r="H116" s="91"/>
      <c r="I116" s="94"/>
      <c r="J116" s="94"/>
      <c r="K116" s="94"/>
      <c r="L116" s="94"/>
      <c r="M116" s="94"/>
    </row>
    <row r="117" spans="1:13" x14ac:dyDescent="0.2">
      <c r="A117" s="55" t="s">
        <v>10</v>
      </c>
      <c r="B117" s="57" t="s">
        <v>168</v>
      </c>
      <c r="C117" s="120"/>
      <c r="D117" s="52">
        <f>D106</f>
        <v>1106.9573469387751</v>
      </c>
      <c r="E117" s="103"/>
      <c r="F117" s="103"/>
      <c r="G117" s="103"/>
      <c r="H117" s="91"/>
      <c r="I117" s="94"/>
      <c r="J117" s="94"/>
      <c r="K117" s="94"/>
      <c r="L117" s="94"/>
      <c r="M117" s="94"/>
    </row>
    <row r="118" spans="1:13" x14ac:dyDescent="0.2">
      <c r="A118" s="328" t="s">
        <v>163</v>
      </c>
      <c r="B118" s="329"/>
      <c r="C118" s="118"/>
      <c r="D118" s="205">
        <f>TRUNC(SUM(D116:D117),2)</f>
        <v>4297.62</v>
      </c>
      <c r="E118" s="103"/>
      <c r="F118" s="103"/>
      <c r="G118" s="103"/>
      <c r="H118" s="91"/>
      <c r="I118" s="94"/>
      <c r="J118" s="94"/>
      <c r="K118" s="94"/>
      <c r="L118" s="94"/>
      <c r="M118" s="94"/>
    </row>
    <row r="119" spans="1:13" hidden="1" x14ac:dyDescent="0.2">
      <c r="D119" s="4"/>
      <c r="E119" s="101"/>
      <c r="F119" s="101"/>
      <c r="G119" s="101"/>
      <c r="H119" s="94"/>
      <c r="I119" s="94"/>
      <c r="J119" s="94"/>
      <c r="K119" s="94"/>
      <c r="L119" s="94"/>
      <c r="M119" s="94"/>
    </row>
    <row r="120" spans="1:13" ht="40.5" hidden="1" customHeight="1" thickBot="1" x14ac:dyDescent="0.25">
      <c r="A120" s="2"/>
      <c r="B120" s="43" t="s">
        <v>20</v>
      </c>
      <c r="C120" s="3"/>
      <c r="D120" s="3"/>
      <c r="E120" s="101"/>
      <c r="F120" s="101"/>
      <c r="G120" s="101"/>
      <c r="H120" s="94"/>
      <c r="I120" s="94"/>
      <c r="J120" s="94"/>
      <c r="K120" s="94"/>
      <c r="L120" s="94"/>
      <c r="M120" s="94"/>
    </row>
    <row r="121" spans="1:13" ht="39" hidden="1" customHeight="1" thickBot="1" x14ac:dyDescent="0.25">
      <c r="A121" s="330" t="s">
        <v>22</v>
      </c>
      <c r="B121" s="331"/>
      <c r="C121" s="6" t="s">
        <v>21</v>
      </c>
      <c r="D121" s="7" t="s">
        <v>0</v>
      </c>
      <c r="E121" s="101"/>
      <c r="F121" s="101"/>
      <c r="G121" s="101"/>
      <c r="H121" s="94"/>
      <c r="I121" s="94"/>
      <c r="J121" s="94"/>
      <c r="K121" s="94"/>
      <c r="L121" s="94"/>
      <c r="M121" s="94"/>
    </row>
    <row r="122" spans="1:13" ht="12.75" hidden="1" customHeight="1" x14ac:dyDescent="0.2">
      <c r="A122" s="319" t="s">
        <v>23</v>
      </c>
      <c r="B122" s="320"/>
      <c r="C122" s="8"/>
      <c r="D122" s="9">
        <v>0</v>
      </c>
      <c r="E122" s="101"/>
      <c r="F122" s="101"/>
      <c r="G122" s="101"/>
      <c r="H122" s="94"/>
      <c r="I122" s="94"/>
      <c r="J122" s="94"/>
      <c r="K122" s="94"/>
      <c r="L122" s="94"/>
      <c r="M122" s="94"/>
    </row>
    <row r="123" spans="1:13" ht="12.75" hidden="1" customHeight="1" x14ac:dyDescent="0.2">
      <c r="A123" s="313" t="s">
        <v>24</v>
      </c>
      <c r="B123" s="314"/>
      <c r="C123" s="10"/>
      <c r="D123" s="11">
        <v>0</v>
      </c>
      <c r="E123" s="101"/>
      <c r="F123" s="101"/>
      <c r="G123" s="101"/>
      <c r="H123" s="94"/>
      <c r="I123" s="94"/>
      <c r="J123" s="94"/>
      <c r="K123" s="94"/>
      <c r="L123" s="94"/>
      <c r="M123" s="94"/>
    </row>
    <row r="124" spans="1:13" ht="12.75" hidden="1" customHeight="1" x14ac:dyDescent="0.2">
      <c r="A124" s="313" t="s">
        <v>25</v>
      </c>
      <c r="B124" s="314"/>
      <c r="C124" s="10"/>
      <c r="D124" s="11">
        <v>0</v>
      </c>
      <c r="E124" s="101"/>
      <c r="F124" s="101"/>
      <c r="G124" s="101"/>
      <c r="H124" s="94"/>
      <c r="I124" s="94"/>
      <c r="J124" s="94"/>
      <c r="K124" s="94"/>
      <c r="L124" s="94"/>
      <c r="M124" s="94"/>
    </row>
    <row r="125" spans="1:13" ht="12.75" hidden="1" customHeight="1" x14ac:dyDescent="0.2">
      <c r="A125" s="313" t="s">
        <v>26</v>
      </c>
      <c r="B125" s="314"/>
      <c r="C125" s="10"/>
      <c r="D125" s="11">
        <v>0</v>
      </c>
      <c r="E125" s="101"/>
      <c r="F125" s="101"/>
      <c r="G125" s="101"/>
      <c r="H125" s="94"/>
      <c r="I125" s="94"/>
      <c r="J125" s="94"/>
      <c r="K125" s="94"/>
      <c r="L125" s="94"/>
      <c r="M125" s="94"/>
    </row>
    <row r="126" spans="1:13" ht="12.75" hidden="1" customHeight="1" x14ac:dyDescent="0.2">
      <c r="A126" s="315"/>
      <c r="B126" s="316"/>
      <c r="C126" s="12"/>
      <c r="D126" s="11"/>
      <c r="E126" s="101"/>
      <c r="F126" s="101"/>
      <c r="G126" s="101"/>
      <c r="H126" s="94"/>
      <c r="I126" s="94"/>
      <c r="J126" s="94"/>
      <c r="K126" s="94"/>
      <c r="L126" s="94"/>
      <c r="M126" s="94"/>
    </row>
    <row r="127" spans="1:13" ht="13.5" hidden="1" customHeight="1" thickBot="1" x14ac:dyDescent="0.25">
      <c r="A127" s="317"/>
      <c r="B127" s="318"/>
      <c r="C127" s="13"/>
      <c r="D127" s="14"/>
      <c r="E127" s="101"/>
      <c r="F127" s="101"/>
      <c r="G127" s="101"/>
      <c r="H127" s="94"/>
      <c r="I127" s="94"/>
      <c r="J127" s="94"/>
      <c r="K127" s="94"/>
      <c r="L127" s="94"/>
      <c r="M127" s="94"/>
    </row>
    <row r="128" spans="1:13" ht="13.5" hidden="1" thickBot="1" x14ac:dyDescent="0.25">
      <c r="A128" s="39" t="s">
        <v>27</v>
      </c>
      <c r="B128" s="40"/>
      <c r="C128" s="41"/>
      <c r="D128" s="15">
        <f>SUM(D126:D127)</f>
        <v>0</v>
      </c>
      <c r="E128" s="101"/>
      <c r="F128" s="101"/>
      <c r="G128" s="101"/>
      <c r="H128" s="94"/>
      <c r="I128" s="94"/>
      <c r="J128" s="94"/>
      <c r="K128" s="94"/>
      <c r="L128" s="94"/>
      <c r="M128" s="94"/>
    </row>
    <row r="129" spans="1:13" hidden="1" x14ac:dyDescent="0.2">
      <c r="E129" s="101"/>
      <c r="F129" s="101"/>
      <c r="G129" s="101"/>
      <c r="H129" s="94"/>
      <c r="I129" s="94"/>
      <c r="J129" s="94"/>
      <c r="K129" s="94"/>
      <c r="L129" s="94"/>
      <c r="M129" s="94"/>
    </row>
    <row r="130" spans="1:13" ht="13.5" hidden="1" customHeight="1" thickBot="1" x14ac:dyDescent="0.25">
      <c r="A130" s="2" t="s">
        <v>28</v>
      </c>
      <c r="B130" s="43" t="s">
        <v>29</v>
      </c>
      <c r="C130" s="3"/>
      <c r="D130" s="3"/>
      <c r="E130" s="101"/>
      <c r="F130" s="101"/>
      <c r="G130" s="101"/>
      <c r="H130" s="94"/>
      <c r="I130" s="94"/>
      <c r="J130" s="94"/>
      <c r="K130" s="94"/>
      <c r="L130" s="94"/>
      <c r="M130" s="94"/>
    </row>
    <row r="131" spans="1:13" ht="13.5" hidden="1" customHeight="1" thickBot="1" x14ac:dyDescent="0.25">
      <c r="A131" s="34" t="s">
        <v>30</v>
      </c>
      <c r="B131" s="35"/>
      <c r="C131" s="35"/>
      <c r="D131" s="36"/>
      <c r="E131" s="101"/>
      <c r="F131" s="101"/>
      <c r="G131" s="101"/>
      <c r="H131" s="94"/>
      <c r="I131" s="94"/>
      <c r="J131" s="94"/>
      <c r="K131" s="94"/>
      <c r="L131" s="94"/>
      <c r="M131" s="94"/>
    </row>
    <row r="132" spans="1:13" ht="12.75" hidden="1" customHeight="1" x14ac:dyDescent="0.2">
      <c r="A132" s="16"/>
      <c r="B132" s="37" t="s">
        <v>31</v>
      </c>
      <c r="C132" s="38"/>
      <c r="D132" s="7" t="s">
        <v>0</v>
      </c>
      <c r="E132" s="101"/>
      <c r="F132" s="101"/>
      <c r="G132" s="101"/>
      <c r="H132" s="94"/>
      <c r="I132" s="94"/>
      <c r="J132" s="94"/>
      <c r="K132" s="94"/>
      <c r="L132" s="94"/>
      <c r="M132" s="94"/>
    </row>
    <row r="133" spans="1:13" ht="12.75" hidden="1" customHeight="1" x14ac:dyDescent="0.2">
      <c r="A133" s="17" t="s">
        <v>5</v>
      </c>
      <c r="B133" s="28" t="s">
        <v>32</v>
      </c>
      <c r="C133" s="29"/>
      <c r="D133" s="18">
        <f>D103</f>
        <v>70.91</v>
      </c>
      <c r="E133" s="101"/>
      <c r="F133" s="101"/>
      <c r="G133" s="101"/>
      <c r="H133" s="94"/>
      <c r="I133" s="94"/>
      <c r="J133" s="94"/>
      <c r="K133" s="94"/>
      <c r="L133" s="94"/>
      <c r="M133" s="94"/>
    </row>
    <row r="134" spans="1:13" ht="13.5" hidden="1" customHeight="1" thickBot="1" x14ac:dyDescent="0.25">
      <c r="A134" s="19" t="s">
        <v>6</v>
      </c>
      <c r="B134" s="30" t="s">
        <v>33</v>
      </c>
      <c r="C134" s="31"/>
      <c r="D134" s="20" t="e">
        <f>#REF!</f>
        <v>#REF!</v>
      </c>
      <c r="E134" s="101"/>
      <c r="F134" s="101"/>
      <c r="G134" s="101"/>
      <c r="H134" s="94"/>
      <c r="I134" s="94"/>
      <c r="J134" s="94"/>
      <c r="K134" s="94"/>
      <c r="L134" s="94"/>
      <c r="M134" s="94"/>
    </row>
    <row r="135" spans="1:13" ht="13.5" hidden="1" customHeight="1" thickBot="1" x14ac:dyDescent="0.25">
      <c r="A135" s="19" t="s">
        <v>7</v>
      </c>
      <c r="B135" s="32" t="s">
        <v>34</v>
      </c>
      <c r="C135" s="33"/>
      <c r="D135" s="20">
        <f>D106</f>
        <v>1106.9573469387751</v>
      </c>
      <c r="E135" s="101"/>
      <c r="F135" s="101"/>
      <c r="G135" s="101"/>
      <c r="H135" s="94"/>
      <c r="I135" s="94"/>
      <c r="J135" s="94"/>
      <c r="K135" s="94"/>
      <c r="L135" s="94"/>
      <c r="M135" s="94"/>
    </row>
    <row r="136" spans="1:13" ht="13.5" hidden="1" thickBot="1" x14ac:dyDescent="0.25">
      <c r="A136" s="25" t="s">
        <v>16</v>
      </c>
      <c r="B136" s="26"/>
      <c r="C136" s="27"/>
      <c r="D136" s="15" t="e">
        <f>SUM(D133:D135)</f>
        <v>#REF!</v>
      </c>
      <c r="E136" s="101"/>
      <c r="F136" s="101"/>
      <c r="G136" s="101"/>
      <c r="H136" s="94"/>
      <c r="I136" s="94"/>
      <c r="J136" s="94"/>
      <c r="K136" s="94"/>
      <c r="L136" s="94"/>
      <c r="M136" s="94"/>
    </row>
    <row r="137" spans="1:13" hidden="1" x14ac:dyDescent="0.2">
      <c r="A137" s="21" t="s">
        <v>15</v>
      </c>
      <c r="B137" s="1" t="s">
        <v>35</v>
      </c>
      <c r="E137" s="101"/>
      <c r="F137" s="101"/>
      <c r="G137" s="101"/>
      <c r="H137" s="94"/>
      <c r="I137" s="94"/>
      <c r="J137" s="94"/>
      <c r="K137" s="94"/>
      <c r="L137" s="94"/>
      <c r="M137" s="94"/>
    </row>
    <row r="138" spans="1:13" hidden="1" x14ac:dyDescent="0.2">
      <c r="E138" s="101"/>
      <c r="F138" s="101"/>
      <c r="G138" s="101"/>
      <c r="H138" s="94"/>
      <c r="I138" s="94"/>
      <c r="J138" s="94"/>
      <c r="K138" s="94"/>
      <c r="L138" s="94"/>
      <c r="M138" s="94"/>
    </row>
    <row r="139" spans="1:13" x14ac:dyDescent="0.2">
      <c r="E139" s="101"/>
      <c r="F139" s="101"/>
      <c r="G139" s="101"/>
      <c r="H139" s="94"/>
      <c r="I139" s="94"/>
      <c r="J139" s="94"/>
      <c r="K139" s="94"/>
      <c r="L139" s="94"/>
      <c r="M139" s="94"/>
    </row>
    <row r="140" spans="1:13" x14ac:dyDescent="0.2">
      <c r="A140" s="22"/>
      <c r="B140" s="22"/>
      <c r="D140" s="23"/>
      <c r="E140" s="101"/>
      <c r="F140" s="101"/>
      <c r="G140" s="101"/>
      <c r="H140" s="94"/>
      <c r="I140" s="94"/>
      <c r="J140" s="94"/>
      <c r="K140" s="94"/>
      <c r="L140" s="94"/>
      <c r="M140" s="94"/>
    </row>
    <row r="141" spans="1:13" x14ac:dyDescent="0.2">
      <c r="A141" s="5"/>
      <c r="B141" s="22"/>
      <c r="E141" s="101"/>
      <c r="F141" s="101"/>
      <c r="G141" s="101"/>
      <c r="H141" s="94"/>
      <c r="I141" s="94"/>
      <c r="J141" s="94"/>
      <c r="K141" s="94"/>
      <c r="L141" s="94"/>
      <c r="M141" s="94"/>
    </row>
    <row r="142" spans="1:13" x14ac:dyDescent="0.2">
      <c r="A142" s="22"/>
      <c r="B142" s="22"/>
      <c r="E142" s="101"/>
      <c r="F142" s="101"/>
      <c r="G142" s="101"/>
      <c r="H142" s="94"/>
      <c r="I142" s="94"/>
      <c r="J142" s="94"/>
      <c r="K142" s="94"/>
      <c r="L142" s="94"/>
      <c r="M142" s="94"/>
    </row>
    <row r="143" spans="1:13" x14ac:dyDescent="0.2">
      <c r="A143" s="22"/>
      <c r="B143" s="22"/>
      <c r="E143" s="101"/>
      <c r="F143" s="101"/>
      <c r="G143" s="101"/>
      <c r="H143" s="94"/>
      <c r="I143" s="94"/>
      <c r="J143" s="94"/>
      <c r="K143" s="94"/>
      <c r="L143" s="94"/>
      <c r="M143" s="94"/>
    </row>
    <row r="144" spans="1:13" x14ac:dyDescent="0.2">
      <c r="A144" s="23"/>
      <c r="E144" s="101"/>
      <c r="F144" s="101"/>
      <c r="G144" s="101"/>
      <c r="H144" s="94"/>
      <c r="I144" s="94"/>
      <c r="J144" s="94"/>
      <c r="K144" s="94"/>
      <c r="L144" s="94"/>
      <c r="M144" s="94"/>
    </row>
    <row r="145" spans="1:13" x14ac:dyDescent="0.2">
      <c r="A145" s="23"/>
      <c r="E145" s="101"/>
      <c r="F145" s="101"/>
      <c r="G145" s="101"/>
      <c r="H145" s="94"/>
      <c r="I145" s="94"/>
      <c r="J145" s="94"/>
      <c r="K145" s="94"/>
      <c r="L145" s="94"/>
      <c r="M145" s="94"/>
    </row>
    <row r="146" spans="1:13" x14ac:dyDescent="0.2">
      <c r="E146" s="117"/>
      <c r="F146" s="117"/>
    </row>
  </sheetData>
  <mergeCells count="46">
    <mergeCell ref="A1:D1"/>
    <mergeCell ref="A88:D88"/>
    <mergeCell ref="B49:C49"/>
    <mergeCell ref="B50:C50"/>
    <mergeCell ref="A45:C45"/>
    <mergeCell ref="B51:C51"/>
    <mergeCell ref="A52:C52"/>
    <mergeCell ref="A46:D46"/>
    <mergeCell ref="A47:D47"/>
    <mergeCell ref="A82:D82"/>
    <mergeCell ref="A86:B86"/>
    <mergeCell ref="A38:D38"/>
    <mergeCell ref="A5:D5"/>
    <mergeCell ref="A7:D7"/>
    <mergeCell ref="A18:D18"/>
    <mergeCell ref="A24:B24"/>
    <mergeCell ref="A16:C16"/>
    <mergeCell ref="A26:D26"/>
    <mergeCell ref="A36:B36"/>
    <mergeCell ref="A20:D20"/>
    <mergeCell ref="E40:I40"/>
    <mergeCell ref="E41:I41"/>
    <mergeCell ref="E62:I62"/>
    <mergeCell ref="A80:B80"/>
    <mergeCell ref="A77:D77"/>
    <mergeCell ref="A53:D53"/>
    <mergeCell ref="A64:D64"/>
    <mergeCell ref="A63:B63"/>
    <mergeCell ref="A75:B75"/>
    <mergeCell ref="B48:C48"/>
    <mergeCell ref="A54:D54"/>
    <mergeCell ref="A65:D65"/>
    <mergeCell ref="A67:D67"/>
    <mergeCell ref="A127:B127"/>
    <mergeCell ref="A122:B122"/>
    <mergeCell ref="A97:D97"/>
    <mergeCell ref="A108:D108"/>
    <mergeCell ref="A95:B95"/>
    <mergeCell ref="A121:B121"/>
    <mergeCell ref="A123:B123"/>
    <mergeCell ref="A124:B124"/>
    <mergeCell ref="A125:B125"/>
    <mergeCell ref="A118:B118"/>
    <mergeCell ref="A116:B116"/>
    <mergeCell ref="A106:B106"/>
    <mergeCell ref="A126:B126"/>
  </mergeCells>
  <phoneticPr fontId="5" type="noConversion"/>
  <pageMargins left="0.98425196850393704" right="0.31496062992125984" top="0.70866141732283472" bottom="0.39370078740157483" header="0.11811023622047245" footer="0.11811023622047245"/>
  <pageSetup paperSize="9" scale="71" firstPageNumber="0" orientation="portrait" horizontalDpi="4294967293" verticalDpi="4294967293" r:id="rId1"/>
  <headerFooter alignWithMargins="0"/>
  <rowBreaks count="1" manualBreakCount="1">
    <brk id="53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M146"/>
  <sheetViews>
    <sheetView showGridLines="0" view="pageBreakPreview" topLeftCell="A76" zoomScaleNormal="100" zoomScaleSheetLayoutView="100" workbookViewId="0">
      <selection activeCell="C63" sqref="C63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42" bestFit="1" customWidth="1"/>
    <col min="6" max="6" width="10.42578125" style="42" customWidth="1"/>
    <col min="7" max="7" width="9.140625" style="42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350" t="s">
        <v>82</v>
      </c>
      <c r="B1" s="351"/>
      <c r="C1" s="351"/>
      <c r="D1" s="352"/>
      <c r="E1" s="103"/>
      <c r="F1" s="103"/>
      <c r="G1" s="103"/>
      <c r="H1" s="91"/>
      <c r="I1" s="94"/>
      <c r="J1" s="94"/>
      <c r="K1" s="94"/>
      <c r="L1" s="94"/>
      <c r="M1" s="94"/>
    </row>
    <row r="2" spans="1:13" x14ac:dyDescent="0.2">
      <c r="A2" s="180"/>
      <c r="B2" s="181"/>
      <c r="C2" s="181"/>
      <c r="D2" s="182"/>
      <c r="E2" s="103"/>
      <c r="F2" s="103"/>
      <c r="G2" s="103"/>
      <c r="H2" s="91"/>
      <c r="I2" s="94"/>
      <c r="J2" s="94"/>
      <c r="K2" s="94"/>
      <c r="L2" s="94"/>
      <c r="M2" s="94"/>
    </row>
    <row r="3" spans="1:13" x14ac:dyDescent="0.2">
      <c r="A3" s="183" t="s">
        <v>235</v>
      </c>
      <c r="B3" s="181"/>
      <c r="C3" s="181"/>
      <c r="D3" s="182"/>
      <c r="E3" s="103"/>
      <c r="F3" s="103"/>
      <c r="G3" s="103"/>
      <c r="H3" s="91"/>
      <c r="I3" s="94"/>
      <c r="J3" s="94"/>
      <c r="K3" s="94"/>
      <c r="L3" s="94"/>
      <c r="M3" s="94"/>
    </row>
    <row r="4" spans="1:13" x14ac:dyDescent="0.2">
      <c r="A4" s="184"/>
      <c r="B4" s="185"/>
      <c r="C4" s="185"/>
      <c r="D4" s="186"/>
      <c r="E4" s="103"/>
      <c r="F4" s="103"/>
      <c r="G4" s="103"/>
      <c r="H4" s="91"/>
      <c r="I4" s="94"/>
      <c r="J4" s="94"/>
      <c r="K4" s="94"/>
      <c r="L4" s="94"/>
      <c r="M4" s="94"/>
    </row>
    <row r="5" spans="1:13" x14ac:dyDescent="0.2">
      <c r="A5" s="353" t="s">
        <v>161</v>
      </c>
      <c r="B5" s="354"/>
      <c r="C5" s="354"/>
      <c r="D5" s="355"/>
      <c r="E5" s="103"/>
      <c r="F5" s="103"/>
      <c r="G5" s="103"/>
      <c r="H5" s="91"/>
      <c r="I5" s="94"/>
      <c r="J5" s="94"/>
      <c r="K5" s="94"/>
      <c r="L5" s="94"/>
      <c r="M5" s="94"/>
    </row>
    <row r="6" spans="1:13" x14ac:dyDescent="0.2">
      <c r="A6" s="184"/>
      <c r="B6" s="185"/>
      <c r="C6" s="185"/>
      <c r="D6" s="186"/>
      <c r="E6" s="103"/>
      <c r="F6" s="103"/>
      <c r="G6" s="103"/>
      <c r="H6" s="91"/>
      <c r="I6" s="94"/>
      <c r="J6" s="94"/>
      <c r="K6" s="94"/>
      <c r="L6" s="94"/>
      <c r="M6" s="94"/>
    </row>
    <row r="7" spans="1:13" x14ac:dyDescent="0.2">
      <c r="A7" s="322" t="s">
        <v>146</v>
      </c>
      <c r="B7" s="323"/>
      <c r="C7" s="323"/>
      <c r="D7" s="324"/>
      <c r="E7" s="103"/>
      <c r="F7" s="103"/>
      <c r="G7" s="103"/>
      <c r="H7" s="91"/>
      <c r="I7" s="94"/>
      <c r="J7" s="94"/>
      <c r="K7" s="94"/>
      <c r="L7" s="94"/>
      <c r="M7" s="94"/>
    </row>
    <row r="8" spans="1:13" x14ac:dyDescent="0.2">
      <c r="A8" s="187"/>
      <c r="B8" s="88"/>
      <c r="C8" s="88"/>
      <c r="D8" s="188"/>
      <c r="E8" s="103"/>
      <c r="F8" s="103"/>
      <c r="G8" s="103"/>
      <c r="H8" s="91"/>
      <c r="I8" s="94"/>
      <c r="J8" s="94"/>
      <c r="K8" s="94"/>
      <c r="L8" s="94"/>
      <c r="M8" s="94"/>
    </row>
    <row r="9" spans="1:13" x14ac:dyDescent="0.2">
      <c r="A9" s="118">
        <v>1</v>
      </c>
      <c r="B9" s="118" t="s">
        <v>138</v>
      </c>
      <c r="C9" s="118" t="s">
        <v>2</v>
      </c>
      <c r="D9" s="118" t="s">
        <v>81</v>
      </c>
      <c r="E9" s="103"/>
      <c r="F9" s="103"/>
      <c r="G9" s="103"/>
      <c r="H9" s="91"/>
      <c r="I9" s="94"/>
      <c r="J9" s="94"/>
      <c r="K9" s="94"/>
      <c r="L9" s="94"/>
      <c r="M9" s="94"/>
    </row>
    <row r="10" spans="1:13" x14ac:dyDescent="0.2">
      <c r="A10" s="231" t="s">
        <v>5</v>
      </c>
      <c r="B10" s="230" t="s">
        <v>36</v>
      </c>
      <c r="C10" s="45"/>
      <c r="D10" s="46">
        <v>1499.01</v>
      </c>
      <c r="E10" s="103"/>
      <c r="F10" s="103"/>
      <c r="G10" s="103"/>
      <c r="H10" s="91"/>
      <c r="I10" s="94"/>
      <c r="J10" s="94"/>
      <c r="K10" s="94"/>
      <c r="L10" s="94"/>
      <c r="M10" s="94"/>
    </row>
    <row r="11" spans="1:13" x14ac:dyDescent="0.2">
      <c r="A11" s="231" t="s">
        <v>6</v>
      </c>
      <c r="B11" s="230" t="s">
        <v>46</v>
      </c>
      <c r="C11" s="47"/>
      <c r="D11" s="46">
        <v>0</v>
      </c>
      <c r="E11" s="103"/>
      <c r="F11" s="103"/>
      <c r="G11" s="103"/>
      <c r="H11" s="91"/>
      <c r="I11" s="94"/>
      <c r="J11" s="94"/>
      <c r="K11" s="94"/>
      <c r="L11" s="94"/>
      <c r="M11" s="94"/>
    </row>
    <row r="12" spans="1:13" x14ac:dyDescent="0.2">
      <c r="A12" s="231" t="s">
        <v>7</v>
      </c>
      <c r="B12" s="44" t="s">
        <v>47</v>
      </c>
      <c r="C12" s="47"/>
      <c r="D12" s="46">
        <f>D11*C12</f>
        <v>0</v>
      </c>
      <c r="E12" s="103"/>
      <c r="F12" s="103"/>
      <c r="G12" s="103"/>
      <c r="H12" s="91"/>
      <c r="I12" s="94"/>
      <c r="J12" s="94"/>
      <c r="K12" s="94"/>
      <c r="L12" s="94"/>
      <c r="M12" s="94"/>
    </row>
    <row r="13" spans="1:13" x14ac:dyDescent="0.2">
      <c r="A13" s="231" t="s">
        <v>8</v>
      </c>
      <c r="B13" s="44" t="s">
        <v>1</v>
      </c>
      <c r="C13" s="47"/>
      <c r="D13" s="46">
        <v>0</v>
      </c>
      <c r="E13" s="103"/>
      <c r="F13" s="103"/>
      <c r="G13" s="103"/>
      <c r="H13" s="91"/>
      <c r="I13" s="94"/>
      <c r="J13" s="94"/>
      <c r="K13" s="94"/>
      <c r="L13" s="94"/>
      <c r="M13" s="94"/>
    </row>
    <row r="14" spans="1:13" x14ac:dyDescent="0.2">
      <c r="A14" s="223" t="s">
        <v>9</v>
      </c>
      <c r="B14" s="44" t="s">
        <v>48</v>
      </c>
      <c r="C14" s="48"/>
      <c r="D14" s="46">
        <v>0</v>
      </c>
      <c r="E14" s="103"/>
      <c r="F14" s="103"/>
      <c r="G14" s="104"/>
      <c r="H14" s="92"/>
      <c r="I14" s="94"/>
      <c r="J14" s="94"/>
      <c r="K14" s="94"/>
      <c r="L14" s="94"/>
      <c r="M14" s="94"/>
    </row>
    <row r="15" spans="1:13" x14ac:dyDescent="0.2">
      <c r="A15" s="223" t="s">
        <v>11</v>
      </c>
      <c r="B15" s="44" t="s">
        <v>3</v>
      </c>
      <c r="C15" s="47"/>
      <c r="D15" s="46">
        <v>0</v>
      </c>
      <c r="E15" s="103"/>
      <c r="F15" s="103"/>
      <c r="G15" s="105"/>
      <c r="H15" s="91"/>
      <c r="I15" s="94"/>
      <c r="J15" s="94"/>
      <c r="K15" s="94"/>
      <c r="L15" s="94"/>
      <c r="M15" s="94"/>
    </row>
    <row r="16" spans="1:13" x14ac:dyDescent="0.2">
      <c r="A16" s="356" t="s">
        <v>139</v>
      </c>
      <c r="B16" s="356"/>
      <c r="C16" s="356"/>
      <c r="D16" s="49">
        <f>TRUNC(SUM(D10:D15),2)</f>
        <v>1499.01</v>
      </c>
      <c r="E16" s="103"/>
      <c r="F16" s="103"/>
      <c r="G16" s="103"/>
      <c r="H16" s="91"/>
      <c r="I16" s="94"/>
      <c r="J16" s="94"/>
      <c r="K16" s="94"/>
      <c r="L16" s="94"/>
      <c r="M16" s="94"/>
    </row>
    <row r="17" spans="1:13" x14ac:dyDescent="0.2">
      <c r="A17" s="189"/>
      <c r="B17" s="50"/>
      <c r="C17" s="50"/>
      <c r="D17" s="190"/>
      <c r="E17" s="103"/>
      <c r="F17" s="103"/>
      <c r="G17" s="103"/>
      <c r="H17" s="91"/>
      <c r="I17" s="94"/>
      <c r="J17" s="94"/>
      <c r="K17" s="94"/>
      <c r="L17" s="94"/>
      <c r="M17" s="94"/>
    </row>
    <row r="18" spans="1:13" x14ac:dyDescent="0.2">
      <c r="A18" s="322" t="s">
        <v>147</v>
      </c>
      <c r="B18" s="323"/>
      <c r="C18" s="323"/>
      <c r="D18" s="324"/>
      <c r="E18" s="106"/>
      <c r="F18" s="103"/>
      <c r="G18" s="105"/>
      <c r="H18" s="92"/>
      <c r="I18" s="94"/>
      <c r="J18" s="94"/>
      <c r="K18" s="94"/>
      <c r="L18" s="94"/>
      <c r="M18" s="94"/>
    </row>
    <row r="19" spans="1:13" x14ac:dyDescent="0.2">
      <c r="A19" s="217"/>
      <c r="B19" s="218"/>
      <c r="C19" s="218"/>
      <c r="D19" s="219"/>
      <c r="E19" s="106"/>
      <c r="F19" s="103"/>
      <c r="G19" s="105"/>
      <c r="H19" s="92"/>
      <c r="I19" s="94"/>
      <c r="J19" s="94"/>
      <c r="K19" s="94"/>
      <c r="L19" s="94"/>
      <c r="M19" s="94"/>
    </row>
    <row r="20" spans="1:13" x14ac:dyDescent="0.2">
      <c r="A20" s="336" t="s">
        <v>58</v>
      </c>
      <c r="B20" s="337"/>
      <c r="C20" s="337"/>
      <c r="D20" s="338"/>
      <c r="E20" s="106"/>
      <c r="F20" s="103"/>
      <c r="G20" s="105"/>
      <c r="H20" s="92"/>
      <c r="I20" s="94"/>
      <c r="J20" s="94"/>
      <c r="K20" s="94"/>
      <c r="L20" s="94"/>
      <c r="M20" s="94"/>
    </row>
    <row r="21" spans="1:13" x14ac:dyDescent="0.2">
      <c r="A21" s="118" t="s">
        <v>60</v>
      </c>
      <c r="B21" s="244" t="s">
        <v>49</v>
      </c>
      <c r="C21" s="118" t="s">
        <v>2</v>
      </c>
      <c r="D21" s="118" t="s">
        <v>81</v>
      </c>
      <c r="E21" s="106"/>
      <c r="F21" s="103"/>
      <c r="G21" s="103"/>
      <c r="H21" s="91"/>
      <c r="I21" s="94"/>
      <c r="J21" s="94"/>
      <c r="K21" s="94"/>
      <c r="L21" s="94"/>
      <c r="M21" s="94"/>
    </row>
    <row r="22" spans="1:13" x14ac:dyDescent="0.2">
      <c r="A22" s="223" t="s">
        <v>5</v>
      </c>
      <c r="B22" s="230" t="s">
        <v>83</v>
      </c>
      <c r="C22" s="51">
        <f>1/12</f>
        <v>8.3333333333333329E-2</v>
      </c>
      <c r="D22" s="52">
        <f>C22*D16</f>
        <v>124.91749999999999</v>
      </c>
      <c r="E22" s="106" t="s">
        <v>75</v>
      </c>
      <c r="F22" s="103"/>
      <c r="G22" s="103"/>
      <c r="H22" s="92"/>
      <c r="I22" s="94"/>
      <c r="J22" s="94"/>
      <c r="K22" s="94"/>
      <c r="L22" s="94"/>
      <c r="M22" s="94"/>
    </row>
    <row r="23" spans="1:13" x14ac:dyDescent="0.2">
      <c r="A23" s="223" t="s">
        <v>6</v>
      </c>
      <c r="B23" s="230" t="s">
        <v>145</v>
      </c>
      <c r="C23" s="51">
        <f>(1/12)+(1/3/12)</f>
        <v>0.1111111111111111</v>
      </c>
      <c r="D23" s="52">
        <f>C23*D16</f>
        <v>166.55666666666664</v>
      </c>
      <c r="E23" s="106" t="s">
        <v>75</v>
      </c>
      <c r="F23" s="103"/>
      <c r="G23" s="103"/>
      <c r="H23" s="92"/>
      <c r="I23" s="94"/>
      <c r="J23" s="94"/>
      <c r="K23" s="94"/>
      <c r="L23" s="94"/>
      <c r="M23" s="94"/>
    </row>
    <row r="24" spans="1:13" x14ac:dyDescent="0.2">
      <c r="A24" s="321" t="s">
        <v>139</v>
      </c>
      <c r="B24" s="321"/>
      <c r="C24" s="53">
        <f>TRUNC(SUM(C22:C23),4)</f>
        <v>0.19439999999999999</v>
      </c>
      <c r="D24" s="54">
        <f>TRUNC(SUM(D22:D23),2)</f>
        <v>291.47000000000003</v>
      </c>
      <c r="E24" s="106"/>
      <c r="F24" s="103"/>
      <c r="G24" s="103"/>
      <c r="H24" s="92"/>
      <c r="I24" s="94"/>
      <c r="J24" s="94"/>
      <c r="K24" s="94"/>
      <c r="L24" s="94"/>
      <c r="M24" s="94"/>
    </row>
    <row r="25" spans="1:13" ht="12.75" customHeight="1" x14ac:dyDescent="0.2">
      <c r="A25" s="224"/>
      <c r="B25" s="225"/>
      <c r="C25" s="225"/>
      <c r="D25" s="226"/>
      <c r="E25" s="106"/>
      <c r="F25" s="103"/>
      <c r="G25" s="103"/>
      <c r="H25" s="91"/>
      <c r="I25" s="94"/>
      <c r="J25" s="94"/>
      <c r="K25" s="94"/>
      <c r="L25" s="94"/>
      <c r="M25" s="94"/>
    </row>
    <row r="26" spans="1:13" ht="30" customHeight="1" x14ac:dyDescent="0.2">
      <c r="A26" s="344" t="s">
        <v>148</v>
      </c>
      <c r="B26" s="345"/>
      <c r="C26" s="345"/>
      <c r="D26" s="346"/>
      <c r="E26" s="107"/>
      <c r="F26" s="108"/>
      <c r="G26" s="103"/>
      <c r="H26" s="91"/>
      <c r="I26" s="94"/>
      <c r="J26" s="94"/>
      <c r="K26" s="94"/>
      <c r="L26" s="94"/>
      <c r="M26" s="94"/>
    </row>
    <row r="27" spans="1:13" x14ac:dyDescent="0.2">
      <c r="A27" s="118" t="s">
        <v>61</v>
      </c>
      <c r="B27" s="244" t="s">
        <v>149</v>
      </c>
      <c r="C27" s="118" t="s">
        <v>2</v>
      </c>
      <c r="D27" s="118" t="s">
        <v>81</v>
      </c>
      <c r="E27" s="106"/>
      <c r="F27" s="103"/>
      <c r="G27" s="103"/>
      <c r="H27" s="92"/>
      <c r="I27" s="94"/>
      <c r="J27" s="94"/>
      <c r="K27" s="94"/>
      <c r="L27" s="94"/>
      <c r="M27" s="94"/>
    </row>
    <row r="28" spans="1:13" x14ac:dyDescent="0.2">
      <c r="A28" s="223" t="s">
        <v>5</v>
      </c>
      <c r="B28" s="230" t="s">
        <v>52</v>
      </c>
      <c r="C28" s="51">
        <v>0.2</v>
      </c>
      <c r="D28" s="52">
        <f t="shared" ref="D28:D35" si="0">($D$16+$D$24)*C28</f>
        <v>358.096</v>
      </c>
      <c r="E28" s="106" t="s">
        <v>75</v>
      </c>
      <c r="F28" s="103"/>
      <c r="G28" s="103"/>
      <c r="H28" s="91"/>
      <c r="I28" s="94"/>
      <c r="J28" s="94"/>
      <c r="K28" s="94"/>
      <c r="L28" s="94"/>
      <c r="M28" s="94"/>
    </row>
    <row r="29" spans="1:13" x14ac:dyDescent="0.2">
      <c r="A29" s="223" t="s">
        <v>6</v>
      </c>
      <c r="B29" s="230" t="s">
        <v>53</v>
      </c>
      <c r="C29" s="51">
        <v>2.5000000000000001E-2</v>
      </c>
      <c r="D29" s="52">
        <f t="shared" si="0"/>
        <v>44.762</v>
      </c>
      <c r="E29" s="106" t="s">
        <v>76</v>
      </c>
      <c r="F29" s="103"/>
      <c r="G29" s="103"/>
      <c r="H29" s="91"/>
      <c r="I29" s="94"/>
      <c r="J29" s="94"/>
      <c r="K29" s="94"/>
      <c r="L29" s="94"/>
      <c r="M29" s="94"/>
    </row>
    <row r="30" spans="1:13" x14ac:dyDescent="0.2">
      <c r="A30" s="223" t="s">
        <v>7</v>
      </c>
      <c r="B30" s="230" t="s">
        <v>169</v>
      </c>
      <c r="C30" s="51">
        <f>3*1%</f>
        <v>0.03</v>
      </c>
      <c r="D30" s="52">
        <f t="shared" si="0"/>
        <v>53.714399999999998</v>
      </c>
      <c r="E30" s="106" t="s">
        <v>171</v>
      </c>
      <c r="F30" s="103"/>
      <c r="G30" s="103"/>
      <c r="H30" s="91"/>
      <c r="I30" s="94"/>
      <c r="J30" s="94"/>
      <c r="K30" s="94"/>
      <c r="L30" s="94"/>
      <c r="M30" s="94"/>
    </row>
    <row r="31" spans="1:13" x14ac:dyDescent="0.2">
      <c r="A31" s="223" t="s">
        <v>8</v>
      </c>
      <c r="B31" s="230" t="s">
        <v>51</v>
      </c>
      <c r="C31" s="51">
        <v>1.4999999999999999E-2</v>
      </c>
      <c r="D31" s="52">
        <f t="shared" si="0"/>
        <v>26.857199999999999</v>
      </c>
      <c r="E31" s="106" t="s">
        <v>76</v>
      </c>
      <c r="F31" s="103"/>
      <c r="G31" s="103"/>
      <c r="H31" s="91"/>
      <c r="I31" s="94"/>
      <c r="J31" s="94"/>
      <c r="K31" s="94"/>
      <c r="L31" s="94"/>
      <c r="M31" s="94"/>
    </row>
    <row r="32" spans="1:13" x14ac:dyDescent="0.2">
      <c r="A32" s="223" t="s">
        <v>9</v>
      </c>
      <c r="B32" s="230" t="s">
        <v>54</v>
      </c>
      <c r="C32" s="51">
        <v>0.01</v>
      </c>
      <c r="D32" s="52">
        <f t="shared" si="0"/>
        <v>17.904800000000002</v>
      </c>
      <c r="E32" s="106" t="s">
        <v>76</v>
      </c>
      <c r="F32" s="103"/>
      <c r="G32" s="103"/>
      <c r="H32" s="91"/>
      <c r="I32" s="94"/>
      <c r="J32" s="94"/>
      <c r="K32" s="94"/>
      <c r="L32" s="94"/>
      <c r="M32" s="94"/>
    </row>
    <row r="33" spans="1:13" x14ac:dyDescent="0.2">
      <c r="A33" s="223" t="s">
        <v>10</v>
      </c>
      <c r="B33" s="230" t="s">
        <v>55</v>
      </c>
      <c r="C33" s="51">
        <v>6.0000000000000001E-3</v>
      </c>
      <c r="D33" s="52">
        <f t="shared" si="0"/>
        <v>10.74288</v>
      </c>
      <c r="E33" s="106" t="s">
        <v>76</v>
      </c>
      <c r="F33" s="103"/>
      <c r="G33" s="103"/>
      <c r="H33" s="91"/>
      <c r="I33" s="94"/>
      <c r="J33" s="94"/>
      <c r="K33" s="94"/>
      <c r="L33" s="94"/>
      <c r="M33" s="94"/>
    </row>
    <row r="34" spans="1:13" x14ac:dyDescent="0.2">
      <c r="A34" s="223" t="s">
        <v>11</v>
      </c>
      <c r="B34" s="230" t="s">
        <v>56</v>
      </c>
      <c r="C34" s="51">
        <v>2E-3</v>
      </c>
      <c r="D34" s="52">
        <f t="shared" si="0"/>
        <v>3.5809600000000001</v>
      </c>
      <c r="E34" s="106" t="s">
        <v>76</v>
      </c>
      <c r="F34" s="103"/>
      <c r="G34" s="103"/>
      <c r="H34" s="91"/>
      <c r="I34" s="94"/>
      <c r="J34" s="94"/>
      <c r="K34" s="94"/>
      <c r="L34" s="94"/>
      <c r="M34" s="94"/>
    </row>
    <row r="35" spans="1:13" x14ac:dyDescent="0.2">
      <c r="A35" s="223" t="s">
        <v>12</v>
      </c>
      <c r="B35" s="230" t="s">
        <v>57</v>
      </c>
      <c r="C35" s="51">
        <v>0.08</v>
      </c>
      <c r="D35" s="52">
        <f t="shared" si="0"/>
        <v>143.23840000000001</v>
      </c>
      <c r="E35" s="106" t="s">
        <v>75</v>
      </c>
      <c r="F35" s="103"/>
      <c r="G35" s="103"/>
      <c r="H35" s="91"/>
      <c r="I35" s="94"/>
      <c r="J35" s="94"/>
      <c r="K35" s="94"/>
      <c r="L35" s="94"/>
      <c r="M35" s="94"/>
    </row>
    <row r="36" spans="1:13" x14ac:dyDescent="0.2">
      <c r="A36" s="321" t="s">
        <v>139</v>
      </c>
      <c r="B36" s="321"/>
      <c r="C36" s="53">
        <f>SUM(C28:C35)</f>
        <v>0.36800000000000005</v>
      </c>
      <c r="D36" s="54">
        <f>TRUNC(SUM(D28:D35),2)</f>
        <v>658.89</v>
      </c>
      <c r="E36" s="106"/>
      <c r="F36" s="103"/>
      <c r="G36" s="103"/>
      <c r="H36" s="91"/>
      <c r="I36" s="94"/>
      <c r="J36" s="94"/>
      <c r="K36" s="94"/>
      <c r="L36" s="94"/>
      <c r="M36" s="94"/>
    </row>
    <row r="37" spans="1:13" x14ac:dyDescent="0.2">
      <c r="A37" s="232"/>
      <c r="B37" s="233"/>
      <c r="C37" s="233"/>
      <c r="D37" s="234"/>
      <c r="E37" s="106"/>
      <c r="F37" s="103"/>
      <c r="G37" s="103"/>
      <c r="H37" s="91"/>
      <c r="I37" s="98"/>
      <c r="J37" s="94"/>
      <c r="K37" s="94"/>
      <c r="L37" s="94"/>
      <c r="M37" s="94"/>
    </row>
    <row r="38" spans="1:13" x14ac:dyDescent="0.2">
      <c r="A38" s="347" t="s">
        <v>59</v>
      </c>
      <c r="B38" s="348"/>
      <c r="C38" s="348"/>
      <c r="D38" s="349"/>
      <c r="E38" s="106"/>
      <c r="F38" s="103"/>
      <c r="G38" s="103"/>
      <c r="H38" s="91"/>
      <c r="I38" s="94"/>
      <c r="J38" s="94"/>
      <c r="K38" s="94"/>
      <c r="L38" s="94"/>
      <c r="M38" s="94"/>
    </row>
    <row r="39" spans="1:13" s="24" customFormat="1" x14ac:dyDescent="0.2">
      <c r="A39" s="118" t="s">
        <v>62</v>
      </c>
      <c r="B39" s="244" t="s">
        <v>63</v>
      </c>
      <c r="C39" s="118"/>
      <c r="D39" s="118" t="s">
        <v>81</v>
      </c>
      <c r="E39" s="109"/>
      <c r="F39" s="110"/>
      <c r="G39" s="110"/>
      <c r="H39" s="93"/>
      <c r="I39" s="95"/>
      <c r="J39" s="95"/>
      <c r="K39" s="95"/>
      <c r="L39" s="95"/>
      <c r="M39" s="95"/>
    </row>
    <row r="40" spans="1:13" ht="25.5" customHeight="1" x14ac:dyDescent="0.2">
      <c r="A40" s="223" t="s">
        <v>5</v>
      </c>
      <c r="B40" s="90" t="s">
        <v>73</v>
      </c>
      <c r="C40" s="121"/>
      <c r="D40" s="56">
        <f>(8.55*2*22)-(D10*6%)</f>
        <v>286.25940000000003</v>
      </c>
      <c r="E40" s="343" t="s">
        <v>190</v>
      </c>
      <c r="F40" s="343"/>
      <c r="G40" s="343"/>
      <c r="H40" s="343"/>
      <c r="I40" s="343"/>
      <c r="J40" s="94"/>
      <c r="K40" s="94"/>
      <c r="L40" s="94"/>
      <c r="M40" s="94"/>
    </row>
    <row r="41" spans="1:13" x14ac:dyDescent="0.2">
      <c r="A41" s="223" t="s">
        <v>6</v>
      </c>
      <c r="B41" s="90" t="s">
        <v>74</v>
      </c>
      <c r="C41" s="121"/>
      <c r="D41" s="56">
        <f>(18*22)-((18*22)*10%)</f>
        <v>356.4</v>
      </c>
      <c r="E41" s="343" t="s">
        <v>77</v>
      </c>
      <c r="F41" s="343"/>
      <c r="G41" s="343"/>
      <c r="H41" s="343"/>
      <c r="I41" s="343"/>
      <c r="J41" s="94"/>
      <c r="K41" s="94"/>
      <c r="L41" s="94"/>
      <c r="M41" s="94"/>
    </row>
    <row r="42" spans="1:13" x14ac:dyDescent="0.2">
      <c r="A42" s="223" t="s">
        <v>7</v>
      </c>
      <c r="B42" s="90" t="s">
        <v>185</v>
      </c>
      <c r="C42" s="121"/>
      <c r="D42" s="56">
        <v>13</v>
      </c>
      <c r="E42" s="106" t="s">
        <v>176</v>
      </c>
      <c r="F42" s="103"/>
      <c r="G42" s="103"/>
      <c r="H42" s="91"/>
      <c r="I42" s="94"/>
      <c r="J42" s="94"/>
      <c r="K42" s="94"/>
      <c r="L42" s="94"/>
      <c r="M42" s="94"/>
    </row>
    <row r="43" spans="1:13" s="151" customFormat="1" x14ac:dyDescent="0.2">
      <c r="A43" s="223" t="s">
        <v>8</v>
      </c>
      <c r="B43" s="90" t="s">
        <v>204</v>
      </c>
      <c r="C43" s="121"/>
      <c r="D43" s="56">
        <f>40/12</f>
        <v>3.3333333333333335</v>
      </c>
      <c r="E43" s="106" t="s">
        <v>184</v>
      </c>
      <c r="F43" s="103"/>
      <c r="G43" s="103"/>
      <c r="H43" s="91"/>
      <c r="I43" s="94"/>
      <c r="J43" s="94"/>
      <c r="K43" s="94"/>
      <c r="L43" s="94"/>
      <c r="M43" s="94"/>
    </row>
    <row r="44" spans="1:13" s="151" customFormat="1" x14ac:dyDescent="0.2">
      <c r="A44" s="223" t="s">
        <v>9</v>
      </c>
      <c r="B44" s="90" t="s">
        <v>3</v>
      </c>
      <c r="C44" s="121"/>
      <c r="D44" s="56">
        <v>0</v>
      </c>
      <c r="E44" s="106"/>
      <c r="F44" s="103"/>
      <c r="G44" s="103"/>
      <c r="H44" s="91"/>
      <c r="I44" s="94"/>
      <c r="J44" s="94"/>
      <c r="K44" s="94"/>
      <c r="L44" s="94"/>
      <c r="M44" s="94"/>
    </row>
    <row r="45" spans="1:13" x14ac:dyDescent="0.2">
      <c r="A45" s="321" t="s">
        <v>139</v>
      </c>
      <c r="B45" s="321"/>
      <c r="C45" s="321"/>
      <c r="D45" s="54">
        <f>SUM(D40:D44)</f>
        <v>658.99273333333338</v>
      </c>
      <c r="E45" s="106"/>
      <c r="F45" s="103"/>
      <c r="G45" s="103"/>
      <c r="H45" s="91"/>
      <c r="I45" s="94"/>
      <c r="J45" s="94"/>
      <c r="K45" s="94"/>
      <c r="L45" s="94"/>
      <c r="M45" s="94"/>
    </row>
    <row r="46" spans="1:13" x14ac:dyDescent="0.2">
      <c r="A46" s="339"/>
      <c r="B46" s="339"/>
      <c r="C46" s="339"/>
      <c r="D46" s="339"/>
      <c r="E46" s="106"/>
      <c r="F46" s="103"/>
      <c r="G46" s="103"/>
      <c r="H46" s="91"/>
      <c r="I46" s="94"/>
      <c r="J46" s="94"/>
      <c r="K46" s="94"/>
      <c r="L46" s="94"/>
      <c r="M46" s="94"/>
    </row>
    <row r="47" spans="1:13" x14ac:dyDescent="0.2">
      <c r="A47" s="322" t="s">
        <v>151</v>
      </c>
      <c r="B47" s="323"/>
      <c r="C47" s="323"/>
      <c r="D47" s="324"/>
      <c r="E47" s="106"/>
      <c r="F47" s="103"/>
      <c r="G47" s="103"/>
      <c r="H47" s="91"/>
      <c r="I47" s="94"/>
      <c r="J47" s="94"/>
      <c r="K47" s="94"/>
      <c r="L47" s="94"/>
      <c r="M47" s="94"/>
    </row>
    <row r="48" spans="1:13" x14ac:dyDescent="0.2">
      <c r="A48" s="118">
        <v>2</v>
      </c>
      <c r="B48" s="340" t="s">
        <v>150</v>
      </c>
      <c r="C48" s="341"/>
      <c r="D48" s="118" t="s">
        <v>81</v>
      </c>
      <c r="E48" s="106"/>
      <c r="F48" s="103"/>
      <c r="G48" s="103"/>
      <c r="H48" s="91"/>
      <c r="I48" s="94"/>
      <c r="J48" s="94"/>
      <c r="K48" s="94"/>
      <c r="L48" s="94"/>
      <c r="M48" s="94"/>
    </row>
    <row r="49" spans="1:13" x14ac:dyDescent="0.2">
      <c r="A49" s="223" t="s">
        <v>60</v>
      </c>
      <c r="B49" s="342" t="s">
        <v>49</v>
      </c>
      <c r="C49" s="342"/>
      <c r="D49" s="52">
        <f>D24</f>
        <v>291.47000000000003</v>
      </c>
      <c r="E49" s="106"/>
      <c r="F49" s="103"/>
      <c r="G49" s="103"/>
      <c r="H49" s="91"/>
      <c r="I49" s="94"/>
      <c r="J49" s="94"/>
      <c r="K49" s="94"/>
      <c r="L49" s="94"/>
      <c r="M49" s="94"/>
    </row>
    <row r="50" spans="1:13" x14ac:dyDescent="0.2">
      <c r="A50" s="223" t="s">
        <v>61</v>
      </c>
      <c r="B50" s="342" t="s">
        <v>50</v>
      </c>
      <c r="C50" s="342"/>
      <c r="D50" s="52">
        <f>D36</f>
        <v>658.89</v>
      </c>
      <c r="E50" s="106"/>
      <c r="F50" s="103"/>
      <c r="G50" s="103"/>
      <c r="H50" s="91"/>
      <c r="I50" s="94"/>
      <c r="J50" s="94"/>
      <c r="K50" s="94"/>
      <c r="L50" s="94"/>
      <c r="M50" s="94"/>
    </row>
    <row r="51" spans="1:13" x14ac:dyDescent="0.2">
      <c r="A51" s="223" t="s">
        <v>62</v>
      </c>
      <c r="B51" s="342" t="s">
        <v>63</v>
      </c>
      <c r="C51" s="342"/>
      <c r="D51" s="52">
        <f>D45</f>
        <v>658.99273333333338</v>
      </c>
      <c r="E51" s="106"/>
      <c r="F51" s="103"/>
      <c r="G51" s="103"/>
      <c r="H51" s="91"/>
      <c r="I51" s="94"/>
      <c r="J51" s="94"/>
      <c r="K51" s="94"/>
      <c r="L51" s="94"/>
      <c r="M51" s="94"/>
    </row>
    <row r="52" spans="1:13" x14ac:dyDescent="0.2">
      <c r="A52" s="321" t="s">
        <v>139</v>
      </c>
      <c r="B52" s="321"/>
      <c r="C52" s="321"/>
      <c r="D52" s="54">
        <f>TRUNC(SUM(D49:D51),2)</f>
        <v>1609.35</v>
      </c>
      <c r="E52" s="106"/>
      <c r="F52" s="103"/>
      <c r="G52" s="103"/>
      <c r="H52" s="91"/>
      <c r="I52" s="94"/>
      <c r="J52" s="94"/>
      <c r="K52" s="94"/>
      <c r="L52" s="94"/>
      <c r="M52" s="94"/>
    </row>
    <row r="53" spans="1:13" x14ac:dyDescent="0.2">
      <c r="A53" s="334"/>
      <c r="B53" s="334"/>
      <c r="C53" s="334"/>
      <c r="D53" s="334"/>
      <c r="E53" s="106"/>
      <c r="F53" s="103"/>
      <c r="G53" s="103"/>
      <c r="H53" s="91"/>
      <c r="I53" s="94"/>
      <c r="J53" s="94"/>
      <c r="K53" s="94"/>
      <c r="L53" s="94"/>
      <c r="M53" s="94"/>
    </row>
    <row r="54" spans="1:13" x14ac:dyDescent="0.2">
      <c r="A54" s="333" t="s">
        <v>153</v>
      </c>
      <c r="B54" s="334"/>
      <c r="C54" s="334"/>
      <c r="D54" s="335"/>
      <c r="E54" s="106"/>
      <c r="F54" s="103"/>
      <c r="G54" s="103"/>
      <c r="H54" s="91"/>
      <c r="I54" s="94"/>
      <c r="J54" s="94"/>
      <c r="K54" s="94"/>
      <c r="L54" s="94"/>
      <c r="M54" s="94"/>
    </row>
    <row r="55" spans="1:13" x14ac:dyDescent="0.2">
      <c r="A55" s="61"/>
      <c r="B55" s="88"/>
      <c r="C55" s="88"/>
      <c r="D55" s="188"/>
      <c r="E55" s="106"/>
      <c r="F55" s="103"/>
      <c r="G55" s="103"/>
      <c r="H55" s="91"/>
      <c r="I55" s="94"/>
      <c r="J55" s="94"/>
      <c r="K55" s="94"/>
      <c r="L55" s="94"/>
      <c r="M55" s="94"/>
    </row>
    <row r="56" spans="1:13" x14ac:dyDescent="0.2">
      <c r="A56" s="118">
        <v>3</v>
      </c>
      <c r="B56" s="118" t="s">
        <v>140</v>
      </c>
      <c r="C56" s="118" t="s">
        <v>2</v>
      </c>
      <c r="D56" s="118" t="s">
        <v>81</v>
      </c>
      <c r="E56" s="111"/>
      <c r="F56" s="103"/>
      <c r="G56" s="103"/>
      <c r="H56" s="91"/>
      <c r="I56" s="94"/>
      <c r="J56" s="94"/>
      <c r="K56" s="94"/>
      <c r="L56" s="94"/>
      <c r="M56" s="94"/>
    </row>
    <row r="57" spans="1:13" x14ac:dyDescent="0.2">
      <c r="A57" s="253" t="s">
        <v>5</v>
      </c>
      <c r="B57" s="254" t="s">
        <v>66</v>
      </c>
      <c r="C57" s="51">
        <f>((1/12)*5%)</f>
        <v>4.1666666666666666E-3</v>
      </c>
      <c r="D57" s="52">
        <f>$D$16*C57</f>
        <v>6.2458749999999998</v>
      </c>
      <c r="E57" s="106" t="s">
        <v>152</v>
      </c>
      <c r="F57" s="103"/>
      <c r="G57" s="103"/>
      <c r="H57" s="91"/>
      <c r="I57" s="94"/>
      <c r="J57" s="96"/>
      <c r="K57" s="94"/>
      <c r="L57" s="94"/>
      <c r="M57" s="94"/>
    </row>
    <row r="58" spans="1:13" x14ac:dyDescent="0.2">
      <c r="A58" s="253" t="s">
        <v>6</v>
      </c>
      <c r="B58" s="254" t="s">
        <v>65</v>
      </c>
      <c r="C58" s="51">
        <f>0.08*C57</f>
        <v>3.3333333333333332E-4</v>
      </c>
      <c r="D58" s="52">
        <f>C58*D16</f>
        <v>0.49967</v>
      </c>
      <c r="E58" s="106" t="s">
        <v>78</v>
      </c>
      <c r="F58" s="103"/>
      <c r="G58" s="103"/>
      <c r="H58" s="91"/>
      <c r="I58" s="94"/>
      <c r="J58" s="97"/>
      <c r="K58" s="94"/>
      <c r="L58" s="94"/>
      <c r="M58" s="94"/>
    </row>
    <row r="59" spans="1:13" x14ac:dyDescent="0.2">
      <c r="A59" s="253" t="s">
        <v>7</v>
      </c>
      <c r="B59" s="254" t="s">
        <v>243</v>
      </c>
      <c r="C59" s="51">
        <f>8%*(40%)*90%*(1+C24)</f>
        <v>3.4398720000000001E-2</v>
      </c>
      <c r="D59" s="52">
        <f>C59*D16</f>
        <v>51.564025267200002</v>
      </c>
      <c r="E59" s="106" t="s">
        <v>237</v>
      </c>
      <c r="F59" s="103"/>
      <c r="G59" s="103"/>
      <c r="H59" s="91"/>
      <c r="I59" s="94"/>
      <c r="J59" s="97"/>
      <c r="K59" s="94"/>
      <c r="L59" s="94"/>
      <c r="M59" s="94"/>
    </row>
    <row r="60" spans="1:13" x14ac:dyDescent="0.2">
      <c r="A60" s="253" t="s">
        <v>8</v>
      </c>
      <c r="B60" s="254" t="s">
        <v>64</v>
      </c>
      <c r="C60" s="51">
        <f>((1/30)*7)/12</f>
        <v>1.9444444444444445E-2</v>
      </c>
      <c r="D60" s="52">
        <f>$D$16*C60</f>
        <v>29.147416666666668</v>
      </c>
      <c r="E60" s="106" t="s">
        <v>79</v>
      </c>
      <c r="F60" s="103"/>
      <c r="G60" s="103"/>
      <c r="H60" s="91"/>
      <c r="I60" s="94"/>
      <c r="J60" s="98"/>
      <c r="K60" s="94"/>
      <c r="L60" s="94"/>
      <c r="M60" s="94"/>
    </row>
    <row r="61" spans="1:13" x14ac:dyDescent="0.2">
      <c r="A61" s="253" t="s">
        <v>9</v>
      </c>
      <c r="B61" s="254" t="s">
        <v>67</v>
      </c>
      <c r="C61" s="51">
        <f>C36*C60</f>
        <v>7.1555555555555565E-3</v>
      </c>
      <c r="D61" s="52">
        <f t="shared" ref="D61" si="1">$D$16*C61</f>
        <v>10.726249333333335</v>
      </c>
      <c r="E61" s="109" t="s">
        <v>80</v>
      </c>
      <c r="F61" s="112"/>
      <c r="G61" s="103"/>
      <c r="H61" s="91"/>
      <c r="I61" s="94"/>
      <c r="J61" s="98"/>
      <c r="K61" s="94"/>
      <c r="L61" s="94"/>
      <c r="M61" s="94"/>
    </row>
    <row r="62" spans="1:13" ht="12.75" customHeight="1" x14ac:dyDescent="0.2">
      <c r="A62" s="253" t="s">
        <v>10</v>
      </c>
      <c r="B62" s="254" t="s">
        <v>244</v>
      </c>
      <c r="C62" s="51">
        <f>(8%*(40%))*C61</f>
        <v>2.2897777777777781E-4</v>
      </c>
      <c r="D62" s="52">
        <f>C62*(D16+D24)</f>
        <v>0.40998013155555563</v>
      </c>
      <c r="E62" s="332" t="s">
        <v>238</v>
      </c>
      <c r="F62" s="332"/>
      <c r="G62" s="332"/>
      <c r="H62" s="332"/>
      <c r="I62" s="332"/>
      <c r="J62" s="97"/>
      <c r="K62" s="94"/>
      <c r="L62" s="94"/>
      <c r="M62" s="94"/>
    </row>
    <row r="63" spans="1:13" x14ac:dyDescent="0.2">
      <c r="A63" s="321" t="s">
        <v>139</v>
      </c>
      <c r="B63" s="321"/>
      <c r="C63" s="53">
        <f>TRUNC(SUM(C57:C62),4)</f>
        <v>6.5699999999999995E-2</v>
      </c>
      <c r="D63" s="54">
        <f>TRUNC(SUM(D57:D62),2)</f>
        <v>98.59</v>
      </c>
      <c r="E63" s="106"/>
      <c r="F63" s="103"/>
      <c r="G63" s="103"/>
      <c r="H63" s="91"/>
      <c r="I63" s="94"/>
      <c r="J63" s="94"/>
      <c r="K63" s="94"/>
      <c r="L63" s="94"/>
      <c r="M63" s="94"/>
    </row>
    <row r="64" spans="1:13" x14ac:dyDescent="0.2">
      <c r="A64" s="333"/>
      <c r="B64" s="334"/>
      <c r="C64" s="334"/>
      <c r="D64" s="335"/>
      <c r="E64" s="106"/>
      <c r="F64" s="103"/>
      <c r="G64" s="103"/>
      <c r="H64" s="91"/>
      <c r="I64" s="94"/>
      <c r="J64" s="94"/>
      <c r="K64" s="94"/>
      <c r="L64" s="94"/>
      <c r="M64" s="94"/>
    </row>
    <row r="65" spans="1:13" x14ac:dyDescent="0.2">
      <c r="A65" s="322" t="s">
        <v>154</v>
      </c>
      <c r="B65" s="323"/>
      <c r="C65" s="323"/>
      <c r="D65" s="324"/>
      <c r="E65" s="106"/>
      <c r="F65" s="103"/>
      <c r="G65" s="103"/>
      <c r="H65" s="91"/>
      <c r="I65" s="94"/>
      <c r="J65" s="94"/>
      <c r="K65" s="94"/>
      <c r="L65" s="94"/>
      <c r="M65" s="94"/>
    </row>
    <row r="66" spans="1:13" x14ac:dyDescent="0.2">
      <c r="A66" s="195"/>
      <c r="B66" s="89"/>
      <c r="C66" s="89"/>
      <c r="D66" s="196"/>
      <c r="E66" s="106"/>
      <c r="F66" s="103"/>
      <c r="G66" s="103"/>
      <c r="H66" s="91"/>
      <c r="I66" s="94"/>
      <c r="J66" s="94"/>
      <c r="K66" s="94"/>
      <c r="L66" s="94"/>
      <c r="M66" s="94"/>
    </row>
    <row r="67" spans="1:13" x14ac:dyDescent="0.2">
      <c r="A67" s="336" t="s">
        <v>199</v>
      </c>
      <c r="B67" s="337"/>
      <c r="C67" s="337"/>
      <c r="D67" s="338"/>
      <c r="E67" s="106"/>
      <c r="F67" s="103"/>
      <c r="G67" s="103"/>
      <c r="H67" s="91"/>
      <c r="I67" s="94"/>
      <c r="J67" s="94"/>
      <c r="K67" s="94"/>
      <c r="L67" s="94"/>
      <c r="M67" s="94"/>
    </row>
    <row r="68" spans="1:13" x14ac:dyDescent="0.2">
      <c r="A68" s="118" t="s">
        <v>17</v>
      </c>
      <c r="B68" s="118" t="s">
        <v>200</v>
      </c>
      <c r="C68" s="118" t="s">
        <v>2</v>
      </c>
      <c r="D68" s="118" t="s">
        <v>81</v>
      </c>
      <c r="E68" s="106"/>
      <c r="F68" s="103"/>
      <c r="G68" s="103"/>
      <c r="H68" s="91"/>
      <c r="I68" s="99"/>
      <c r="J68" s="94"/>
      <c r="K68" s="94"/>
      <c r="L68" s="94"/>
      <c r="M68" s="94"/>
    </row>
    <row r="69" spans="1:13" x14ac:dyDescent="0.2">
      <c r="A69" s="253" t="s">
        <v>5</v>
      </c>
      <c r="B69" s="254" t="s">
        <v>239</v>
      </c>
      <c r="C69" s="51">
        <f>1/12</f>
        <v>8.3333333333333329E-2</v>
      </c>
      <c r="D69" s="52">
        <f>$D$16*C69</f>
        <v>124.91749999999999</v>
      </c>
      <c r="E69" s="256"/>
      <c r="F69" s="103"/>
      <c r="G69" s="103"/>
      <c r="H69" s="91"/>
      <c r="I69" s="99"/>
      <c r="J69" s="94"/>
      <c r="K69" s="94"/>
      <c r="L69" s="94"/>
      <c r="M69" s="94"/>
    </row>
    <row r="70" spans="1:13" x14ac:dyDescent="0.2">
      <c r="A70" s="253" t="s">
        <v>6</v>
      </c>
      <c r="B70" s="254" t="s">
        <v>172</v>
      </c>
      <c r="C70" s="51">
        <f>5.96/30/12</f>
        <v>1.6555555555555556E-2</v>
      </c>
      <c r="D70" s="52">
        <f>$D$16*C70</f>
        <v>24.816943333333334</v>
      </c>
      <c r="E70" s="109" t="s">
        <v>240</v>
      </c>
      <c r="F70" s="103"/>
      <c r="G70" s="103"/>
      <c r="H70" s="91"/>
      <c r="I70" s="99"/>
      <c r="J70" s="94"/>
      <c r="K70" s="94"/>
      <c r="L70" s="94"/>
      <c r="M70" s="94"/>
    </row>
    <row r="71" spans="1:13" x14ac:dyDescent="0.2">
      <c r="A71" s="253" t="s">
        <v>7</v>
      </c>
      <c r="B71" s="254" t="s">
        <v>173</v>
      </c>
      <c r="C71" s="51">
        <f>(1/30/12)*5*1.5%</f>
        <v>2.0833333333333335E-4</v>
      </c>
      <c r="D71" s="52">
        <f>$D$16*C71</f>
        <v>0.31229375000000004</v>
      </c>
      <c r="E71" s="109" t="s">
        <v>155</v>
      </c>
      <c r="F71" s="103"/>
      <c r="G71" s="103"/>
      <c r="H71" s="91"/>
      <c r="I71" s="94"/>
      <c r="J71" s="94"/>
      <c r="K71" s="94"/>
      <c r="L71" s="94"/>
      <c r="M71" s="94"/>
    </row>
    <row r="72" spans="1:13" x14ac:dyDescent="0.2">
      <c r="A72" s="253" t="s">
        <v>8</v>
      </c>
      <c r="B72" s="254" t="s">
        <v>174</v>
      </c>
      <c r="C72" s="51">
        <f>(15/30/12)*8%</f>
        <v>3.3333333333333331E-3</v>
      </c>
      <c r="D72" s="52">
        <f>$D$16*C72</f>
        <v>4.9966999999999997</v>
      </c>
      <c r="E72" s="109" t="s">
        <v>241</v>
      </c>
      <c r="F72" s="110"/>
      <c r="G72" s="110"/>
      <c r="H72" s="91"/>
      <c r="I72" s="94"/>
      <c r="J72" s="94"/>
      <c r="K72" s="94"/>
      <c r="L72" s="94"/>
      <c r="M72" s="94"/>
    </row>
    <row r="73" spans="1:13" x14ac:dyDescent="0.2">
      <c r="A73" s="253" t="s">
        <v>9</v>
      </c>
      <c r="B73" s="254" t="s">
        <v>175</v>
      </c>
      <c r="C73" s="51">
        <f>(4/12)/12*2%</f>
        <v>5.5555555555555556E-4</v>
      </c>
      <c r="D73" s="52">
        <f>$D$16*C73</f>
        <v>0.83278333333333332</v>
      </c>
      <c r="E73" s="109" t="s">
        <v>242</v>
      </c>
      <c r="F73" s="113"/>
      <c r="G73" s="103"/>
      <c r="H73" s="91"/>
      <c r="I73" s="94"/>
      <c r="J73" s="94"/>
      <c r="K73" s="94"/>
      <c r="L73" s="94"/>
      <c r="M73" s="94"/>
    </row>
    <row r="74" spans="1:13" x14ac:dyDescent="0.2">
      <c r="A74" s="253" t="s">
        <v>10</v>
      </c>
      <c r="B74" s="255" t="s">
        <v>3</v>
      </c>
      <c r="C74" s="51">
        <v>0</v>
      </c>
      <c r="D74" s="52">
        <f>C74*D16</f>
        <v>0</v>
      </c>
      <c r="E74" s="109"/>
      <c r="F74" s="114"/>
      <c r="G74" s="110"/>
      <c r="H74" s="93"/>
      <c r="I74" s="94"/>
      <c r="J74" s="94"/>
      <c r="K74" s="94"/>
      <c r="L74" s="94"/>
      <c r="M74" s="94"/>
    </row>
    <row r="75" spans="1:13" x14ac:dyDescent="0.2">
      <c r="A75" s="321" t="s">
        <v>139</v>
      </c>
      <c r="B75" s="321"/>
      <c r="C75" s="53">
        <f>TRUNC(SUM(C69:C74),4)</f>
        <v>0.10390000000000001</v>
      </c>
      <c r="D75" s="54">
        <f>TRUNC(SUM(D69:D74),2)</f>
        <v>155.87</v>
      </c>
      <c r="E75" s="106"/>
      <c r="F75" s="103"/>
      <c r="G75" s="103"/>
      <c r="H75" s="91"/>
      <c r="I75" s="94"/>
      <c r="J75" s="94"/>
      <c r="K75" s="94"/>
      <c r="L75" s="94"/>
      <c r="M75" s="94"/>
    </row>
    <row r="76" spans="1:13" x14ac:dyDescent="0.2">
      <c r="A76" s="224"/>
      <c r="B76" s="225"/>
      <c r="C76" s="225"/>
      <c r="D76" s="226"/>
      <c r="E76" s="106"/>
      <c r="F76" s="103"/>
      <c r="G76" s="103"/>
      <c r="H76" s="91"/>
      <c r="I76" s="94"/>
      <c r="J76" s="94"/>
      <c r="K76" s="94"/>
      <c r="L76" s="94"/>
      <c r="M76" s="94"/>
    </row>
    <row r="77" spans="1:13" x14ac:dyDescent="0.2">
      <c r="A77" s="336" t="s">
        <v>201</v>
      </c>
      <c r="B77" s="337"/>
      <c r="C77" s="337"/>
      <c r="D77" s="338"/>
      <c r="E77" s="106"/>
      <c r="F77" s="103"/>
      <c r="G77" s="103"/>
      <c r="H77" s="91"/>
      <c r="I77" s="94"/>
      <c r="J77" s="94"/>
      <c r="K77" s="94"/>
      <c r="L77" s="94"/>
      <c r="M77" s="94"/>
    </row>
    <row r="78" spans="1:13" x14ac:dyDescent="0.2">
      <c r="A78" s="118" t="s">
        <v>18</v>
      </c>
      <c r="B78" s="245" t="s">
        <v>202</v>
      </c>
      <c r="C78" s="245" t="s">
        <v>2</v>
      </c>
      <c r="D78" s="118" t="s">
        <v>81</v>
      </c>
      <c r="E78" s="106"/>
      <c r="F78" s="103"/>
      <c r="G78" s="103"/>
      <c r="H78" s="91"/>
      <c r="I78" s="94"/>
      <c r="J78" s="94"/>
      <c r="K78" s="94"/>
      <c r="L78" s="94"/>
      <c r="M78" s="94"/>
    </row>
    <row r="79" spans="1:13" x14ac:dyDescent="0.2">
      <c r="A79" s="223" t="s">
        <v>5</v>
      </c>
      <c r="B79" s="230" t="s">
        <v>203</v>
      </c>
      <c r="C79" s="51">
        <v>0</v>
      </c>
      <c r="D79" s="52">
        <f t="shared" ref="D79" si="2">$D$16*C79</f>
        <v>0</v>
      </c>
      <c r="E79" s="106"/>
      <c r="F79" s="103"/>
      <c r="G79" s="103"/>
      <c r="H79" s="91"/>
      <c r="I79" s="94"/>
      <c r="J79" s="94"/>
      <c r="K79" s="94"/>
      <c r="L79" s="94"/>
      <c r="M79" s="94"/>
    </row>
    <row r="80" spans="1:13" x14ac:dyDescent="0.2">
      <c r="A80" s="321" t="s">
        <v>139</v>
      </c>
      <c r="B80" s="321"/>
      <c r="C80" s="53">
        <f>TRUNC(SUM(C79),4)</f>
        <v>0</v>
      </c>
      <c r="D80" s="54">
        <f>TRUNC(SUM(D79),2)</f>
        <v>0</v>
      </c>
      <c r="E80" s="106"/>
      <c r="F80" s="103"/>
      <c r="G80" s="103"/>
      <c r="H80" s="91"/>
      <c r="I80" s="94"/>
      <c r="J80" s="94"/>
      <c r="K80" s="94"/>
      <c r="L80" s="94"/>
      <c r="M80" s="94"/>
    </row>
    <row r="81" spans="1:13" x14ac:dyDescent="0.2">
      <c r="A81" s="217"/>
      <c r="B81" s="218"/>
      <c r="C81" s="227"/>
      <c r="D81" s="229"/>
      <c r="E81" s="106"/>
      <c r="F81" s="103"/>
      <c r="G81" s="103"/>
      <c r="H81" s="91"/>
      <c r="I81" s="94"/>
      <c r="J81" s="94"/>
      <c r="K81" s="94"/>
      <c r="L81" s="94"/>
      <c r="M81" s="94"/>
    </row>
    <row r="82" spans="1:13" x14ac:dyDescent="0.2">
      <c r="A82" s="322" t="s">
        <v>156</v>
      </c>
      <c r="B82" s="323"/>
      <c r="C82" s="323"/>
      <c r="D82" s="324"/>
      <c r="E82" s="106"/>
      <c r="F82" s="103"/>
      <c r="G82" s="103"/>
      <c r="H82" s="91"/>
      <c r="I82" s="94"/>
      <c r="J82" s="94"/>
      <c r="K82" s="94"/>
      <c r="L82" s="94"/>
      <c r="M82" s="94"/>
    </row>
    <row r="83" spans="1:13" x14ac:dyDescent="0.2">
      <c r="A83" s="118">
        <v>4</v>
      </c>
      <c r="B83" s="245" t="s">
        <v>157</v>
      </c>
      <c r="C83" s="245" t="s">
        <v>2</v>
      </c>
      <c r="D83" s="118" t="s">
        <v>81</v>
      </c>
      <c r="E83" s="106"/>
      <c r="F83" s="103"/>
      <c r="G83" s="103"/>
      <c r="H83" s="91"/>
      <c r="I83" s="100"/>
      <c r="J83" s="94"/>
      <c r="K83" s="94"/>
      <c r="L83" s="94"/>
      <c r="M83" s="94"/>
    </row>
    <row r="84" spans="1:13" x14ac:dyDescent="0.2">
      <c r="A84" s="223" t="s">
        <v>17</v>
      </c>
      <c r="B84" s="57" t="s">
        <v>68</v>
      </c>
      <c r="C84" s="51">
        <f>C75</f>
        <v>0.10390000000000001</v>
      </c>
      <c r="D84" s="52">
        <f>D75</f>
        <v>155.87</v>
      </c>
      <c r="E84" s="106"/>
      <c r="F84" s="103"/>
      <c r="G84" s="103"/>
      <c r="H84" s="91"/>
      <c r="I84" s="94"/>
      <c r="J84" s="94"/>
      <c r="K84" s="94"/>
      <c r="L84" s="94"/>
      <c r="M84" s="94"/>
    </row>
    <row r="85" spans="1:13" x14ac:dyDescent="0.2">
      <c r="A85" s="223" t="s">
        <v>18</v>
      </c>
      <c r="B85" s="57" t="s">
        <v>70</v>
      </c>
      <c r="C85" s="51">
        <f>C79</f>
        <v>0</v>
      </c>
      <c r="D85" s="52">
        <f>D80</f>
        <v>0</v>
      </c>
      <c r="E85" s="106"/>
      <c r="F85" s="103"/>
      <c r="G85" s="103"/>
      <c r="H85" s="91"/>
      <c r="I85" s="94"/>
      <c r="J85" s="94"/>
      <c r="K85" s="94"/>
      <c r="L85" s="94"/>
      <c r="M85" s="94"/>
    </row>
    <row r="86" spans="1:13" x14ac:dyDescent="0.2">
      <c r="A86" s="321" t="s">
        <v>139</v>
      </c>
      <c r="B86" s="321"/>
      <c r="C86" s="51">
        <f>SUM(C84:C85)</f>
        <v>0.10390000000000001</v>
      </c>
      <c r="D86" s="54">
        <f>TRUNC(SUM(D84:D85),2)</f>
        <v>155.87</v>
      </c>
      <c r="E86" s="106"/>
      <c r="F86" s="103"/>
      <c r="G86" s="103"/>
      <c r="H86" s="91"/>
      <c r="I86" s="94"/>
      <c r="J86" s="94"/>
      <c r="K86" s="94"/>
      <c r="L86" s="94"/>
      <c r="M86" s="94"/>
    </row>
    <row r="87" spans="1:13" x14ac:dyDescent="0.2">
      <c r="A87" s="228"/>
      <c r="B87" s="227"/>
      <c r="C87" s="227"/>
      <c r="D87" s="229"/>
      <c r="E87" s="106"/>
      <c r="F87" s="103"/>
      <c r="G87" s="103"/>
      <c r="H87" s="91"/>
      <c r="I87" s="94"/>
      <c r="J87" s="94"/>
      <c r="K87" s="94"/>
      <c r="L87" s="94"/>
      <c r="M87" s="94"/>
    </row>
    <row r="88" spans="1:13" x14ac:dyDescent="0.2">
      <c r="A88" s="322" t="s">
        <v>158</v>
      </c>
      <c r="B88" s="323"/>
      <c r="C88" s="323"/>
      <c r="D88" s="324"/>
      <c r="E88" s="106"/>
      <c r="F88" s="103"/>
      <c r="G88" s="103"/>
      <c r="H88" s="91"/>
      <c r="I88" s="94"/>
      <c r="J88" s="94"/>
      <c r="K88" s="94"/>
      <c r="L88" s="94"/>
      <c r="M88" s="94"/>
    </row>
    <row r="89" spans="1:13" x14ac:dyDescent="0.2">
      <c r="A89" s="217"/>
      <c r="B89" s="218"/>
      <c r="C89" s="88"/>
      <c r="D89" s="188"/>
      <c r="E89" s="106"/>
      <c r="F89" s="103"/>
      <c r="G89" s="103"/>
      <c r="H89" s="91"/>
      <c r="I89" s="94"/>
      <c r="J89" s="94"/>
      <c r="K89" s="94"/>
      <c r="L89" s="94"/>
      <c r="M89" s="94"/>
    </row>
    <row r="90" spans="1:13" x14ac:dyDescent="0.2">
      <c r="A90" s="118">
        <v>5</v>
      </c>
      <c r="B90" s="118" t="s">
        <v>141</v>
      </c>
      <c r="C90" s="118"/>
      <c r="D90" s="118" t="s">
        <v>81</v>
      </c>
      <c r="E90" s="106"/>
      <c r="F90" s="103"/>
      <c r="G90" s="103"/>
      <c r="H90" s="91"/>
      <c r="I90" s="94"/>
      <c r="J90" s="94"/>
      <c r="K90" s="94"/>
      <c r="L90" s="94"/>
      <c r="M90" s="94"/>
    </row>
    <row r="91" spans="1:13" x14ac:dyDescent="0.2">
      <c r="A91" s="223" t="s">
        <v>5</v>
      </c>
      <c r="B91" s="90" t="s">
        <v>71</v>
      </c>
      <c r="C91" s="121"/>
      <c r="D91" s="52">
        <f>Uniformes!F50</f>
        <v>110.77000000000001</v>
      </c>
      <c r="E91" s="106"/>
      <c r="F91" s="103"/>
      <c r="G91" s="103"/>
      <c r="H91" s="91"/>
      <c r="I91" s="94"/>
      <c r="J91" s="94"/>
      <c r="K91" s="94"/>
      <c r="L91" s="94"/>
      <c r="M91" s="94"/>
    </row>
    <row r="92" spans="1:13" x14ac:dyDescent="0.2">
      <c r="A92" s="223" t="s">
        <v>6</v>
      </c>
      <c r="B92" s="90" t="s">
        <v>13</v>
      </c>
      <c r="C92" s="121"/>
      <c r="D92" s="52"/>
      <c r="E92" s="106"/>
      <c r="F92" s="103"/>
      <c r="G92" s="103"/>
      <c r="H92" s="91"/>
      <c r="I92" s="94"/>
      <c r="J92" s="94"/>
      <c r="K92" s="94"/>
      <c r="L92" s="94"/>
      <c r="M92" s="94"/>
    </row>
    <row r="93" spans="1:13" x14ac:dyDescent="0.2">
      <c r="A93" s="223" t="s">
        <v>7</v>
      </c>
      <c r="B93" s="90" t="s">
        <v>14</v>
      </c>
      <c r="C93" s="121"/>
      <c r="D93" s="52">
        <f>'Equipamentos e Materiais'!F16</f>
        <v>3.7763043478260871</v>
      </c>
      <c r="E93" s="106"/>
      <c r="F93" s="103"/>
      <c r="G93" s="103"/>
      <c r="H93" s="91"/>
      <c r="I93" s="94"/>
      <c r="J93" s="94"/>
      <c r="K93" s="94"/>
      <c r="L93" s="94"/>
      <c r="M93" s="94"/>
    </row>
    <row r="94" spans="1:13" x14ac:dyDescent="0.2">
      <c r="A94" s="223" t="s">
        <v>8</v>
      </c>
      <c r="B94" s="90" t="s">
        <v>3</v>
      </c>
      <c r="C94" s="121"/>
      <c r="D94" s="52">
        <v>0</v>
      </c>
      <c r="E94" s="106"/>
      <c r="F94" s="103"/>
      <c r="G94" s="103"/>
      <c r="H94" s="91"/>
      <c r="I94" s="94"/>
      <c r="J94" s="94"/>
      <c r="K94" s="94"/>
      <c r="L94" s="94"/>
      <c r="M94" s="94"/>
    </row>
    <row r="95" spans="1:13" x14ac:dyDescent="0.2">
      <c r="A95" s="321" t="s">
        <v>139</v>
      </c>
      <c r="B95" s="321"/>
      <c r="C95" s="122"/>
      <c r="D95" s="54">
        <f>TRUNC(SUM(D91:D94),2)</f>
        <v>114.54</v>
      </c>
      <c r="E95" s="106"/>
      <c r="F95" s="103"/>
      <c r="G95" s="103"/>
      <c r="H95" s="91"/>
      <c r="I95" s="94"/>
      <c r="J95" s="94"/>
      <c r="K95" s="94"/>
      <c r="L95" s="94"/>
      <c r="M95" s="94"/>
    </row>
    <row r="96" spans="1:13" x14ac:dyDescent="0.2">
      <c r="A96" s="217"/>
      <c r="B96" s="218"/>
      <c r="C96" s="218"/>
      <c r="D96" s="219"/>
      <c r="E96" s="106"/>
      <c r="F96" s="103"/>
      <c r="G96" s="103"/>
      <c r="H96" s="91"/>
      <c r="I96" s="94"/>
      <c r="J96" s="94"/>
      <c r="K96" s="94"/>
      <c r="L96" s="94"/>
      <c r="M96" s="94"/>
    </row>
    <row r="97" spans="1:13" x14ac:dyDescent="0.2">
      <c r="A97" s="322" t="s">
        <v>159</v>
      </c>
      <c r="B97" s="323"/>
      <c r="C97" s="323"/>
      <c r="D97" s="324"/>
      <c r="E97" s="106"/>
      <c r="F97" s="103"/>
      <c r="G97" s="103"/>
      <c r="H97" s="91"/>
      <c r="I97" s="94"/>
      <c r="J97" s="94"/>
      <c r="K97" s="94"/>
      <c r="L97" s="94"/>
      <c r="M97" s="94"/>
    </row>
    <row r="98" spans="1:13" x14ac:dyDescent="0.2">
      <c r="A98" s="217"/>
      <c r="B98" s="218"/>
      <c r="C98" s="88"/>
      <c r="D98" s="188"/>
      <c r="E98" s="106"/>
      <c r="F98" s="103"/>
      <c r="G98" s="103"/>
      <c r="H98" s="91"/>
      <c r="I98" s="94"/>
      <c r="J98" s="94"/>
      <c r="K98" s="94"/>
      <c r="L98" s="94"/>
      <c r="M98" s="94"/>
    </row>
    <row r="99" spans="1:13" x14ac:dyDescent="0.2">
      <c r="A99" s="118">
        <v>6</v>
      </c>
      <c r="B99" s="118" t="s">
        <v>142</v>
      </c>
      <c r="C99" s="118" t="s">
        <v>2</v>
      </c>
      <c r="D99" s="118" t="s">
        <v>81</v>
      </c>
      <c r="E99" s="106"/>
      <c r="F99" s="103"/>
      <c r="G99" s="103"/>
      <c r="H99" s="91"/>
      <c r="I99" s="94"/>
      <c r="J99" s="94"/>
      <c r="K99" s="94"/>
      <c r="L99" s="94"/>
      <c r="M99" s="94"/>
    </row>
    <row r="100" spans="1:13" x14ac:dyDescent="0.2">
      <c r="A100" s="223" t="s">
        <v>5</v>
      </c>
      <c r="B100" s="230" t="s">
        <v>19</v>
      </c>
      <c r="C100" s="152">
        <v>0.05</v>
      </c>
      <c r="D100" s="52">
        <f>TRUNC(C100*D116,2)</f>
        <v>173.86</v>
      </c>
      <c r="E100" s="115" t="s">
        <v>143</v>
      </c>
      <c r="F100" s="103"/>
      <c r="G100" s="103"/>
      <c r="H100" s="91"/>
      <c r="I100" s="94"/>
      <c r="J100" s="94"/>
      <c r="K100" s="94"/>
      <c r="L100" s="94"/>
      <c r="M100" s="94"/>
    </row>
    <row r="101" spans="1:13" x14ac:dyDescent="0.2">
      <c r="A101" s="223" t="s">
        <v>6</v>
      </c>
      <c r="B101" s="230" t="s">
        <v>4</v>
      </c>
      <c r="C101" s="153">
        <v>0.1</v>
      </c>
      <c r="D101" s="52">
        <f>TRUNC(C101*(D100+D116),2)</f>
        <v>365.12</v>
      </c>
      <c r="E101" s="115" t="s">
        <v>144</v>
      </c>
      <c r="F101" s="103"/>
      <c r="G101" s="103"/>
      <c r="H101" s="91"/>
      <c r="I101" s="94"/>
      <c r="J101" s="94"/>
      <c r="K101" s="94"/>
      <c r="L101" s="94"/>
      <c r="M101" s="94"/>
    </row>
    <row r="102" spans="1:13" x14ac:dyDescent="0.2">
      <c r="A102" s="223" t="s">
        <v>7</v>
      </c>
      <c r="B102" s="230" t="s">
        <v>42</v>
      </c>
      <c r="C102" s="154">
        <f>1-(C103+C104+C105)</f>
        <v>0.85749999999999993</v>
      </c>
      <c r="D102" s="58">
        <f>(D116+D100+D101)/C102</f>
        <v>4683.7784256559771</v>
      </c>
      <c r="E102" s="106"/>
      <c r="F102" s="103"/>
      <c r="G102" s="103"/>
      <c r="H102" s="91"/>
      <c r="I102" s="94"/>
      <c r="J102" s="94"/>
      <c r="K102" s="94"/>
      <c r="L102" s="94"/>
      <c r="M102" s="94"/>
    </row>
    <row r="103" spans="1:13" x14ac:dyDescent="0.2">
      <c r="A103" s="223" t="s">
        <v>43</v>
      </c>
      <c r="B103" s="230" t="s">
        <v>39</v>
      </c>
      <c r="C103" s="155">
        <v>1.6500000000000001E-2</v>
      </c>
      <c r="D103" s="52">
        <f>TRUNC(C103*D102,2)</f>
        <v>77.28</v>
      </c>
      <c r="E103" s="106"/>
      <c r="F103" s="103"/>
      <c r="G103" s="103"/>
      <c r="H103" s="91"/>
      <c r="I103" s="94"/>
      <c r="J103" s="94"/>
      <c r="K103" s="94"/>
      <c r="L103" s="94"/>
      <c r="M103" s="94"/>
    </row>
    <row r="104" spans="1:13" x14ac:dyDescent="0.2">
      <c r="A104" s="223" t="s">
        <v>44</v>
      </c>
      <c r="B104" s="230" t="s">
        <v>40</v>
      </c>
      <c r="C104" s="156">
        <v>7.5999999999999998E-2</v>
      </c>
      <c r="D104" s="52">
        <f>TRUNC(C104*D102,2)</f>
        <v>355.96</v>
      </c>
      <c r="E104" s="106"/>
      <c r="F104" s="103"/>
      <c r="G104" s="103"/>
      <c r="H104" s="91"/>
      <c r="I104" s="94"/>
      <c r="J104" s="94"/>
      <c r="K104" s="94"/>
      <c r="L104" s="94"/>
      <c r="M104" s="94"/>
    </row>
    <row r="105" spans="1:13" x14ac:dyDescent="0.2">
      <c r="A105" s="223" t="s">
        <v>45</v>
      </c>
      <c r="B105" s="230" t="s">
        <v>41</v>
      </c>
      <c r="C105" s="157">
        <v>0.05</v>
      </c>
      <c r="D105" s="52">
        <f>TRUNC(C105*D102,2)</f>
        <v>234.18</v>
      </c>
      <c r="E105" s="106"/>
      <c r="F105" s="103"/>
      <c r="G105" s="103"/>
      <c r="H105" s="91"/>
      <c r="I105" s="94"/>
      <c r="J105" s="94"/>
      <c r="K105" s="94"/>
      <c r="L105" s="94"/>
      <c r="M105" s="94"/>
    </row>
    <row r="106" spans="1:13" x14ac:dyDescent="0.2">
      <c r="A106" s="321" t="s">
        <v>139</v>
      </c>
      <c r="B106" s="321"/>
      <c r="C106" s="59"/>
      <c r="D106" s="54">
        <f>TRUNC(SUM(D100:D105),2)-D102</f>
        <v>1206.391574344023</v>
      </c>
      <c r="E106" s="106"/>
      <c r="F106" s="103"/>
      <c r="G106" s="103"/>
      <c r="H106" s="91"/>
      <c r="I106" s="94"/>
      <c r="J106" s="94"/>
      <c r="K106" s="94"/>
      <c r="L106" s="94"/>
      <c r="M106" s="94"/>
    </row>
    <row r="107" spans="1:13" x14ac:dyDescent="0.2">
      <c r="A107" s="198"/>
      <c r="B107" s="60"/>
      <c r="C107" s="60"/>
      <c r="D107" s="199"/>
      <c r="E107" s="103"/>
      <c r="F107" s="103"/>
      <c r="G107" s="103"/>
      <c r="H107" s="91"/>
      <c r="I107" s="94"/>
      <c r="J107" s="94"/>
      <c r="K107" s="94"/>
      <c r="L107" s="94"/>
      <c r="M107" s="94"/>
    </row>
    <row r="108" spans="1:13" x14ac:dyDescent="0.2">
      <c r="A108" s="325" t="s">
        <v>160</v>
      </c>
      <c r="B108" s="326"/>
      <c r="C108" s="326"/>
      <c r="D108" s="327"/>
      <c r="E108" s="103"/>
      <c r="F108" s="116"/>
      <c r="G108" s="103"/>
      <c r="H108" s="91"/>
      <c r="I108" s="94"/>
      <c r="J108" s="94"/>
      <c r="K108" s="94"/>
      <c r="L108" s="94"/>
      <c r="M108" s="94"/>
    </row>
    <row r="109" spans="1:13" x14ac:dyDescent="0.2">
      <c r="A109" s="220"/>
      <c r="B109" s="221"/>
      <c r="C109" s="221"/>
      <c r="D109" s="222"/>
      <c r="E109" s="103"/>
      <c r="F109" s="116"/>
      <c r="G109" s="103"/>
      <c r="H109" s="91"/>
      <c r="I109" s="94"/>
      <c r="J109" s="94"/>
      <c r="K109" s="94"/>
      <c r="L109" s="94"/>
      <c r="M109" s="94"/>
    </row>
    <row r="110" spans="1:13" x14ac:dyDescent="0.2">
      <c r="A110" s="246"/>
      <c r="B110" s="247" t="s">
        <v>162</v>
      </c>
      <c r="C110" s="118"/>
      <c r="D110" s="118" t="s">
        <v>81</v>
      </c>
      <c r="E110" s="103"/>
      <c r="F110" s="103"/>
      <c r="G110" s="103"/>
      <c r="H110" s="91"/>
      <c r="I110" s="94"/>
      <c r="J110" s="94"/>
      <c r="K110" s="94"/>
      <c r="L110" s="94"/>
      <c r="M110" s="94"/>
    </row>
    <row r="111" spans="1:13" x14ac:dyDescent="0.2">
      <c r="A111" s="55" t="s">
        <v>5</v>
      </c>
      <c r="B111" s="57" t="s">
        <v>164</v>
      </c>
      <c r="C111" s="120"/>
      <c r="D111" s="52">
        <f>D16</f>
        <v>1499.01</v>
      </c>
      <c r="E111" s="103"/>
      <c r="F111" s="103"/>
      <c r="G111" s="103"/>
      <c r="H111" s="91"/>
      <c r="I111" s="94"/>
      <c r="J111" s="94"/>
      <c r="K111" s="94"/>
      <c r="L111" s="94"/>
      <c r="M111" s="94"/>
    </row>
    <row r="112" spans="1:13" x14ac:dyDescent="0.2">
      <c r="A112" s="55" t="s">
        <v>6</v>
      </c>
      <c r="B112" s="57" t="s">
        <v>165</v>
      </c>
      <c r="C112" s="120"/>
      <c r="D112" s="52">
        <f>D52</f>
        <v>1609.35</v>
      </c>
      <c r="E112" s="103"/>
      <c r="F112" s="103"/>
      <c r="G112" s="103"/>
      <c r="H112" s="91"/>
      <c r="I112" s="94"/>
      <c r="J112" s="94"/>
      <c r="K112" s="94"/>
      <c r="L112" s="94"/>
      <c r="M112" s="94"/>
    </row>
    <row r="113" spans="1:13" x14ac:dyDescent="0.2">
      <c r="A113" s="55" t="s">
        <v>7</v>
      </c>
      <c r="B113" s="57" t="s">
        <v>166</v>
      </c>
      <c r="C113" s="120"/>
      <c r="D113" s="52">
        <f>D63</f>
        <v>98.59</v>
      </c>
      <c r="E113" s="103"/>
      <c r="F113" s="116"/>
      <c r="G113" s="103"/>
      <c r="H113" s="91"/>
      <c r="I113" s="94"/>
      <c r="J113" s="94"/>
      <c r="K113" s="94"/>
      <c r="L113" s="94"/>
      <c r="M113" s="94"/>
    </row>
    <row r="114" spans="1:13" x14ac:dyDescent="0.2">
      <c r="A114" s="55" t="s">
        <v>8</v>
      </c>
      <c r="B114" s="57" t="s">
        <v>69</v>
      </c>
      <c r="C114" s="120"/>
      <c r="D114" s="52">
        <f>D86</f>
        <v>155.87</v>
      </c>
      <c r="E114" s="103"/>
      <c r="F114" s="116"/>
      <c r="G114" s="103"/>
      <c r="H114" s="91"/>
      <c r="I114" s="94"/>
      <c r="J114" s="94"/>
      <c r="K114" s="94"/>
      <c r="L114" s="94"/>
      <c r="M114" s="94"/>
    </row>
    <row r="115" spans="1:13" x14ac:dyDescent="0.2">
      <c r="A115" s="55" t="s">
        <v>9</v>
      </c>
      <c r="B115" s="57" t="s">
        <v>167</v>
      </c>
      <c r="C115" s="120"/>
      <c r="D115" s="52">
        <f>D95</f>
        <v>114.54</v>
      </c>
      <c r="E115" s="103"/>
      <c r="F115" s="103"/>
      <c r="G115" s="103"/>
      <c r="H115" s="91"/>
      <c r="I115" s="94"/>
      <c r="J115" s="94"/>
      <c r="K115" s="94"/>
      <c r="L115" s="94"/>
      <c r="M115" s="94"/>
    </row>
    <row r="116" spans="1:13" x14ac:dyDescent="0.2">
      <c r="A116" s="328" t="s">
        <v>72</v>
      </c>
      <c r="B116" s="329"/>
      <c r="C116" s="118"/>
      <c r="D116" s="54">
        <f>TRUNC(SUM(D111:D115),2)</f>
        <v>3477.36</v>
      </c>
      <c r="E116" s="103"/>
      <c r="F116" s="113"/>
      <c r="G116" s="103"/>
      <c r="H116" s="91"/>
      <c r="I116" s="94"/>
      <c r="J116" s="94"/>
      <c r="K116" s="94"/>
      <c r="L116" s="94"/>
      <c r="M116" s="94"/>
    </row>
    <row r="117" spans="1:13" x14ac:dyDescent="0.2">
      <c r="A117" s="55" t="s">
        <v>10</v>
      </c>
      <c r="B117" s="57" t="s">
        <v>168</v>
      </c>
      <c r="C117" s="120"/>
      <c r="D117" s="52">
        <f>D106</f>
        <v>1206.391574344023</v>
      </c>
      <c r="E117" s="103"/>
      <c r="F117" s="103"/>
      <c r="G117" s="103"/>
      <c r="H117" s="91"/>
      <c r="I117" s="94"/>
      <c r="J117" s="94"/>
      <c r="K117" s="94"/>
      <c r="L117" s="94"/>
      <c r="M117" s="94"/>
    </row>
    <row r="118" spans="1:13" x14ac:dyDescent="0.2">
      <c r="A118" s="328" t="s">
        <v>163</v>
      </c>
      <c r="B118" s="329"/>
      <c r="C118" s="118"/>
      <c r="D118" s="205">
        <f>TRUNC(SUM(D116:D117),2)</f>
        <v>4683.75</v>
      </c>
      <c r="E118" s="103"/>
      <c r="F118" s="103"/>
      <c r="G118" s="103"/>
      <c r="H118" s="91"/>
      <c r="I118" s="94"/>
      <c r="J118" s="94"/>
      <c r="K118" s="94"/>
      <c r="L118" s="94"/>
      <c r="M118" s="94"/>
    </row>
    <row r="119" spans="1:13" hidden="1" x14ac:dyDescent="0.2">
      <c r="D119" s="4"/>
      <c r="E119" s="101"/>
      <c r="F119" s="101"/>
      <c r="G119" s="101"/>
      <c r="H119" s="94"/>
      <c r="I119" s="94"/>
      <c r="J119" s="94"/>
      <c r="K119" s="94"/>
      <c r="L119" s="94"/>
      <c r="M119" s="94"/>
    </row>
    <row r="120" spans="1:13" ht="40.5" hidden="1" customHeight="1" thickBot="1" x14ac:dyDescent="0.25">
      <c r="A120" s="43"/>
      <c r="B120" s="43" t="s">
        <v>20</v>
      </c>
      <c r="C120" s="3"/>
      <c r="D120" s="3"/>
      <c r="E120" s="101"/>
      <c r="F120" s="101"/>
      <c r="G120" s="101"/>
      <c r="H120" s="94"/>
      <c r="I120" s="94"/>
      <c r="J120" s="94"/>
      <c r="K120" s="94"/>
      <c r="L120" s="94"/>
      <c r="M120" s="94"/>
    </row>
    <row r="121" spans="1:13" ht="39" hidden="1" customHeight="1" thickBot="1" x14ac:dyDescent="0.25">
      <c r="A121" s="330" t="s">
        <v>22</v>
      </c>
      <c r="B121" s="331"/>
      <c r="C121" s="6" t="s">
        <v>21</v>
      </c>
      <c r="D121" s="7" t="s">
        <v>0</v>
      </c>
      <c r="E121" s="101"/>
      <c r="F121" s="101"/>
      <c r="G121" s="101"/>
      <c r="H121" s="94"/>
      <c r="I121" s="94"/>
      <c r="J121" s="94"/>
      <c r="K121" s="94"/>
      <c r="L121" s="94"/>
      <c r="M121" s="94"/>
    </row>
    <row r="122" spans="1:13" ht="12.75" hidden="1" customHeight="1" x14ac:dyDescent="0.2">
      <c r="A122" s="319" t="s">
        <v>23</v>
      </c>
      <c r="B122" s="320"/>
      <c r="C122" s="8"/>
      <c r="D122" s="9">
        <v>0</v>
      </c>
      <c r="E122" s="101"/>
      <c r="F122" s="101"/>
      <c r="G122" s="101"/>
      <c r="H122" s="94"/>
      <c r="I122" s="94"/>
      <c r="J122" s="94"/>
      <c r="K122" s="94"/>
      <c r="L122" s="94"/>
      <c r="M122" s="94"/>
    </row>
    <row r="123" spans="1:13" ht="12.75" hidden="1" customHeight="1" x14ac:dyDescent="0.2">
      <c r="A123" s="313" t="s">
        <v>24</v>
      </c>
      <c r="B123" s="314"/>
      <c r="C123" s="10"/>
      <c r="D123" s="11">
        <v>0</v>
      </c>
      <c r="E123" s="101"/>
      <c r="F123" s="101"/>
      <c r="G123" s="101"/>
      <c r="H123" s="94"/>
      <c r="I123" s="94"/>
      <c r="J123" s="94"/>
      <c r="K123" s="94"/>
      <c r="L123" s="94"/>
      <c r="M123" s="94"/>
    </row>
    <row r="124" spans="1:13" ht="12.75" hidden="1" customHeight="1" x14ac:dyDescent="0.2">
      <c r="A124" s="313" t="s">
        <v>25</v>
      </c>
      <c r="B124" s="314"/>
      <c r="C124" s="10"/>
      <c r="D124" s="11">
        <v>0</v>
      </c>
      <c r="E124" s="101"/>
      <c r="F124" s="101"/>
      <c r="G124" s="101"/>
      <c r="H124" s="94"/>
      <c r="I124" s="94"/>
      <c r="J124" s="94"/>
      <c r="K124" s="94"/>
      <c r="L124" s="94"/>
      <c r="M124" s="94"/>
    </row>
    <row r="125" spans="1:13" ht="12.75" hidden="1" customHeight="1" x14ac:dyDescent="0.2">
      <c r="A125" s="313" t="s">
        <v>26</v>
      </c>
      <c r="B125" s="314"/>
      <c r="C125" s="10"/>
      <c r="D125" s="11">
        <v>0</v>
      </c>
      <c r="E125" s="101"/>
      <c r="F125" s="101"/>
      <c r="G125" s="101"/>
      <c r="H125" s="94"/>
      <c r="I125" s="94"/>
      <c r="J125" s="94"/>
      <c r="K125" s="94"/>
      <c r="L125" s="94"/>
      <c r="M125" s="94"/>
    </row>
    <row r="126" spans="1:13" ht="12.75" hidden="1" customHeight="1" x14ac:dyDescent="0.2">
      <c r="A126" s="315"/>
      <c r="B126" s="316"/>
      <c r="C126" s="12"/>
      <c r="D126" s="11"/>
      <c r="E126" s="101"/>
      <c r="F126" s="101"/>
      <c r="G126" s="101"/>
      <c r="H126" s="94"/>
      <c r="I126" s="94"/>
      <c r="J126" s="94"/>
      <c r="K126" s="94"/>
      <c r="L126" s="94"/>
      <c r="M126" s="94"/>
    </row>
    <row r="127" spans="1:13" ht="13.5" hidden="1" customHeight="1" thickBot="1" x14ac:dyDescent="0.25">
      <c r="A127" s="317"/>
      <c r="B127" s="318"/>
      <c r="C127" s="13"/>
      <c r="D127" s="14"/>
      <c r="E127" s="101"/>
      <c r="F127" s="101"/>
      <c r="G127" s="101"/>
      <c r="H127" s="94"/>
      <c r="I127" s="94"/>
      <c r="J127" s="94"/>
      <c r="K127" s="94"/>
      <c r="L127" s="94"/>
      <c r="M127" s="94"/>
    </row>
    <row r="128" spans="1:13" ht="13.5" hidden="1" thickBot="1" x14ac:dyDescent="0.25">
      <c r="A128" s="39" t="s">
        <v>27</v>
      </c>
      <c r="B128" s="40"/>
      <c r="C128" s="41"/>
      <c r="D128" s="15">
        <f>SUM(D126:D127)</f>
        <v>0</v>
      </c>
      <c r="E128" s="101"/>
      <c r="F128" s="101"/>
      <c r="G128" s="101"/>
      <c r="H128" s="94"/>
      <c r="I128" s="94"/>
      <c r="J128" s="94"/>
      <c r="K128" s="94"/>
      <c r="L128" s="94"/>
      <c r="M128" s="94"/>
    </row>
    <row r="129" spans="1:13" hidden="1" x14ac:dyDescent="0.2">
      <c r="E129" s="101"/>
      <c r="F129" s="101"/>
      <c r="G129" s="101"/>
      <c r="H129" s="94"/>
      <c r="I129" s="94"/>
      <c r="J129" s="94"/>
      <c r="K129" s="94"/>
      <c r="L129" s="94"/>
      <c r="M129" s="94"/>
    </row>
    <row r="130" spans="1:13" ht="13.5" hidden="1" customHeight="1" thickBot="1" x14ac:dyDescent="0.25">
      <c r="A130" s="43" t="s">
        <v>28</v>
      </c>
      <c r="B130" s="43" t="s">
        <v>29</v>
      </c>
      <c r="C130" s="3"/>
      <c r="D130" s="3"/>
      <c r="E130" s="101"/>
      <c r="F130" s="101"/>
      <c r="G130" s="101"/>
      <c r="H130" s="94"/>
      <c r="I130" s="94"/>
      <c r="J130" s="94"/>
      <c r="K130" s="94"/>
      <c r="L130" s="94"/>
      <c r="M130" s="94"/>
    </row>
    <row r="131" spans="1:13" ht="13.5" hidden="1" customHeight="1" thickBot="1" x14ac:dyDescent="0.25">
      <c r="A131" s="34" t="s">
        <v>30</v>
      </c>
      <c r="B131" s="35"/>
      <c r="C131" s="35"/>
      <c r="D131" s="36"/>
      <c r="E131" s="101"/>
      <c r="F131" s="101"/>
      <c r="G131" s="101"/>
      <c r="H131" s="94"/>
      <c r="I131" s="94"/>
      <c r="J131" s="94"/>
      <c r="K131" s="94"/>
      <c r="L131" s="94"/>
      <c r="M131" s="94"/>
    </row>
    <row r="132" spans="1:13" ht="12.75" hidden="1" customHeight="1" x14ac:dyDescent="0.2">
      <c r="A132" s="16"/>
      <c r="B132" s="37" t="s">
        <v>31</v>
      </c>
      <c r="C132" s="38"/>
      <c r="D132" s="7" t="s">
        <v>0</v>
      </c>
      <c r="E132" s="101"/>
      <c r="F132" s="101"/>
      <c r="G132" s="101"/>
      <c r="H132" s="94"/>
      <c r="I132" s="94"/>
      <c r="J132" s="94"/>
      <c r="K132" s="94"/>
      <c r="L132" s="94"/>
      <c r="M132" s="94"/>
    </row>
    <row r="133" spans="1:13" ht="12.75" hidden="1" customHeight="1" x14ac:dyDescent="0.2">
      <c r="A133" s="17" t="s">
        <v>5</v>
      </c>
      <c r="B133" s="28" t="s">
        <v>32</v>
      </c>
      <c r="C133" s="29"/>
      <c r="D133" s="18">
        <f>D103</f>
        <v>77.28</v>
      </c>
      <c r="E133" s="101"/>
      <c r="F133" s="101"/>
      <c r="G133" s="101"/>
      <c r="H133" s="94"/>
      <c r="I133" s="94"/>
      <c r="J133" s="94"/>
      <c r="K133" s="94"/>
      <c r="L133" s="94"/>
      <c r="M133" s="94"/>
    </row>
    <row r="134" spans="1:13" ht="13.5" hidden="1" customHeight="1" thickBot="1" x14ac:dyDescent="0.25">
      <c r="A134" s="19" t="s">
        <v>6</v>
      </c>
      <c r="B134" s="30" t="s">
        <v>33</v>
      </c>
      <c r="C134" s="31"/>
      <c r="D134" s="20" t="e">
        <f>#REF!</f>
        <v>#REF!</v>
      </c>
      <c r="E134" s="101"/>
      <c r="F134" s="101"/>
      <c r="G134" s="101"/>
      <c r="H134" s="94"/>
      <c r="I134" s="94"/>
      <c r="J134" s="94"/>
      <c r="K134" s="94"/>
      <c r="L134" s="94"/>
      <c r="M134" s="94"/>
    </row>
    <row r="135" spans="1:13" ht="13.5" hidden="1" customHeight="1" thickBot="1" x14ac:dyDescent="0.25">
      <c r="A135" s="19" t="s">
        <v>7</v>
      </c>
      <c r="B135" s="32" t="s">
        <v>34</v>
      </c>
      <c r="C135" s="33"/>
      <c r="D135" s="20">
        <f>D106</f>
        <v>1206.391574344023</v>
      </c>
      <c r="E135" s="101"/>
      <c r="F135" s="101"/>
      <c r="G135" s="101"/>
      <c r="H135" s="94"/>
      <c r="I135" s="94"/>
      <c r="J135" s="94"/>
      <c r="K135" s="94"/>
      <c r="L135" s="94"/>
      <c r="M135" s="94"/>
    </row>
    <row r="136" spans="1:13" ht="13.5" hidden="1" thickBot="1" x14ac:dyDescent="0.25">
      <c r="A136" s="25" t="s">
        <v>16</v>
      </c>
      <c r="B136" s="26"/>
      <c r="C136" s="27"/>
      <c r="D136" s="15" t="e">
        <f>SUM(D133:D135)</f>
        <v>#REF!</v>
      </c>
      <c r="E136" s="101"/>
      <c r="F136" s="101"/>
      <c r="G136" s="101"/>
      <c r="H136" s="94"/>
      <c r="I136" s="94"/>
      <c r="J136" s="94"/>
      <c r="K136" s="94"/>
      <c r="L136" s="94"/>
      <c r="M136" s="94"/>
    </row>
    <row r="137" spans="1:13" hidden="1" x14ac:dyDescent="0.2">
      <c r="A137" s="21" t="s">
        <v>15</v>
      </c>
      <c r="B137" s="1" t="s">
        <v>35</v>
      </c>
      <c r="E137" s="101"/>
      <c r="F137" s="101"/>
      <c r="G137" s="101"/>
      <c r="H137" s="94"/>
      <c r="I137" s="94"/>
      <c r="J137" s="94"/>
      <c r="K137" s="94"/>
      <c r="L137" s="94"/>
      <c r="M137" s="94"/>
    </row>
    <row r="138" spans="1:13" hidden="1" x14ac:dyDescent="0.2">
      <c r="E138" s="101"/>
      <c r="F138" s="101"/>
      <c r="G138" s="101"/>
      <c r="H138" s="94"/>
      <c r="I138" s="94"/>
      <c r="J138" s="94"/>
      <c r="K138" s="94"/>
      <c r="L138" s="94"/>
      <c r="M138" s="94"/>
    </row>
    <row r="139" spans="1:13" x14ac:dyDescent="0.2">
      <c r="E139" s="101"/>
      <c r="F139" s="101"/>
      <c r="G139" s="101"/>
      <c r="H139" s="94"/>
      <c r="I139" s="94"/>
      <c r="J139" s="94"/>
      <c r="K139" s="94"/>
      <c r="L139" s="94"/>
      <c r="M139" s="94"/>
    </row>
    <row r="140" spans="1:13" x14ac:dyDescent="0.2">
      <c r="A140" s="22"/>
      <c r="B140" s="22"/>
      <c r="E140" s="101"/>
      <c r="F140" s="101"/>
      <c r="G140" s="101"/>
      <c r="H140" s="94"/>
      <c r="I140" s="94"/>
      <c r="J140" s="94"/>
      <c r="K140" s="94"/>
      <c r="L140" s="94"/>
      <c r="M140" s="94"/>
    </row>
    <row r="141" spans="1:13" x14ac:dyDescent="0.2">
      <c r="A141" s="5"/>
      <c r="B141" s="22"/>
      <c r="E141" s="101"/>
      <c r="F141" s="101"/>
      <c r="G141" s="101"/>
      <c r="H141" s="94"/>
      <c r="I141" s="94"/>
      <c r="J141" s="94"/>
      <c r="K141" s="94"/>
      <c r="L141" s="94"/>
      <c r="M141" s="94"/>
    </row>
    <row r="142" spans="1:13" x14ac:dyDescent="0.2">
      <c r="A142" s="22"/>
      <c r="B142" s="22"/>
      <c r="E142" s="101"/>
      <c r="F142" s="101"/>
      <c r="G142" s="101"/>
      <c r="H142" s="94"/>
      <c r="I142" s="94"/>
      <c r="J142" s="94"/>
      <c r="K142" s="94"/>
      <c r="L142" s="94"/>
      <c r="M142" s="94"/>
    </row>
    <row r="143" spans="1:13" x14ac:dyDescent="0.2">
      <c r="A143" s="22"/>
      <c r="B143" s="22"/>
      <c r="E143" s="101"/>
      <c r="F143" s="101"/>
      <c r="G143" s="101"/>
      <c r="H143" s="94"/>
      <c r="I143" s="94"/>
      <c r="J143" s="94"/>
      <c r="K143" s="94"/>
      <c r="L143" s="94"/>
      <c r="M143" s="94"/>
    </row>
    <row r="144" spans="1:13" x14ac:dyDescent="0.2">
      <c r="A144" s="23"/>
      <c r="E144" s="101"/>
      <c r="F144" s="101"/>
      <c r="G144" s="101"/>
      <c r="H144" s="94"/>
      <c r="I144" s="94"/>
      <c r="J144" s="94"/>
      <c r="K144" s="94"/>
      <c r="L144" s="94"/>
      <c r="M144" s="94"/>
    </row>
    <row r="145" spans="1:13" x14ac:dyDescent="0.2">
      <c r="A145" s="23"/>
      <c r="E145" s="101"/>
      <c r="F145" s="101"/>
      <c r="G145" s="101"/>
      <c r="H145" s="94"/>
      <c r="I145" s="94"/>
      <c r="J145" s="94"/>
      <c r="K145" s="94"/>
      <c r="L145" s="94"/>
      <c r="M145" s="94"/>
    </row>
    <row r="146" spans="1:13" x14ac:dyDescent="0.2">
      <c r="E146" s="117"/>
      <c r="F146" s="117"/>
    </row>
  </sheetData>
  <mergeCells count="46">
    <mergeCell ref="A18:D18"/>
    <mergeCell ref="A1:D1"/>
    <mergeCell ref="A5:D5"/>
    <mergeCell ref="A7:D7"/>
    <mergeCell ref="A16:C16"/>
    <mergeCell ref="E41:I41"/>
    <mergeCell ref="A20:D20"/>
    <mergeCell ref="A24:B24"/>
    <mergeCell ref="A26:D26"/>
    <mergeCell ref="A36:B36"/>
    <mergeCell ref="A38:D38"/>
    <mergeCell ref="E40:I40"/>
    <mergeCell ref="A54:D54"/>
    <mergeCell ref="A45:C45"/>
    <mergeCell ref="A46:D46"/>
    <mergeCell ref="A47:D47"/>
    <mergeCell ref="B48:C48"/>
    <mergeCell ref="B49:C49"/>
    <mergeCell ref="B50:C50"/>
    <mergeCell ref="B51:C51"/>
    <mergeCell ref="A52:C52"/>
    <mergeCell ref="A53:D53"/>
    <mergeCell ref="A82:D82"/>
    <mergeCell ref="E62:I62"/>
    <mergeCell ref="A63:B63"/>
    <mergeCell ref="A64:D64"/>
    <mergeCell ref="A65:D65"/>
    <mergeCell ref="A67:D67"/>
    <mergeCell ref="A75:B75"/>
    <mergeCell ref="A77:D77"/>
    <mergeCell ref="A80:B80"/>
    <mergeCell ref="A122:B122"/>
    <mergeCell ref="A86:B86"/>
    <mergeCell ref="A88:D88"/>
    <mergeCell ref="A95:B95"/>
    <mergeCell ref="A97:D97"/>
    <mergeCell ref="A106:B106"/>
    <mergeCell ref="A108:D108"/>
    <mergeCell ref="A116:B116"/>
    <mergeCell ref="A118:B118"/>
    <mergeCell ref="A121:B121"/>
    <mergeCell ref="A123:B123"/>
    <mergeCell ref="A124:B124"/>
    <mergeCell ref="A125:B125"/>
    <mergeCell ref="A126:B126"/>
    <mergeCell ref="A127:B127"/>
  </mergeCells>
  <pageMargins left="0.98425196850393704" right="0.31496062992125984" top="0.70866141732283472" bottom="0.39370078740157483" header="0.11811023622047245" footer="0.11811023622047245"/>
  <pageSetup paperSize="9" scale="71" firstPageNumber="0" orientation="portrait" horizontalDpi="4294967293" verticalDpi="4294967293" r:id="rId1"/>
  <headerFooter alignWithMargins="0"/>
  <rowBreaks count="1" manualBreakCount="1">
    <brk id="53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M146"/>
  <sheetViews>
    <sheetView showGridLines="0" view="pageBreakPreview" topLeftCell="A75" zoomScaleNormal="100" zoomScaleSheetLayoutView="100" workbookViewId="0">
      <selection activeCell="C60" sqref="C60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42" bestFit="1" customWidth="1"/>
    <col min="6" max="6" width="10.42578125" style="42" customWidth="1"/>
    <col min="7" max="7" width="9.140625" style="42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350" t="s">
        <v>82</v>
      </c>
      <c r="B1" s="351"/>
      <c r="C1" s="351"/>
      <c r="D1" s="352"/>
      <c r="E1" s="103"/>
      <c r="F1" s="103"/>
      <c r="G1" s="103"/>
      <c r="H1" s="91"/>
      <c r="I1" s="94"/>
      <c r="J1" s="94"/>
      <c r="K1" s="94"/>
      <c r="L1" s="94"/>
      <c r="M1" s="94"/>
    </row>
    <row r="2" spans="1:13" x14ac:dyDescent="0.2">
      <c r="A2" s="180"/>
      <c r="B2" s="181"/>
      <c r="C2" s="181"/>
      <c r="D2" s="182"/>
      <c r="E2" s="103"/>
      <c r="F2" s="103"/>
      <c r="G2" s="103"/>
      <c r="H2" s="91"/>
      <c r="I2" s="94"/>
      <c r="J2" s="94"/>
      <c r="K2" s="94"/>
      <c r="L2" s="94"/>
      <c r="M2" s="94"/>
    </row>
    <row r="3" spans="1:13" x14ac:dyDescent="0.2">
      <c r="A3" s="183" t="s">
        <v>234</v>
      </c>
      <c r="B3" s="181"/>
      <c r="C3" s="181"/>
      <c r="D3" s="182"/>
      <c r="E3" s="103"/>
      <c r="F3" s="103"/>
      <c r="G3" s="103"/>
      <c r="H3" s="91"/>
      <c r="I3" s="94"/>
      <c r="J3" s="94"/>
      <c r="K3" s="94"/>
      <c r="L3" s="94"/>
      <c r="M3" s="94"/>
    </row>
    <row r="4" spans="1:13" x14ac:dyDescent="0.2">
      <c r="A4" s="184"/>
      <c r="B4" s="185"/>
      <c r="C4" s="185"/>
      <c r="D4" s="186"/>
      <c r="E4" s="103"/>
      <c r="F4" s="103"/>
      <c r="G4" s="103"/>
      <c r="H4" s="91"/>
      <c r="I4" s="94"/>
      <c r="J4" s="94"/>
      <c r="K4" s="94"/>
      <c r="L4" s="94"/>
      <c r="M4" s="94"/>
    </row>
    <row r="5" spans="1:13" x14ac:dyDescent="0.2">
      <c r="A5" s="353" t="s">
        <v>161</v>
      </c>
      <c r="B5" s="354"/>
      <c r="C5" s="354"/>
      <c r="D5" s="355"/>
      <c r="E5" s="103"/>
      <c r="F5" s="103"/>
      <c r="G5" s="103"/>
      <c r="H5" s="91"/>
      <c r="I5" s="94"/>
      <c r="J5" s="94"/>
      <c r="K5" s="94"/>
      <c r="L5" s="94"/>
      <c r="M5" s="94"/>
    </row>
    <row r="6" spans="1:13" x14ac:dyDescent="0.2">
      <c r="A6" s="184"/>
      <c r="B6" s="185"/>
      <c r="C6" s="185"/>
      <c r="D6" s="186"/>
      <c r="E6" s="103"/>
      <c r="F6" s="103"/>
      <c r="G6" s="103"/>
      <c r="H6" s="91"/>
      <c r="I6" s="94"/>
      <c r="J6" s="94"/>
      <c r="K6" s="94"/>
      <c r="L6" s="94"/>
      <c r="M6" s="94"/>
    </row>
    <row r="7" spans="1:13" x14ac:dyDescent="0.2">
      <c r="A7" s="322" t="s">
        <v>146</v>
      </c>
      <c r="B7" s="323"/>
      <c r="C7" s="323"/>
      <c r="D7" s="324"/>
      <c r="E7" s="103"/>
      <c r="F7" s="103"/>
      <c r="G7" s="103"/>
      <c r="H7" s="91"/>
      <c r="I7" s="94"/>
      <c r="J7" s="94"/>
      <c r="K7" s="94"/>
      <c r="L7" s="94"/>
      <c r="M7" s="94"/>
    </row>
    <row r="8" spans="1:13" x14ac:dyDescent="0.2">
      <c r="A8" s="187"/>
      <c r="B8" s="88"/>
      <c r="C8" s="88"/>
      <c r="D8" s="188"/>
      <c r="E8" s="103"/>
      <c r="F8" s="103"/>
      <c r="G8" s="103"/>
      <c r="H8" s="91"/>
      <c r="I8" s="94"/>
      <c r="J8" s="94"/>
      <c r="K8" s="94"/>
      <c r="L8" s="94"/>
      <c r="M8" s="94"/>
    </row>
    <row r="9" spans="1:13" x14ac:dyDescent="0.2">
      <c r="A9" s="118">
        <v>1</v>
      </c>
      <c r="B9" s="118" t="s">
        <v>138</v>
      </c>
      <c r="C9" s="118" t="s">
        <v>2</v>
      </c>
      <c r="D9" s="118" t="s">
        <v>81</v>
      </c>
      <c r="E9" s="103"/>
      <c r="F9" s="103"/>
      <c r="G9" s="103"/>
      <c r="H9" s="91"/>
      <c r="I9" s="94"/>
      <c r="J9" s="94"/>
      <c r="K9" s="94"/>
      <c r="L9" s="94"/>
      <c r="M9" s="94"/>
    </row>
    <row r="10" spans="1:13" x14ac:dyDescent="0.2">
      <c r="A10" s="231" t="s">
        <v>5</v>
      </c>
      <c r="B10" s="230" t="s">
        <v>36</v>
      </c>
      <c r="C10" s="45"/>
      <c r="D10" s="46">
        <v>1239</v>
      </c>
      <c r="E10" s="103"/>
      <c r="F10" s="103"/>
      <c r="G10" s="103"/>
      <c r="H10" s="91"/>
      <c r="I10" s="94"/>
      <c r="J10" s="94"/>
      <c r="K10" s="94"/>
      <c r="L10" s="94"/>
      <c r="M10" s="94"/>
    </row>
    <row r="11" spans="1:13" x14ac:dyDescent="0.2">
      <c r="A11" s="231" t="s">
        <v>6</v>
      </c>
      <c r="B11" s="230" t="s">
        <v>46</v>
      </c>
      <c r="C11" s="47"/>
      <c r="D11" s="46">
        <v>0</v>
      </c>
      <c r="E11" s="103"/>
      <c r="F11" s="103"/>
      <c r="G11" s="103"/>
      <c r="H11" s="91"/>
      <c r="I11" s="94"/>
      <c r="J11" s="94"/>
      <c r="K11" s="94"/>
      <c r="L11" s="94"/>
      <c r="M11" s="94"/>
    </row>
    <row r="12" spans="1:13" x14ac:dyDescent="0.2">
      <c r="A12" s="231" t="s">
        <v>7</v>
      </c>
      <c r="B12" s="44" t="s">
        <v>47</v>
      </c>
      <c r="C12" s="47"/>
      <c r="D12" s="46">
        <f>D11*C12</f>
        <v>0</v>
      </c>
      <c r="E12" s="103"/>
      <c r="F12" s="103"/>
      <c r="G12" s="103"/>
      <c r="H12" s="91"/>
      <c r="I12" s="94"/>
      <c r="J12" s="94"/>
      <c r="K12" s="94"/>
      <c r="L12" s="94"/>
      <c r="M12" s="94"/>
    </row>
    <row r="13" spans="1:13" x14ac:dyDescent="0.2">
      <c r="A13" s="231" t="s">
        <v>8</v>
      </c>
      <c r="B13" s="44" t="s">
        <v>1</v>
      </c>
      <c r="C13" s="47"/>
      <c r="D13" s="46">
        <v>0</v>
      </c>
      <c r="E13" s="103"/>
      <c r="F13" s="103"/>
      <c r="G13" s="103"/>
      <c r="H13" s="91"/>
      <c r="I13" s="94"/>
      <c r="J13" s="94"/>
      <c r="K13" s="94"/>
      <c r="L13" s="94"/>
      <c r="M13" s="94"/>
    </row>
    <row r="14" spans="1:13" x14ac:dyDescent="0.2">
      <c r="A14" s="223" t="s">
        <v>9</v>
      </c>
      <c r="B14" s="44" t="s">
        <v>48</v>
      </c>
      <c r="C14" s="48"/>
      <c r="D14" s="46">
        <v>0</v>
      </c>
      <c r="E14" s="103"/>
      <c r="F14" s="103"/>
      <c r="G14" s="104"/>
      <c r="H14" s="92"/>
      <c r="I14" s="94"/>
      <c r="J14" s="94"/>
      <c r="K14" s="94"/>
      <c r="L14" s="94"/>
      <c r="M14" s="94"/>
    </row>
    <row r="15" spans="1:13" x14ac:dyDescent="0.2">
      <c r="A15" s="223" t="s">
        <v>11</v>
      </c>
      <c r="B15" s="44" t="s">
        <v>3</v>
      </c>
      <c r="C15" s="47"/>
      <c r="D15" s="46">
        <v>0</v>
      </c>
      <c r="E15" s="103"/>
      <c r="F15" s="103"/>
      <c r="G15" s="105"/>
      <c r="H15" s="91"/>
      <c r="I15" s="94"/>
      <c r="J15" s="94"/>
      <c r="K15" s="94"/>
      <c r="L15" s="94"/>
      <c r="M15" s="94"/>
    </row>
    <row r="16" spans="1:13" x14ac:dyDescent="0.2">
      <c r="A16" s="356" t="s">
        <v>139</v>
      </c>
      <c r="B16" s="356"/>
      <c r="C16" s="356"/>
      <c r="D16" s="49">
        <f>TRUNC(SUM(D10:D15),2)</f>
        <v>1239</v>
      </c>
      <c r="E16" s="103"/>
      <c r="F16" s="103"/>
      <c r="G16" s="103"/>
      <c r="H16" s="91"/>
      <c r="I16" s="94"/>
      <c r="J16" s="94"/>
      <c r="K16" s="94"/>
      <c r="L16" s="94"/>
      <c r="M16" s="94"/>
    </row>
    <row r="17" spans="1:13" x14ac:dyDescent="0.2">
      <c r="A17" s="189"/>
      <c r="B17" s="50"/>
      <c r="C17" s="50"/>
      <c r="D17" s="190"/>
      <c r="E17" s="103"/>
      <c r="F17" s="103"/>
      <c r="G17" s="103"/>
      <c r="H17" s="91"/>
      <c r="I17" s="94"/>
      <c r="J17" s="94"/>
      <c r="K17" s="94"/>
      <c r="L17" s="94"/>
      <c r="M17" s="94"/>
    </row>
    <row r="18" spans="1:13" x14ac:dyDescent="0.2">
      <c r="A18" s="322" t="s">
        <v>147</v>
      </c>
      <c r="B18" s="323"/>
      <c r="C18" s="323"/>
      <c r="D18" s="324"/>
      <c r="E18" s="106"/>
      <c r="F18" s="103"/>
      <c r="G18" s="105"/>
      <c r="H18" s="92"/>
      <c r="I18" s="94"/>
      <c r="J18" s="94"/>
      <c r="K18" s="94"/>
      <c r="L18" s="94"/>
      <c r="M18" s="94"/>
    </row>
    <row r="19" spans="1:13" x14ac:dyDescent="0.2">
      <c r="A19" s="217"/>
      <c r="B19" s="218"/>
      <c r="C19" s="218"/>
      <c r="D19" s="219"/>
      <c r="E19" s="106"/>
      <c r="F19" s="103"/>
      <c r="G19" s="105"/>
      <c r="H19" s="92"/>
      <c r="I19" s="94"/>
      <c r="J19" s="94"/>
      <c r="K19" s="94"/>
      <c r="L19" s="94"/>
      <c r="M19" s="94"/>
    </row>
    <row r="20" spans="1:13" x14ac:dyDescent="0.2">
      <c r="A20" s="336" t="s">
        <v>58</v>
      </c>
      <c r="B20" s="337"/>
      <c r="C20" s="337"/>
      <c r="D20" s="338"/>
      <c r="E20" s="106"/>
      <c r="F20" s="103"/>
      <c r="G20" s="105"/>
      <c r="H20" s="92"/>
      <c r="I20" s="94"/>
      <c r="J20" s="94"/>
      <c r="K20" s="94"/>
      <c r="L20" s="94"/>
      <c r="M20" s="94"/>
    </row>
    <row r="21" spans="1:13" x14ac:dyDescent="0.2">
      <c r="A21" s="118" t="s">
        <v>60</v>
      </c>
      <c r="B21" s="244" t="s">
        <v>49</v>
      </c>
      <c r="C21" s="118" t="s">
        <v>2</v>
      </c>
      <c r="D21" s="118" t="s">
        <v>81</v>
      </c>
      <c r="E21" s="106"/>
      <c r="F21" s="103"/>
      <c r="G21" s="103"/>
      <c r="H21" s="91"/>
      <c r="I21" s="94"/>
      <c r="J21" s="94"/>
      <c r="K21" s="94"/>
      <c r="L21" s="94"/>
      <c r="M21" s="94"/>
    </row>
    <row r="22" spans="1:13" x14ac:dyDescent="0.2">
      <c r="A22" s="223" t="s">
        <v>5</v>
      </c>
      <c r="B22" s="230" t="s">
        <v>83</v>
      </c>
      <c r="C22" s="51">
        <f>1/12</f>
        <v>8.3333333333333329E-2</v>
      </c>
      <c r="D22" s="52">
        <f>C22*D16</f>
        <v>103.25</v>
      </c>
      <c r="E22" s="106" t="s">
        <v>75</v>
      </c>
      <c r="F22" s="103"/>
      <c r="G22" s="103"/>
      <c r="H22" s="92"/>
      <c r="I22" s="94"/>
      <c r="J22" s="94"/>
      <c r="K22" s="94"/>
      <c r="L22" s="94"/>
      <c r="M22" s="94"/>
    </row>
    <row r="23" spans="1:13" x14ac:dyDescent="0.2">
      <c r="A23" s="223" t="s">
        <v>6</v>
      </c>
      <c r="B23" s="230" t="s">
        <v>145</v>
      </c>
      <c r="C23" s="51">
        <f>(1/12)+(1/3/12)</f>
        <v>0.1111111111111111</v>
      </c>
      <c r="D23" s="52">
        <f>C23*D16</f>
        <v>137.66666666666666</v>
      </c>
      <c r="E23" s="106" t="s">
        <v>75</v>
      </c>
      <c r="F23" s="103"/>
      <c r="G23" s="103"/>
      <c r="H23" s="92"/>
      <c r="I23" s="94"/>
      <c r="J23" s="94"/>
      <c r="K23" s="94"/>
      <c r="L23" s="94"/>
      <c r="M23" s="94"/>
    </row>
    <row r="24" spans="1:13" x14ac:dyDescent="0.2">
      <c r="A24" s="321" t="s">
        <v>139</v>
      </c>
      <c r="B24" s="321"/>
      <c r="C24" s="53">
        <f>TRUNC(SUM(C22:C23),4)</f>
        <v>0.19439999999999999</v>
      </c>
      <c r="D24" s="54">
        <f>TRUNC(SUM(D22:D23),2)</f>
        <v>240.91</v>
      </c>
      <c r="E24" s="106"/>
      <c r="F24" s="103"/>
      <c r="G24" s="103"/>
      <c r="H24" s="92"/>
      <c r="I24" s="94"/>
      <c r="J24" s="94"/>
      <c r="K24" s="94"/>
      <c r="L24" s="94"/>
      <c r="M24" s="94"/>
    </row>
    <row r="25" spans="1:13" ht="12.75" customHeight="1" x14ac:dyDescent="0.2">
      <c r="A25" s="224"/>
      <c r="B25" s="225"/>
      <c r="C25" s="225"/>
      <c r="D25" s="226"/>
      <c r="E25" s="106"/>
      <c r="F25" s="103"/>
      <c r="G25" s="103"/>
      <c r="H25" s="91"/>
      <c r="I25" s="94"/>
      <c r="J25" s="94"/>
      <c r="K25" s="94"/>
      <c r="L25" s="94"/>
      <c r="M25" s="94"/>
    </row>
    <row r="26" spans="1:13" ht="30" customHeight="1" x14ac:dyDescent="0.2">
      <c r="A26" s="344" t="s">
        <v>148</v>
      </c>
      <c r="B26" s="345"/>
      <c r="C26" s="345"/>
      <c r="D26" s="346"/>
      <c r="E26" s="107"/>
      <c r="F26" s="108"/>
      <c r="G26" s="103"/>
      <c r="H26" s="91"/>
      <c r="I26" s="94"/>
      <c r="J26" s="94"/>
      <c r="K26" s="94"/>
      <c r="L26" s="94"/>
      <c r="M26" s="94"/>
    </row>
    <row r="27" spans="1:13" x14ac:dyDescent="0.2">
      <c r="A27" s="118" t="s">
        <v>61</v>
      </c>
      <c r="B27" s="244" t="s">
        <v>149</v>
      </c>
      <c r="C27" s="118" t="s">
        <v>2</v>
      </c>
      <c r="D27" s="118" t="s">
        <v>81</v>
      </c>
      <c r="E27" s="106"/>
      <c r="F27" s="103"/>
      <c r="G27" s="103"/>
      <c r="H27" s="92"/>
      <c r="I27" s="94"/>
      <c r="J27" s="94"/>
      <c r="K27" s="94"/>
      <c r="L27" s="94"/>
      <c r="M27" s="94"/>
    </row>
    <row r="28" spans="1:13" x14ac:dyDescent="0.2">
      <c r="A28" s="223" t="s">
        <v>5</v>
      </c>
      <c r="B28" s="230" t="s">
        <v>52</v>
      </c>
      <c r="C28" s="51">
        <v>0.2</v>
      </c>
      <c r="D28" s="52">
        <f t="shared" ref="D28:D35" si="0">($D$16+$D$24)*C28</f>
        <v>295.98200000000003</v>
      </c>
      <c r="E28" s="106" t="s">
        <v>75</v>
      </c>
      <c r="F28" s="103"/>
      <c r="G28" s="103"/>
      <c r="H28" s="91"/>
      <c r="I28" s="94"/>
      <c r="J28" s="94"/>
      <c r="K28" s="94"/>
      <c r="L28" s="94"/>
      <c r="M28" s="94"/>
    </row>
    <row r="29" spans="1:13" x14ac:dyDescent="0.2">
      <c r="A29" s="223" t="s">
        <v>6</v>
      </c>
      <c r="B29" s="230" t="s">
        <v>53</v>
      </c>
      <c r="C29" s="51">
        <v>2.5000000000000001E-2</v>
      </c>
      <c r="D29" s="52">
        <f t="shared" si="0"/>
        <v>36.997750000000003</v>
      </c>
      <c r="E29" s="106" t="s">
        <v>76</v>
      </c>
      <c r="F29" s="103"/>
      <c r="G29" s="103"/>
      <c r="H29" s="91"/>
      <c r="I29" s="94"/>
      <c r="J29" s="94"/>
      <c r="K29" s="94"/>
      <c r="L29" s="94"/>
      <c r="M29" s="94"/>
    </row>
    <row r="30" spans="1:13" x14ac:dyDescent="0.2">
      <c r="A30" s="223" t="s">
        <v>7</v>
      </c>
      <c r="B30" s="230" t="s">
        <v>169</v>
      </c>
      <c r="C30" s="51">
        <f>3*1%</f>
        <v>0.03</v>
      </c>
      <c r="D30" s="52">
        <f t="shared" si="0"/>
        <v>44.397300000000001</v>
      </c>
      <c r="E30" s="106" t="s">
        <v>171</v>
      </c>
      <c r="F30" s="103"/>
      <c r="G30" s="103"/>
      <c r="H30" s="91"/>
      <c r="I30" s="94"/>
      <c r="J30" s="94"/>
      <c r="K30" s="94"/>
      <c r="L30" s="94"/>
      <c r="M30" s="94"/>
    </row>
    <row r="31" spans="1:13" x14ac:dyDescent="0.2">
      <c r="A31" s="223" t="s">
        <v>8</v>
      </c>
      <c r="B31" s="230" t="s">
        <v>51</v>
      </c>
      <c r="C31" s="51">
        <v>1.4999999999999999E-2</v>
      </c>
      <c r="D31" s="52">
        <f t="shared" si="0"/>
        <v>22.198650000000001</v>
      </c>
      <c r="E31" s="106" t="s">
        <v>76</v>
      </c>
      <c r="F31" s="103"/>
      <c r="G31" s="103"/>
      <c r="H31" s="91"/>
      <c r="I31" s="94"/>
      <c r="J31" s="94"/>
      <c r="K31" s="94"/>
      <c r="L31" s="94"/>
      <c r="M31" s="94"/>
    </row>
    <row r="32" spans="1:13" x14ac:dyDescent="0.2">
      <c r="A32" s="223" t="s">
        <v>9</v>
      </c>
      <c r="B32" s="230" t="s">
        <v>54</v>
      </c>
      <c r="C32" s="51">
        <v>0.01</v>
      </c>
      <c r="D32" s="52">
        <f t="shared" si="0"/>
        <v>14.799100000000001</v>
      </c>
      <c r="E32" s="106" t="s">
        <v>76</v>
      </c>
      <c r="F32" s="103"/>
      <c r="G32" s="103"/>
      <c r="H32" s="91"/>
      <c r="I32" s="94"/>
      <c r="J32" s="94"/>
      <c r="K32" s="94"/>
      <c r="L32" s="94"/>
      <c r="M32" s="94"/>
    </row>
    <row r="33" spans="1:13" x14ac:dyDescent="0.2">
      <c r="A33" s="223" t="s">
        <v>10</v>
      </c>
      <c r="B33" s="230" t="s">
        <v>55</v>
      </c>
      <c r="C33" s="51">
        <v>6.0000000000000001E-3</v>
      </c>
      <c r="D33" s="52">
        <f t="shared" si="0"/>
        <v>8.8794599999999999</v>
      </c>
      <c r="E33" s="106" t="s">
        <v>76</v>
      </c>
      <c r="F33" s="103"/>
      <c r="G33" s="103"/>
      <c r="H33" s="91"/>
      <c r="I33" s="94"/>
      <c r="J33" s="94"/>
      <c r="K33" s="94"/>
      <c r="L33" s="94"/>
      <c r="M33" s="94"/>
    </row>
    <row r="34" spans="1:13" x14ac:dyDescent="0.2">
      <c r="A34" s="223" t="s">
        <v>11</v>
      </c>
      <c r="B34" s="230" t="s">
        <v>56</v>
      </c>
      <c r="C34" s="51">
        <v>2E-3</v>
      </c>
      <c r="D34" s="52">
        <f t="shared" si="0"/>
        <v>2.9598200000000001</v>
      </c>
      <c r="E34" s="106" t="s">
        <v>76</v>
      </c>
      <c r="F34" s="103"/>
      <c r="G34" s="103"/>
      <c r="H34" s="91"/>
      <c r="I34" s="94"/>
      <c r="J34" s="94"/>
      <c r="K34" s="94"/>
      <c r="L34" s="94"/>
      <c r="M34" s="94"/>
    </row>
    <row r="35" spans="1:13" x14ac:dyDescent="0.2">
      <c r="A35" s="223" t="s">
        <v>12</v>
      </c>
      <c r="B35" s="230" t="s">
        <v>57</v>
      </c>
      <c r="C35" s="51">
        <v>0.08</v>
      </c>
      <c r="D35" s="52">
        <f t="shared" si="0"/>
        <v>118.39280000000001</v>
      </c>
      <c r="E35" s="106" t="s">
        <v>75</v>
      </c>
      <c r="F35" s="103"/>
      <c r="G35" s="103"/>
      <c r="H35" s="91"/>
      <c r="I35" s="94"/>
      <c r="J35" s="94"/>
      <c r="K35" s="94"/>
      <c r="L35" s="94"/>
      <c r="M35" s="94"/>
    </row>
    <row r="36" spans="1:13" x14ac:dyDescent="0.2">
      <c r="A36" s="321" t="s">
        <v>139</v>
      </c>
      <c r="B36" s="321"/>
      <c r="C36" s="53">
        <f>SUM(C28:C35)</f>
        <v>0.36800000000000005</v>
      </c>
      <c r="D36" s="54">
        <f>TRUNC(SUM(D28:D35),2)</f>
        <v>544.6</v>
      </c>
      <c r="E36" s="106"/>
      <c r="F36" s="103"/>
      <c r="G36" s="103"/>
      <c r="H36" s="91"/>
      <c r="I36" s="94"/>
      <c r="J36" s="94"/>
      <c r="K36" s="94"/>
      <c r="L36" s="94"/>
      <c r="M36" s="94"/>
    </row>
    <row r="37" spans="1:13" x14ac:dyDescent="0.2">
      <c r="A37" s="232"/>
      <c r="B37" s="233"/>
      <c r="C37" s="233"/>
      <c r="D37" s="234"/>
      <c r="E37" s="106"/>
      <c r="F37" s="103"/>
      <c r="G37" s="103"/>
      <c r="H37" s="91"/>
      <c r="I37" s="98"/>
      <c r="J37" s="94"/>
      <c r="K37" s="94"/>
      <c r="L37" s="94"/>
      <c r="M37" s="94"/>
    </row>
    <row r="38" spans="1:13" x14ac:dyDescent="0.2">
      <c r="A38" s="347" t="s">
        <v>59</v>
      </c>
      <c r="B38" s="348"/>
      <c r="C38" s="348"/>
      <c r="D38" s="349"/>
      <c r="E38" s="106"/>
      <c r="F38" s="103"/>
      <c r="G38" s="103"/>
      <c r="H38" s="91"/>
      <c r="I38" s="94"/>
      <c r="J38" s="94"/>
      <c r="K38" s="94"/>
      <c r="L38" s="94"/>
      <c r="M38" s="94"/>
    </row>
    <row r="39" spans="1:13" s="24" customFormat="1" x14ac:dyDescent="0.2">
      <c r="A39" s="118" t="s">
        <v>62</v>
      </c>
      <c r="B39" s="244" t="s">
        <v>63</v>
      </c>
      <c r="C39" s="118"/>
      <c r="D39" s="118" t="s">
        <v>81</v>
      </c>
      <c r="E39" s="109"/>
      <c r="F39" s="110"/>
      <c r="G39" s="110"/>
      <c r="H39" s="93"/>
      <c r="I39" s="95"/>
      <c r="J39" s="95"/>
      <c r="K39" s="95"/>
      <c r="L39" s="95"/>
      <c r="M39" s="95"/>
    </row>
    <row r="40" spans="1:13" ht="25.5" customHeight="1" x14ac:dyDescent="0.2">
      <c r="A40" s="223" t="s">
        <v>5</v>
      </c>
      <c r="B40" s="90" t="s">
        <v>73</v>
      </c>
      <c r="C40" s="121"/>
      <c r="D40" s="56">
        <f>(8.55*2*22)-(D10*6%)</f>
        <v>301.86</v>
      </c>
      <c r="E40" s="343" t="s">
        <v>190</v>
      </c>
      <c r="F40" s="343"/>
      <c r="G40" s="343"/>
      <c r="H40" s="343"/>
      <c r="I40" s="343"/>
      <c r="J40" s="94"/>
      <c r="K40" s="94"/>
      <c r="L40" s="94"/>
      <c r="M40" s="94"/>
    </row>
    <row r="41" spans="1:13" x14ac:dyDescent="0.2">
      <c r="A41" s="223" t="s">
        <v>6</v>
      </c>
      <c r="B41" s="90" t="s">
        <v>74</v>
      </c>
      <c r="C41" s="121"/>
      <c r="D41" s="56">
        <f>(18*22)-((18*22)*10%)</f>
        <v>356.4</v>
      </c>
      <c r="E41" s="343" t="s">
        <v>77</v>
      </c>
      <c r="F41" s="343"/>
      <c r="G41" s="343"/>
      <c r="H41" s="343"/>
      <c r="I41" s="343"/>
      <c r="J41" s="94"/>
      <c r="K41" s="94"/>
      <c r="L41" s="94"/>
      <c r="M41" s="94"/>
    </row>
    <row r="42" spans="1:13" x14ac:dyDescent="0.2">
      <c r="A42" s="223" t="s">
        <v>7</v>
      </c>
      <c r="B42" s="90" t="s">
        <v>185</v>
      </c>
      <c r="C42" s="121"/>
      <c r="D42" s="56">
        <v>13</v>
      </c>
      <c r="E42" s="106" t="s">
        <v>176</v>
      </c>
      <c r="F42" s="103"/>
      <c r="G42" s="103"/>
      <c r="H42" s="91"/>
      <c r="I42" s="94"/>
      <c r="J42" s="94"/>
      <c r="K42" s="94"/>
      <c r="L42" s="94"/>
      <c r="M42" s="94"/>
    </row>
    <row r="43" spans="1:13" s="151" customFormat="1" x14ac:dyDescent="0.2">
      <c r="A43" s="223" t="s">
        <v>8</v>
      </c>
      <c r="B43" s="90" t="s">
        <v>204</v>
      </c>
      <c r="C43" s="121"/>
      <c r="D43" s="56">
        <f>40/12</f>
        <v>3.3333333333333335</v>
      </c>
      <c r="E43" s="106" t="s">
        <v>184</v>
      </c>
      <c r="F43" s="103"/>
      <c r="G43" s="103"/>
      <c r="H43" s="91"/>
      <c r="I43" s="94"/>
      <c r="J43" s="94"/>
      <c r="K43" s="94"/>
      <c r="L43" s="94"/>
      <c r="M43" s="94"/>
    </row>
    <row r="44" spans="1:13" s="151" customFormat="1" x14ac:dyDescent="0.2">
      <c r="A44" s="223" t="s">
        <v>9</v>
      </c>
      <c r="B44" s="90" t="s">
        <v>3</v>
      </c>
      <c r="C44" s="121"/>
      <c r="D44" s="56">
        <v>0</v>
      </c>
      <c r="E44" s="106"/>
      <c r="F44" s="103"/>
      <c r="G44" s="103"/>
      <c r="H44" s="91"/>
      <c r="I44" s="94"/>
      <c r="J44" s="94"/>
      <c r="K44" s="94"/>
      <c r="L44" s="94"/>
      <c r="M44" s="94"/>
    </row>
    <row r="45" spans="1:13" x14ac:dyDescent="0.2">
      <c r="A45" s="321" t="s">
        <v>139</v>
      </c>
      <c r="B45" s="321"/>
      <c r="C45" s="321"/>
      <c r="D45" s="54">
        <f>SUM(D40:D44)</f>
        <v>674.59333333333336</v>
      </c>
      <c r="E45" s="106"/>
      <c r="F45" s="103"/>
      <c r="G45" s="103"/>
      <c r="H45" s="91"/>
      <c r="I45" s="94"/>
      <c r="J45" s="94"/>
      <c r="K45" s="94"/>
      <c r="L45" s="94"/>
      <c r="M45" s="94"/>
    </row>
    <row r="46" spans="1:13" x14ac:dyDescent="0.2">
      <c r="A46" s="339"/>
      <c r="B46" s="339"/>
      <c r="C46" s="339"/>
      <c r="D46" s="339"/>
      <c r="E46" s="106"/>
      <c r="F46" s="103"/>
      <c r="G46" s="103"/>
      <c r="H46" s="91"/>
      <c r="I46" s="94"/>
      <c r="J46" s="94"/>
      <c r="K46" s="94"/>
      <c r="L46" s="94"/>
      <c r="M46" s="94"/>
    </row>
    <row r="47" spans="1:13" x14ac:dyDescent="0.2">
      <c r="A47" s="322" t="s">
        <v>151</v>
      </c>
      <c r="B47" s="323"/>
      <c r="C47" s="323"/>
      <c r="D47" s="324"/>
      <c r="E47" s="106"/>
      <c r="F47" s="103"/>
      <c r="G47" s="103"/>
      <c r="H47" s="91"/>
      <c r="I47" s="94"/>
      <c r="J47" s="94"/>
      <c r="K47" s="94"/>
      <c r="L47" s="94"/>
      <c r="M47" s="94"/>
    </row>
    <row r="48" spans="1:13" x14ac:dyDescent="0.2">
      <c r="A48" s="118">
        <v>2</v>
      </c>
      <c r="B48" s="340" t="s">
        <v>150</v>
      </c>
      <c r="C48" s="341"/>
      <c r="D48" s="118" t="s">
        <v>81</v>
      </c>
      <c r="E48" s="106"/>
      <c r="F48" s="103"/>
      <c r="G48" s="103"/>
      <c r="H48" s="91"/>
      <c r="I48" s="94"/>
      <c r="J48" s="94"/>
      <c r="K48" s="94"/>
      <c r="L48" s="94"/>
      <c r="M48" s="94"/>
    </row>
    <row r="49" spans="1:13" x14ac:dyDescent="0.2">
      <c r="A49" s="223" t="s">
        <v>60</v>
      </c>
      <c r="B49" s="342" t="s">
        <v>49</v>
      </c>
      <c r="C49" s="342"/>
      <c r="D49" s="52">
        <f>D24</f>
        <v>240.91</v>
      </c>
      <c r="E49" s="106"/>
      <c r="F49" s="103"/>
      <c r="G49" s="103"/>
      <c r="H49" s="91"/>
      <c r="I49" s="94"/>
      <c r="J49" s="94"/>
      <c r="K49" s="94"/>
      <c r="L49" s="94"/>
      <c r="M49" s="94"/>
    </row>
    <row r="50" spans="1:13" x14ac:dyDescent="0.2">
      <c r="A50" s="223" t="s">
        <v>61</v>
      </c>
      <c r="B50" s="342" t="s">
        <v>50</v>
      </c>
      <c r="C50" s="342"/>
      <c r="D50" s="52">
        <f>D36</f>
        <v>544.6</v>
      </c>
      <c r="E50" s="106"/>
      <c r="F50" s="103"/>
      <c r="G50" s="103"/>
      <c r="H50" s="91"/>
      <c r="I50" s="94"/>
      <c r="J50" s="94"/>
      <c r="K50" s="94"/>
      <c r="L50" s="94"/>
      <c r="M50" s="94"/>
    </row>
    <row r="51" spans="1:13" x14ac:dyDescent="0.2">
      <c r="A51" s="223" t="s">
        <v>62</v>
      </c>
      <c r="B51" s="342" t="s">
        <v>63</v>
      </c>
      <c r="C51" s="342"/>
      <c r="D51" s="52">
        <f>D45</f>
        <v>674.59333333333336</v>
      </c>
      <c r="E51" s="106"/>
      <c r="F51" s="103"/>
      <c r="G51" s="103"/>
      <c r="H51" s="91"/>
      <c r="I51" s="94"/>
      <c r="J51" s="94"/>
      <c r="K51" s="94"/>
      <c r="L51" s="94"/>
      <c r="M51" s="94"/>
    </row>
    <row r="52" spans="1:13" x14ac:dyDescent="0.2">
      <c r="A52" s="321" t="s">
        <v>139</v>
      </c>
      <c r="B52" s="321"/>
      <c r="C52" s="321"/>
      <c r="D52" s="54">
        <f>TRUNC(SUM(D49:D51),2)</f>
        <v>1460.1</v>
      </c>
      <c r="E52" s="106"/>
      <c r="F52" s="103"/>
      <c r="G52" s="103"/>
      <c r="H52" s="91"/>
      <c r="I52" s="94"/>
      <c r="J52" s="94"/>
      <c r="K52" s="94"/>
      <c r="L52" s="94"/>
      <c r="M52" s="94"/>
    </row>
    <row r="53" spans="1:13" x14ac:dyDescent="0.2">
      <c r="A53" s="334"/>
      <c r="B53" s="334"/>
      <c r="C53" s="334"/>
      <c r="D53" s="334"/>
      <c r="E53" s="106"/>
      <c r="F53" s="103"/>
      <c r="G53" s="103"/>
      <c r="H53" s="91"/>
      <c r="I53" s="94"/>
      <c r="J53" s="94"/>
      <c r="K53" s="94"/>
      <c r="L53" s="94"/>
      <c r="M53" s="94"/>
    </row>
    <row r="54" spans="1:13" x14ac:dyDescent="0.2">
      <c r="A54" s="333" t="s">
        <v>153</v>
      </c>
      <c r="B54" s="334"/>
      <c r="C54" s="334"/>
      <c r="D54" s="335"/>
      <c r="E54" s="106"/>
      <c r="F54" s="103"/>
      <c r="G54" s="103"/>
      <c r="H54" s="91"/>
      <c r="I54" s="94"/>
      <c r="J54" s="94"/>
      <c r="K54" s="94"/>
      <c r="L54" s="94"/>
      <c r="M54" s="94"/>
    </row>
    <row r="55" spans="1:13" x14ac:dyDescent="0.2">
      <c r="A55" s="61"/>
      <c r="B55" s="88"/>
      <c r="C55" s="88"/>
      <c r="D55" s="188"/>
      <c r="E55" s="106"/>
      <c r="F55" s="103"/>
      <c r="G55" s="103"/>
      <c r="H55" s="91"/>
      <c r="I55" s="94"/>
      <c r="J55" s="94"/>
      <c r="K55" s="94"/>
      <c r="L55" s="94"/>
      <c r="M55" s="94"/>
    </row>
    <row r="56" spans="1:13" x14ac:dyDescent="0.2">
      <c r="A56" s="118">
        <v>3</v>
      </c>
      <c r="B56" s="118" t="s">
        <v>140</v>
      </c>
      <c r="C56" s="118" t="s">
        <v>2</v>
      </c>
      <c r="D56" s="118" t="s">
        <v>81</v>
      </c>
      <c r="E56" s="111"/>
      <c r="F56" s="103"/>
      <c r="G56" s="103"/>
      <c r="H56" s="91"/>
      <c r="I56" s="94"/>
      <c r="J56" s="94"/>
      <c r="K56" s="94"/>
      <c r="L56" s="94"/>
      <c r="M56" s="94"/>
    </row>
    <row r="57" spans="1:13" x14ac:dyDescent="0.2">
      <c r="A57" s="253" t="s">
        <v>5</v>
      </c>
      <c r="B57" s="254" t="s">
        <v>66</v>
      </c>
      <c r="C57" s="51">
        <f>((1/12)*5%)</f>
        <v>4.1666666666666666E-3</v>
      </c>
      <c r="D57" s="52">
        <f>$D$16*C57</f>
        <v>5.1624999999999996</v>
      </c>
      <c r="E57" s="106" t="s">
        <v>152</v>
      </c>
      <c r="F57" s="103"/>
      <c r="G57" s="103"/>
      <c r="H57" s="91"/>
      <c r="I57" s="94"/>
      <c r="J57" s="96"/>
      <c r="K57" s="94"/>
      <c r="L57" s="94"/>
      <c r="M57" s="94"/>
    </row>
    <row r="58" spans="1:13" x14ac:dyDescent="0.2">
      <c r="A58" s="253" t="s">
        <v>6</v>
      </c>
      <c r="B58" s="254" t="s">
        <v>65</v>
      </c>
      <c r="C58" s="51">
        <f>0.08*C57</f>
        <v>3.3333333333333332E-4</v>
      </c>
      <c r="D58" s="52">
        <f>C58*D16</f>
        <v>0.41299999999999998</v>
      </c>
      <c r="E58" s="106" t="s">
        <v>78</v>
      </c>
      <c r="F58" s="103"/>
      <c r="G58" s="103"/>
      <c r="H58" s="91"/>
      <c r="I58" s="94"/>
      <c r="J58" s="97"/>
      <c r="K58" s="94"/>
      <c r="L58" s="94"/>
      <c r="M58" s="94"/>
    </row>
    <row r="59" spans="1:13" x14ac:dyDescent="0.2">
      <c r="A59" s="253" t="s">
        <v>7</v>
      </c>
      <c r="B59" s="254" t="s">
        <v>243</v>
      </c>
      <c r="C59" s="51">
        <f>8%*(40%)*90%*(1+C24)</f>
        <v>3.4398720000000001E-2</v>
      </c>
      <c r="D59" s="52">
        <f>C59*D16</f>
        <v>42.620014080000004</v>
      </c>
      <c r="E59" s="106" t="s">
        <v>237</v>
      </c>
      <c r="F59" s="103"/>
      <c r="G59" s="103"/>
      <c r="H59" s="91"/>
      <c r="I59" s="94"/>
      <c r="J59" s="97"/>
      <c r="K59" s="94"/>
      <c r="L59" s="94"/>
      <c r="M59" s="94"/>
    </row>
    <row r="60" spans="1:13" x14ac:dyDescent="0.2">
      <c r="A60" s="253" t="s">
        <v>8</v>
      </c>
      <c r="B60" s="254" t="s">
        <v>64</v>
      </c>
      <c r="C60" s="51">
        <f>((1/30)*7)/12</f>
        <v>1.9444444444444445E-2</v>
      </c>
      <c r="D60" s="52">
        <f>$D$16*C60</f>
        <v>24.091666666666669</v>
      </c>
      <c r="E60" s="106" t="s">
        <v>79</v>
      </c>
      <c r="F60" s="103"/>
      <c r="G60" s="103"/>
      <c r="H60" s="91"/>
      <c r="I60" s="94"/>
      <c r="J60" s="98"/>
      <c r="K60" s="94"/>
      <c r="L60" s="94"/>
      <c r="M60" s="94"/>
    </row>
    <row r="61" spans="1:13" x14ac:dyDescent="0.2">
      <c r="A61" s="253" t="s">
        <v>9</v>
      </c>
      <c r="B61" s="254" t="s">
        <v>67</v>
      </c>
      <c r="C61" s="51">
        <f>C36*C60</f>
        <v>7.1555555555555565E-3</v>
      </c>
      <c r="D61" s="52">
        <f t="shared" ref="D61" si="1">$D$16*C61</f>
        <v>8.8657333333333348</v>
      </c>
      <c r="E61" s="109" t="s">
        <v>80</v>
      </c>
      <c r="F61" s="112"/>
      <c r="G61" s="103"/>
      <c r="H61" s="91"/>
      <c r="I61" s="94"/>
      <c r="J61" s="98"/>
      <c r="K61" s="94"/>
      <c r="L61" s="94"/>
      <c r="M61" s="94"/>
    </row>
    <row r="62" spans="1:13" ht="12.75" customHeight="1" x14ac:dyDescent="0.2">
      <c r="A62" s="253" t="s">
        <v>10</v>
      </c>
      <c r="B62" s="254" t="s">
        <v>244</v>
      </c>
      <c r="C62" s="51">
        <f>(8%*(40%))*C61</f>
        <v>2.2897777777777781E-4</v>
      </c>
      <c r="D62" s="52">
        <f>C62*(D16+D24)</f>
        <v>0.33886650311111116</v>
      </c>
      <c r="E62" s="332" t="s">
        <v>238</v>
      </c>
      <c r="F62" s="332"/>
      <c r="G62" s="332"/>
      <c r="H62" s="332"/>
      <c r="I62" s="332"/>
      <c r="J62" s="97"/>
      <c r="K62" s="94"/>
      <c r="L62" s="94"/>
      <c r="M62" s="94"/>
    </row>
    <row r="63" spans="1:13" x14ac:dyDescent="0.2">
      <c r="A63" s="321" t="s">
        <v>139</v>
      </c>
      <c r="B63" s="321"/>
      <c r="C63" s="53">
        <f>TRUNC(SUM(C57:C62),4)</f>
        <v>6.5699999999999995E-2</v>
      </c>
      <c r="D63" s="54">
        <f>TRUNC(SUM(D57:D62),2)</f>
        <v>81.489999999999995</v>
      </c>
      <c r="E63" s="106"/>
      <c r="F63" s="103"/>
      <c r="G63" s="103"/>
      <c r="H63" s="91"/>
      <c r="I63" s="94"/>
      <c r="J63" s="94"/>
      <c r="K63" s="94"/>
      <c r="L63" s="94"/>
      <c r="M63" s="94"/>
    </row>
    <row r="64" spans="1:13" x14ac:dyDescent="0.2">
      <c r="A64" s="333"/>
      <c r="B64" s="334"/>
      <c r="C64" s="334"/>
      <c r="D64" s="335"/>
      <c r="E64" s="106"/>
      <c r="F64" s="103"/>
      <c r="G64" s="103"/>
      <c r="H64" s="91"/>
      <c r="I64" s="94"/>
      <c r="J64" s="94"/>
      <c r="K64" s="94"/>
      <c r="L64" s="94"/>
      <c r="M64" s="94"/>
    </row>
    <row r="65" spans="1:13" x14ac:dyDescent="0.2">
      <c r="A65" s="322" t="s">
        <v>154</v>
      </c>
      <c r="B65" s="323"/>
      <c r="C65" s="323"/>
      <c r="D65" s="324"/>
      <c r="E65" s="106"/>
      <c r="F65" s="103"/>
      <c r="G65" s="103"/>
      <c r="H65" s="91"/>
      <c r="I65" s="94"/>
      <c r="J65" s="94"/>
      <c r="K65" s="94"/>
      <c r="L65" s="94"/>
      <c r="M65" s="94"/>
    </row>
    <row r="66" spans="1:13" x14ac:dyDescent="0.2">
      <c r="A66" s="195"/>
      <c r="B66" s="89"/>
      <c r="C66" s="89"/>
      <c r="D66" s="196"/>
      <c r="E66" s="106"/>
      <c r="F66" s="103"/>
      <c r="G66" s="103"/>
      <c r="H66" s="91"/>
      <c r="I66" s="94"/>
      <c r="J66" s="94"/>
      <c r="K66" s="94"/>
      <c r="L66" s="94"/>
      <c r="M66" s="94"/>
    </row>
    <row r="67" spans="1:13" x14ac:dyDescent="0.2">
      <c r="A67" s="336" t="s">
        <v>199</v>
      </c>
      <c r="B67" s="337"/>
      <c r="C67" s="337"/>
      <c r="D67" s="338"/>
      <c r="E67" s="106"/>
      <c r="F67" s="103"/>
      <c r="G67" s="103"/>
      <c r="H67" s="91"/>
      <c r="I67" s="94"/>
      <c r="J67" s="94"/>
      <c r="K67" s="94"/>
      <c r="L67" s="94"/>
      <c r="M67" s="94"/>
    </row>
    <row r="68" spans="1:13" x14ac:dyDescent="0.2">
      <c r="A68" s="118" t="s">
        <v>17</v>
      </c>
      <c r="B68" s="118" t="s">
        <v>200</v>
      </c>
      <c r="C68" s="118" t="s">
        <v>2</v>
      </c>
      <c r="D68" s="118" t="s">
        <v>81</v>
      </c>
      <c r="E68" s="106"/>
      <c r="F68" s="103"/>
      <c r="G68" s="103"/>
      <c r="H68" s="91"/>
      <c r="I68" s="99"/>
      <c r="J68" s="94"/>
      <c r="K68" s="94"/>
      <c r="L68" s="94"/>
      <c r="M68" s="94"/>
    </row>
    <row r="69" spans="1:13" x14ac:dyDescent="0.2">
      <c r="A69" s="253" t="s">
        <v>5</v>
      </c>
      <c r="B69" s="254" t="s">
        <v>239</v>
      </c>
      <c r="C69" s="51">
        <f>1/12</f>
        <v>8.3333333333333329E-2</v>
      </c>
      <c r="D69" s="52">
        <f>$D$16*C69</f>
        <v>103.25</v>
      </c>
      <c r="E69" s="256"/>
      <c r="F69" s="103"/>
      <c r="G69" s="103"/>
      <c r="H69" s="91"/>
      <c r="I69" s="99"/>
      <c r="J69" s="94"/>
      <c r="K69" s="94"/>
      <c r="L69" s="94"/>
      <c r="M69" s="94"/>
    </row>
    <row r="70" spans="1:13" x14ac:dyDescent="0.2">
      <c r="A70" s="253" t="s">
        <v>6</v>
      </c>
      <c r="B70" s="254" t="s">
        <v>172</v>
      </c>
      <c r="C70" s="51">
        <f>5.96/30/12</f>
        <v>1.6555555555555556E-2</v>
      </c>
      <c r="D70" s="52">
        <f>$D$16*C70</f>
        <v>20.512333333333334</v>
      </c>
      <c r="E70" s="109" t="s">
        <v>240</v>
      </c>
      <c r="F70" s="103"/>
      <c r="G70" s="103"/>
      <c r="H70" s="91"/>
      <c r="I70" s="99"/>
      <c r="J70" s="94"/>
      <c r="K70" s="94"/>
      <c r="L70" s="94"/>
      <c r="M70" s="94"/>
    </row>
    <row r="71" spans="1:13" x14ac:dyDescent="0.2">
      <c r="A71" s="253" t="s">
        <v>7</v>
      </c>
      <c r="B71" s="254" t="s">
        <v>173</v>
      </c>
      <c r="C71" s="51">
        <f>(1/30/12)*5*1.5%</f>
        <v>2.0833333333333335E-4</v>
      </c>
      <c r="D71" s="52">
        <f>$D$16*C71</f>
        <v>0.25812499999999999</v>
      </c>
      <c r="E71" s="109" t="s">
        <v>155</v>
      </c>
      <c r="F71" s="103"/>
      <c r="G71" s="103"/>
      <c r="H71" s="91"/>
      <c r="I71" s="94"/>
      <c r="J71" s="94"/>
      <c r="K71" s="94"/>
      <c r="L71" s="94"/>
      <c r="M71" s="94"/>
    </row>
    <row r="72" spans="1:13" x14ac:dyDescent="0.2">
      <c r="A72" s="253" t="s">
        <v>8</v>
      </c>
      <c r="B72" s="254" t="s">
        <v>174</v>
      </c>
      <c r="C72" s="51">
        <f>(15/30/12)*8%</f>
        <v>3.3333333333333331E-3</v>
      </c>
      <c r="D72" s="52">
        <f>$D$16*C72</f>
        <v>4.13</v>
      </c>
      <c r="E72" s="109" t="s">
        <v>241</v>
      </c>
      <c r="F72" s="110"/>
      <c r="G72" s="110"/>
      <c r="H72" s="91"/>
      <c r="I72" s="94"/>
      <c r="J72" s="94"/>
      <c r="K72" s="94"/>
      <c r="L72" s="94"/>
      <c r="M72" s="94"/>
    </row>
    <row r="73" spans="1:13" x14ac:dyDescent="0.2">
      <c r="A73" s="253" t="s">
        <v>9</v>
      </c>
      <c r="B73" s="254" t="s">
        <v>175</v>
      </c>
      <c r="C73" s="51">
        <f>(4/12)/12*2%</f>
        <v>5.5555555555555556E-4</v>
      </c>
      <c r="D73" s="52">
        <f>$D$16*C73</f>
        <v>0.68833333333333335</v>
      </c>
      <c r="E73" s="109" t="s">
        <v>242</v>
      </c>
      <c r="F73" s="113"/>
      <c r="G73" s="103"/>
      <c r="H73" s="91"/>
      <c r="I73" s="94"/>
      <c r="J73" s="94"/>
      <c r="K73" s="94"/>
      <c r="L73" s="94"/>
      <c r="M73" s="94"/>
    </row>
    <row r="74" spans="1:13" x14ac:dyDescent="0.2">
      <c r="A74" s="253" t="s">
        <v>10</v>
      </c>
      <c r="B74" s="254" t="s">
        <v>3</v>
      </c>
      <c r="C74" s="51">
        <v>0</v>
      </c>
      <c r="D74" s="52">
        <f>C74*D16</f>
        <v>0</v>
      </c>
      <c r="E74" s="109"/>
      <c r="F74" s="114"/>
      <c r="G74" s="110"/>
      <c r="H74" s="93"/>
      <c r="I74" s="94"/>
      <c r="J74" s="94"/>
      <c r="K74" s="94"/>
      <c r="L74" s="94"/>
      <c r="M74" s="94"/>
    </row>
    <row r="75" spans="1:13" x14ac:dyDescent="0.2">
      <c r="A75" s="321" t="s">
        <v>139</v>
      </c>
      <c r="B75" s="321"/>
      <c r="C75" s="53">
        <f>TRUNC(SUM(C69:C74),4)</f>
        <v>0.10390000000000001</v>
      </c>
      <c r="D75" s="54">
        <f>TRUNC(SUM(D69:D74),2)</f>
        <v>128.83000000000001</v>
      </c>
      <c r="E75" s="106"/>
      <c r="F75" s="103"/>
      <c r="G75" s="103"/>
      <c r="H75" s="91"/>
      <c r="I75" s="94"/>
      <c r="J75" s="94"/>
      <c r="K75" s="94"/>
      <c r="L75" s="94"/>
      <c r="M75" s="94"/>
    </row>
    <row r="76" spans="1:13" x14ac:dyDescent="0.2">
      <c r="A76" s="224"/>
      <c r="B76" s="225"/>
      <c r="C76" s="225"/>
      <c r="D76" s="226"/>
      <c r="E76" s="106"/>
      <c r="F76" s="103"/>
      <c r="G76" s="103"/>
      <c r="H76" s="91"/>
      <c r="I76" s="94"/>
      <c r="J76" s="94"/>
      <c r="K76" s="94"/>
      <c r="L76" s="94"/>
      <c r="M76" s="94"/>
    </row>
    <row r="77" spans="1:13" x14ac:dyDescent="0.2">
      <c r="A77" s="336" t="s">
        <v>201</v>
      </c>
      <c r="B77" s="337"/>
      <c r="C77" s="337"/>
      <c r="D77" s="338"/>
      <c r="E77" s="106"/>
      <c r="F77" s="103"/>
      <c r="G77" s="103"/>
      <c r="H77" s="91"/>
      <c r="I77" s="94"/>
      <c r="J77" s="94"/>
      <c r="K77" s="94"/>
      <c r="L77" s="94"/>
      <c r="M77" s="94"/>
    </row>
    <row r="78" spans="1:13" x14ac:dyDescent="0.2">
      <c r="A78" s="118" t="s">
        <v>18</v>
      </c>
      <c r="B78" s="245" t="s">
        <v>202</v>
      </c>
      <c r="C78" s="245" t="s">
        <v>2</v>
      </c>
      <c r="D78" s="118" t="s">
        <v>81</v>
      </c>
      <c r="E78" s="106"/>
      <c r="F78" s="103"/>
      <c r="G78" s="103"/>
      <c r="H78" s="91"/>
      <c r="I78" s="94"/>
      <c r="J78" s="94"/>
      <c r="K78" s="94"/>
      <c r="L78" s="94"/>
      <c r="M78" s="94"/>
    </row>
    <row r="79" spans="1:13" x14ac:dyDescent="0.2">
      <c r="A79" s="223" t="s">
        <v>5</v>
      </c>
      <c r="B79" s="230" t="s">
        <v>203</v>
      </c>
      <c r="C79" s="51">
        <v>0</v>
      </c>
      <c r="D79" s="52">
        <f t="shared" ref="D79" si="2">$D$16*C79</f>
        <v>0</v>
      </c>
      <c r="E79" s="106"/>
      <c r="F79" s="103"/>
      <c r="G79" s="103"/>
      <c r="H79" s="91"/>
      <c r="I79" s="94"/>
      <c r="J79" s="94"/>
      <c r="K79" s="94"/>
      <c r="L79" s="94"/>
      <c r="M79" s="94"/>
    </row>
    <row r="80" spans="1:13" x14ac:dyDescent="0.2">
      <c r="A80" s="321" t="s">
        <v>139</v>
      </c>
      <c r="B80" s="321"/>
      <c r="C80" s="53">
        <f>TRUNC(SUM(C79),4)</f>
        <v>0</v>
      </c>
      <c r="D80" s="54">
        <f>TRUNC(SUM(D79),2)</f>
        <v>0</v>
      </c>
      <c r="E80" s="106"/>
      <c r="F80" s="103"/>
      <c r="G80" s="103"/>
      <c r="H80" s="91"/>
      <c r="I80" s="94"/>
      <c r="J80" s="94"/>
      <c r="K80" s="94"/>
      <c r="L80" s="94"/>
      <c r="M80" s="94"/>
    </row>
    <row r="81" spans="1:13" x14ac:dyDescent="0.2">
      <c r="A81" s="217"/>
      <c r="B81" s="218"/>
      <c r="C81" s="227"/>
      <c r="D81" s="229"/>
      <c r="E81" s="106"/>
      <c r="F81" s="103"/>
      <c r="G81" s="103"/>
      <c r="H81" s="91"/>
      <c r="I81" s="94"/>
      <c r="J81" s="94"/>
      <c r="K81" s="94"/>
      <c r="L81" s="94"/>
      <c r="M81" s="94"/>
    </row>
    <row r="82" spans="1:13" x14ac:dyDescent="0.2">
      <c r="A82" s="322" t="s">
        <v>156</v>
      </c>
      <c r="B82" s="323"/>
      <c r="C82" s="323"/>
      <c r="D82" s="324"/>
      <c r="E82" s="106"/>
      <c r="F82" s="103"/>
      <c r="G82" s="103"/>
      <c r="H82" s="91"/>
      <c r="I82" s="94"/>
      <c r="J82" s="94"/>
      <c r="K82" s="94"/>
      <c r="L82" s="94"/>
      <c r="M82" s="94"/>
    </row>
    <row r="83" spans="1:13" x14ac:dyDescent="0.2">
      <c r="A83" s="118">
        <v>4</v>
      </c>
      <c r="B83" s="245" t="s">
        <v>157</v>
      </c>
      <c r="C83" s="245" t="s">
        <v>2</v>
      </c>
      <c r="D83" s="118" t="s">
        <v>81</v>
      </c>
      <c r="E83" s="106"/>
      <c r="F83" s="103"/>
      <c r="G83" s="103"/>
      <c r="H83" s="91"/>
      <c r="I83" s="100"/>
      <c r="J83" s="94"/>
      <c r="K83" s="94"/>
      <c r="L83" s="94"/>
      <c r="M83" s="94"/>
    </row>
    <row r="84" spans="1:13" x14ac:dyDescent="0.2">
      <c r="A84" s="223" t="s">
        <v>17</v>
      </c>
      <c r="B84" s="57" t="s">
        <v>68</v>
      </c>
      <c r="C84" s="51">
        <f>C75</f>
        <v>0.10390000000000001</v>
      </c>
      <c r="D84" s="52">
        <f>D75</f>
        <v>128.83000000000001</v>
      </c>
      <c r="E84" s="106"/>
      <c r="F84" s="103"/>
      <c r="G84" s="103"/>
      <c r="H84" s="91"/>
      <c r="I84" s="94"/>
      <c r="J84" s="94"/>
      <c r="K84" s="94"/>
      <c r="L84" s="94"/>
      <c r="M84" s="94"/>
    </row>
    <row r="85" spans="1:13" x14ac:dyDescent="0.2">
      <c r="A85" s="223" t="s">
        <v>18</v>
      </c>
      <c r="B85" s="57" t="s">
        <v>70</v>
      </c>
      <c r="C85" s="51">
        <f>C79</f>
        <v>0</v>
      </c>
      <c r="D85" s="52">
        <f>D80</f>
        <v>0</v>
      </c>
      <c r="E85" s="106"/>
      <c r="F85" s="103"/>
      <c r="G85" s="103"/>
      <c r="H85" s="91"/>
      <c r="I85" s="94"/>
      <c r="J85" s="94"/>
      <c r="K85" s="94"/>
      <c r="L85" s="94"/>
      <c r="M85" s="94"/>
    </row>
    <row r="86" spans="1:13" x14ac:dyDescent="0.2">
      <c r="A86" s="321" t="s">
        <v>139</v>
      </c>
      <c r="B86" s="321"/>
      <c r="C86" s="51">
        <f>SUM(C84:C85)</f>
        <v>0.10390000000000001</v>
      </c>
      <c r="D86" s="54">
        <f>TRUNC(SUM(D84:D85),2)</f>
        <v>128.83000000000001</v>
      </c>
      <c r="E86" s="106"/>
      <c r="F86" s="103"/>
      <c r="G86" s="103"/>
      <c r="H86" s="91"/>
      <c r="I86" s="94"/>
      <c r="J86" s="94"/>
      <c r="K86" s="94"/>
      <c r="L86" s="94"/>
      <c r="M86" s="94"/>
    </row>
    <row r="87" spans="1:13" x14ac:dyDescent="0.2">
      <c r="A87" s="228"/>
      <c r="B87" s="227"/>
      <c r="C87" s="227"/>
      <c r="D87" s="229"/>
      <c r="E87" s="106"/>
      <c r="F87" s="103"/>
      <c r="G87" s="103"/>
      <c r="H87" s="91"/>
      <c r="I87" s="94"/>
      <c r="J87" s="94"/>
      <c r="K87" s="94"/>
      <c r="L87" s="94"/>
      <c r="M87" s="94"/>
    </row>
    <row r="88" spans="1:13" x14ac:dyDescent="0.2">
      <c r="A88" s="322" t="s">
        <v>158</v>
      </c>
      <c r="B88" s="323"/>
      <c r="C88" s="323"/>
      <c r="D88" s="324"/>
      <c r="E88" s="106"/>
      <c r="F88" s="103"/>
      <c r="G88" s="103"/>
      <c r="H88" s="91"/>
      <c r="I88" s="94"/>
      <c r="J88" s="94"/>
      <c r="K88" s="94"/>
      <c r="L88" s="94"/>
      <c r="M88" s="94"/>
    </row>
    <row r="89" spans="1:13" x14ac:dyDescent="0.2">
      <c r="A89" s="217"/>
      <c r="B89" s="218"/>
      <c r="C89" s="88"/>
      <c r="D89" s="188"/>
      <c r="E89" s="106"/>
      <c r="F89" s="103"/>
      <c r="G89" s="103"/>
      <c r="H89" s="91"/>
      <c r="I89" s="94"/>
      <c r="J89" s="94"/>
      <c r="K89" s="94"/>
      <c r="L89" s="94"/>
      <c r="M89" s="94"/>
    </row>
    <row r="90" spans="1:13" x14ac:dyDescent="0.2">
      <c r="A90" s="118">
        <v>5</v>
      </c>
      <c r="B90" s="118" t="s">
        <v>141</v>
      </c>
      <c r="C90" s="118"/>
      <c r="D90" s="118" t="s">
        <v>81</v>
      </c>
      <c r="E90" s="106"/>
      <c r="F90" s="103"/>
      <c r="G90" s="103"/>
      <c r="H90" s="91"/>
      <c r="I90" s="94"/>
      <c r="J90" s="94"/>
      <c r="K90" s="94"/>
      <c r="L90" s="94"/>
      <c r="M90" s="94"/>
    </row>
    <row r="91" spans="1:13" x14ac:dyDescent="0.2">
      <c r="A91" s="223" t="s">
        <v>5</v>
      </c>
      <c r="B91" s="90" t="s">
        <v>71</v>
      </c>
      <c r="C91" s="121"/>
      <c r="D91" s="52">
        <f>Uniformes!F38</f>
        <v>97.363333333333344</v>
      </c>
      <c r="E91" s="106"/>
      <c r="F91" s="103"/>
      <c r="G91" s="103"/>
      <c r="H91" s="91"/>
      <c r="I91" s="94"/>
      <c r="J91" s="94"/>
      <c r="K91" s="94"/>
      <c r="L91" s="94"/>
      <c r="M91" s="94"/>
    </row>
    <row r="92" spans="1:13" x14ac:dyDescent="0.2">
      <c r="A92" s="223" t="s">
        <v>6</v>
      </c>
      <c r="B92" s="90" t="s">
        <v>13</v>
      </c>
      <c r="C92" s="121"/>
      <c r="D92" s="52">
        <f>'Equipamentos e Materiais'!F9</f>
        <v>20.968</v>
      </c>
      <c r="E92" s="106"/>
      <c r="F92" s="103"/>
      <c r="G92" s="103"/>
      <c r="H92" s="91"/>
      <c r="I92" s="94"/>
      <c r="J92" s="94"/>
      <c r="K92" s="94"/>
      <c r="L92" s="94"/>
      <c r="M92" s="94"/>
    </row>
    <row r="93" spans="1:13" x14ac:dyDescent="0.2">
      <c r="A93" s="223" t="s">
        <v>7</v>
      </c>
      <c r="B93" s="90" t="s">
        <v>14</v>
      </c>
      <c r="C93" s="121"/>
      <c r="D93" s="52">
        <f>'Equipamentos e Materiais'!F16</f>
        <v>3.7763043478260871</v>
      </c>
      <c r="E93" s="106"/>
      <c r="F93" s="103"/>
      <c r="G93" s="103"/>
      <c r="H93" s="91"/>
      <c r="I93" s="94"/>
      <c r="J93" s="94"/>
      <c r="K93" s="94"/>
      <c r="L93" s="94"/>
      <c r="M93" s="94"/>
    </row>
    <row r="94" spans="1:13" x14ac:dyDescent="0.2">
      <c r="A94" s="223" t="s">
        <v>8</v>
      </c>
      <c r="B94" s="90" t="s">
        <v>3</v>
      </c>
      <c r="C94" s="121"/>
      <c r="D94" s="52">
        <v>0</v>
      </c>
      <c r="E94" s="106"/>
      <c r="F94" s="103"/>
      <c r="G94" s="103"/>
      <c r="H94" s="91"/>
      <c r="I94" s="94"/>
      <c r="J94" s="94"/>
      <c r="K94" s="94"/>
      <c r="L94" s="94"/>
      <c r="M94" s="94"/>
    </row>
    <row r="95" spans="1:13" x14ac:dyDescent="0.2">
      <c r="A95" s="321" t="s">
        <v>139</v>
      </c>
      <c r="B95" s="321"/>
      <c r="C95" s="122"/>
      <c r="D95" s="54">
        <f>TRUNC(SUM(D91:D94),2)</f>
        <v>122.1</v>
      </c>
      <c r="E95" s="106"/>
      <c r="F95" s="103"/>
      <c r="G95" s="103"/>
      <c r="H95" s="91"/>
      <c r="I95" s="94"/>
      <c r="J95" s="94"/>
      <c r="K95" s="94"/>
      <c r="L95" s="94"/>
      <c r="M95" s="94"/>
    </row>
    <row r="96" spans="1:13" x14ac:dyDescent="0.2">
      <c r="A96" s="217"/>
      <c r="B96" s="218"/>
      <c r="C96" s="218"/>
      <c r="D96" s="219"/>
      <c r="E96" s="106"/>
      <c r="F96" s="103"/>
      <c r="G96" s="103"/>
      <c r="H96" s="91"/>
      <c r="I96" s="94"/>
      <c r="J96" s="94"/>
      <c r="K96" s="94"/>
      <c r="L96" s="94"/>
      <c r="M96" s="94"/>
    </row>
    <row r="97" spans="1:13" x14ac:dyDescent="0.2">
      <c r="A97" s="322" t="s">
        <v>159</v>
      </c>
      <c r="B97" s="323"/>
      <c r="C97" s="323"/>
      <c r="D97" s="324"/>
      <c r="E97" s="106"/>
      <c r="F97" s="103"/>
      <c r="G97" s="103"/>
      <c r="H97" s="91"/>
      <c r="I97" s="94"/>
      <c r="J97" s="94"/>
      <c r="K97" s="94"/>
      <c r="L97" s="94"/>
      <c r="M97" s="94"/>
    </row>
    <row r="98" spans="1:13" x14ac:dyDescent="0.2">
      <c r="A98" s="217"/>
      <c r="B98" s="218"/>
      <c r="C98" s="88"/>
      <c r="D98" s="188"/>
      <c r="E98" s="106"/>
      <c r="F98" s="103"/>
      <c r="G98" s="103"/>
      <c r="H98" s="91"/>
      <c r="I98" s="94"/>
      <c r="J98" s="94"/>
      <c r="K98" s="94"/>
      <c r="L98" s="94"/>
      <c r="M98" s="94"/>
    </row>
    <row r="99" spans="1:13" x14ac:dyDescent="0.2">
      <c r="A99" s="118">
        <v>6</v>
      </c>
      <c r="B99" s="118" t="s">
        <v>142</v>
      </c>
      <c r="C99" s="118" t="s">
        <v>2</v>
      </c>
      <c r="D99" s="118" t="s">
        <v>81</v>
      </c>
      <c r="E99" s="106"/>
      <c r="F99" s="103"/>
      <c r="G99" s="103"/>
      <c r="H99" s="91"/>
      <c r="I99" s="94"/>
      <c r="J99" s="94"/>
      <c r="K99" s="94"/>
      <c r="L99" s="94"/>
      <c r="M99" s="94"/>
    </row>
    <row r="100" spans="1:13" x14ac:dyDescent="0.2">
      <c r="A100" s="223" t="s">
        <v>5</v>
      </c>
      <c r="B100" s="230" t="s">
        <v>19</v>
      </c>
      <c r="C100" s="152">
        <v>0.05</v>
      </c>
      <c r="D100" s="52">
        <f>TRUNC(C100*D116,2)</f>
        <v>151.57</v>
      </c>
      <c r="E100" s="115" t="s">
        <v>143</v>
      </c>
      <c r="F100" s="103"/>
      <c r="G100" s="103"/>
      <c r="H100" s="91"/>
      <c r="I100" s="94"/>
      <c r="J100" s="94"/>
      <c r="K100" s="94"/>
      <c r="L100" s="94"/>
      <c r="M100" s="94"/>
    </row>
    <row r="101" spans="1:13" x14ac:dyDescent="0.2">
      <c r="A101" s="223" t="s">
        <v>6</v>
      </c>
      <c r="B101" s="230" t="s">
        <v>4</v>
      </c>
      <c r="C101" s="153">
        <v>0.1</v>
      </c>
      <c r="D101" s="52">
        <f>TRUNC(C101*(D100+D116),2)</f>
        <v>318.3</v>
      </c>
      <c r="E101" s="115" t="s">
        <v>144</v>
      </c>
      <c r="F101" s="103"/>
      <c r="G101" s="103"/>
      <c r="H101" s="91"/>
      <c r="I101" s="94"/>
      <c r="J101" s="94"/>
      <c r="K101" s="94"/>
      <c r="L101" s="94"/>
      <c r="M101" s="94"/>
    </row>
    <row r="102" spans="1:13" x14ac:dyDescent="0.2">
      <c r="A102" s="223" t="s">
        <v>7</v>
      </c>
      <c r="B102" s="230" t="s">
        <v>42</v>
      </c>
      <c r="C102" s="154">
        <f>1-(C103+C104+C105)</f>
        <v>0.85749999999999993</v>
      </c>
      <c r="D102" s="58">
        <f>(D116+D100+D101)/C102</f>
        <v>4083.2536443148697</v>
      </c>
      <c r="E102" s="106"/>
      <c r="F102" s="103"/>
      <c r="G102" s="103"/>
      <c r="H102" s="91"/>
      <c r="I102" s="94"/>
      <c r="J102" s="94"/>
      <c r="K102" s="94"/>
      <c r="L102" s="94"/>
      <c r="M102" s="94"/>
    </row>
    <row r="103" spans="1:13" x14ac:dyDescent="0.2">
      <c r="A103" s="223" t="s">
        <v>43</v>
      </c>
      <c r="B103" s="230" t="s">
        <v>39</v>
      </c>
      <c r="C103" s="155">
        <v>1.6500000000000001E-2</v>
      </c>
      <c r="D103" s="52">
        <f>TRUNC(C103*D102,2)</f>
        <v>67.37</v>
      </c>
      <c r="E103" s="106"/>
      <c r="F103" s="103"/>
      <c r="G103" s="103"/>
      <c r="H103" s="91"/>
      <c r="I103" s="94"/>
      <c r="J103" s="94"/>
      <c r="K103" s="94"/>
      <c r="L103" s="94"/>
      <c r="M103" s="94"/>
    </row>
    <row r="104" spans="1:13" x14ac:dyDescent="0.2">
      <c r="A104" s="223" t="s">
        <v>44</v>
      </c>
      <c r="B104" s="230" t="s">
        <v>40</v>
      </c>
      <c r="C104" s="156">
        <v>7.5999999999999998E-2</v>
      </c>
      <c r="D104" s="52">
        <f>TRUNC(C104*D102,2)</f>
        <v>310.32</v>
      </c>
      <c r="E104" s="106"/>
      <c r="F104" s="103"/>
      <c r="G104" s="103"/>
      <c r="H104" s="91"/>
      <c r="I104" s="94"/>
      <c r="J104" s="94"/>
      <c r="K104" s="94"/>
      <c r="L104" s="94"/>
      <c r="M104" s="94"/>
    </row>
    <row r="105" spans="1:13" x14ac:dyDescent="0.2">
      <c r="A105" s="223" t="s">
        <v>45</v>
      </c>
      <c r="B105" s="230" t="s">
        <v>41</v>
      </c>
      <c r="C105" s="157">
        <v>0.05</v>
      </c>
      <c r="D105" s="52">
        <f>TRUNC(C105*D102,2)</f>
        <v>204.16</v>
      </c>
      <c r="E105" s="106"/>
      <c r="F105" s="103"/>
      <c r="G105" s="103"/>
      <c r="H105" s="91"/>
      <c r="I105" s="94"/>
      <c r="J105" s="94"/>
      <c r="K105" s="94"/>
      <c r="L105" s="94"/>
      <c r="M105" s="94"/>
    </row>
    <row r="106" spans="1:13" x14ac:dyDescent="0.2">
      <c r="A106" s="321" t="s">
        <v>139</v>
      </c>
      <c r="B106" s="321"/>
      <c r="C106" s="59"/>
      <c r="D106" s="54">
        <f>TRUNC(SUM(D100:D105),2)-D102</f>
        <v>1051.7163556851306</v>
      </c>
      <c r="E106" s="106"/>
      <c r="F106" s="103"/>
      <c r="G106" s="103"/>
      <c r="H106" s="91"/>
      <c r="I106" s="94"/>
      <c r="J106" s="94"/>
      <c r="K106" s="94"/>
      <c r="L106" s="94"/>
      <c r="M106" s="94"/>
    </row>
    <row r="107" spans="1:13" x14ac:dyDescent="0.2">
      <c r="A107" s="198"/>
      <c r="B107" s="60"/>
      <c r="C107" s="60"/>
      <c r="D107" s="199"/>
      <c r="E107" s="103"/>
      <c r="F107" s="103"/>
      <c r="G107" s="103"/>
      <c r="H107" s="91"/>
      <c r="I107" s="94"/>
      <c r="J107" s="94"/>
      <c r="K107" s="94"/>
      <c r="L107" s="94"/>
      <c r="M107" s="94"/>
    </row>
    <row r="108" spans="1:13" x14ac:dyDescent="0.2">
      <c r="A108" s="325" t="s">
        <v>160</v>
      </c>
      <c r="B108" s="326"/>
      <c r="C108" s="326"/>
      <c r="D108" s="327"/>
      <c r="E108" s="103"/>
      <c r="F108" s="116"/>
      <c r="G108" s="103"/>
      <c r="H108" s="91"/>
      <c r="I108" s="94"/>
      <c r="J108" s="94"/>
      <c r="K108" s="94"/>
      <c r="L108" s="94"/>
      <c r="M108" s="94"/>
    </row>
    <row r="109" spans="1:13" x14ac:dyDescent="0.2">
      <c r="A109" s="220"/>
      <c r="B109" s="221"/>
      <c r="C109" s="221"/>
      <c r="D109" s="222"/>
      <c r="E109" s="103"/>
      <c r="F109" s="116"/>
      <c r="G109" s="103"/>
      <c r="H109" s="91"/>
      <c r="I109" s="94"/>
      <c r="J109" s="94"/>
      <c r="K109" s="94"/>
      <c r="L109" s="94"/>
      <c r="M109" s="94"/>
    </row>
    <row r="110" spans="1:13" x14ac:dyDescent="0.2">
      <c r="A110" s="246"/>
      <c r="B110" s="247" t="s">
        <v>162</v>
      </c>
      <c r="C110" s="118"/>
      <c r="D110" s="118" t="s">
        <v>81</v>
      </c>
      <c r="E110" s="103"/>
      <c r="F110" s="103"/>
      <c r="G110" s="103"/>
      <c r="H110" s="91"/>
      <c r="I110" s="94"/>
      <c r="J110" s="94"/>
      <c r="K110" s="94"/>
      <c r="L110" s="94"/>
      <c r="M110" s="94"/>
    </row>
    <row r="111" spans="1:13" x14ac:dyDescent="0.2">
      <c r="A111" s="55" t="s">
        <v>5</v>
      </c>
      <c r="B111" s="57" t="s">
        <v>164</v>
      </c>
      <c r="C111" s="120"/>
      <c r="D111" s="52">
        <f>D16</f>
        <v>1239</v>
      </c>
      <c r="E111" s="103"/>
      <c r="F111" s="103"/>
      <c r="G111" s="103"/>
      <c r="H111" s="91"/>
      <c r="I111" s="94"/>
      <c r="J111" s="94"/>
      <c r="K111" s="94"/>
      <c r="L111" s="94"/>
      <c r="M111" s="94"/>
    </row>
    <row r="112" spans="1:13" x14ac:dyDescent="0.2">
      <c r="A112" s="55" t="s">
        <v>6</v>
      </c>
      <c r="B112" s="57" t="s">
        <v>165</v>
      </c>
      <c r="C112" s="120"/>
      <c r="D112" s="52">
        <f>D52</f>
        <v>1460.1</v>
      </c>
      <c r="E112" s="103"/>
      <c r="F112" s="103"/>
      <c r="G112" s="103"/>
      <c r="H112" s="91"/>
      <c r="I112" s="94"/>
      <c r="J112" s="94"/>
      <c r="K112" s="94"/>
      <c r="L112" s="94"/>
      <c r="M112" s="94"/>
    </row>
    <row r="113" spans="1:13" x14ac:dyDescent="0.2">
      <c r="A113" s="55" t="s">
        <v>7</v>
      </c>
      <c r="B113" s="57" t="s">
        <v>166</v>
      </c>
      <c r="C113" s="120"/>
      <c r="D113" s="52">
        <f>D63</f>
        <v>81.489999999999995</v>
      </c>
      <c r="E113" s="103"/>
      <c r="F113" s="116"/>
      <c r="G113" s="103"/>
      <c r="H113" s="91"/>
      <c r="I113" s="94"/>
      <c r="J113" s="94"/>
      <c r="K113" s="94"/>
      <c r="L113" s="94"/>
      <c r="M113" s="94"/>
    </row>
    <row r="114" spans="1:13" x14ac:dyDescent="0.2">
      <c r="A114" s="55" t="s">
        <v>8</v>
      </c>
      <c r="B114" s="57" t="s">
        <v>69</v>
      </c>
      <c r="C114" s="120"/>
      <c r="D114" s="52">
        <f>D86</f>
        <v>128.83000000000001</v>
      </c>
      <c r="E114" s="103"/>
      <c r="F114" s="116"/>
      <c r="G114" s="103"/>
      <c r="H114" s="91"/>
      <c r="I114" s="94"/>
      <c r="J114" s="94"/>
      <c r="K114" s="94"/>
      <c r="L114" s="94"/>
      <c r="M114" s="94"/>
    </row>
    <row r="115" spans="1:13" x14ac:dyDescent="0.2">
      <c r="A115" s="55" t="s">
        <v>9</v>
      </c>
      <c r="B115" s="57" t="s">
        <v>167</v>
      </c>
      <c r="C115" s="120"/>
      <c r="D115" s="52">
        <f>D95</f>
        <v>122.1</v>
      </c>
      <c r="E115" s="103"/>
      <c r="F115" s="103"/>
      <c r="G115" s="103"/>
      <c r="H115" s="91"/>
      <c r="I115" s="94"/>
      <c r="J115" s="94"/>
      <c r="K115" s="94"/>
      <c r="L115" s="94"/>
      <c r="M115" s="94"/>
    </row>
    <row r="116" spans="1:13" x14ac:dyDescent="0.2">
      <c r="A116" s="328" t="s">
        <v>72</v>
      </c>
      <c r="B116" s="329"/>
      <c r="C116" s="118"/>
      <c r="D116" s="54">
        <f>TRUNC(SUM(D111:D115),2)</f>
        <v>3031.52</v>
      </c>
      <c r="E116" s="103"/>
      <c r="F116" s="113"/>
      <c r="G116" s="103"/>
      <c r="H116" s="91"/>
      <c r="I116" s="94"/>
      <c r="J116" s="94"/>
      <c r="K116" s="94"/>
      <c r="L116" s="94"/>
      <c r="M116" s="94"/>
    </row>
    <row r="117" spans="1:13" x14ac:dyDescent="0.2">
      <c r="A117" s="55" t="s">
        <v>10</v>
      </c>
      <c r="B117" s="57" t="s">
        <v>168</v>
      </c>
      <c r="C117" s="120"/>
      <c r="D117" s="52">
        <f>D106</f>
        <v>1051.7163556851306</v>
      </c>
      <c r="E117" s="103"/>
      <c r="F117" s="103"/>
      <c r="G117" s="103"/>
      <c r="H117" s="91"/>
      <c r="I117" s="94"/>
      <c r="J117" s="94"/>
      <c r="K117" s="94"/>
      <c r="L117" s="94"/>
      <c r="M117" s="94"/>
    </row>
    <row r="118" spans="1:13" x14ac:dyDescent="0.2">
      <c r="A118" s="328" t="s">
        <v>163</v>
      </c>
      <c r="B118" s="329"/>
      <c r="C118" s="118"/>
      <c r="D118" s="205">
        <f>TRUNC(SUM(D116:D117),2)</f>
        <v>4083.23</v>
      </c>
      <c r="E118" s="103"/>
      <c r="F118" s="103"/>
      <c r="G118" s="103"/>
      <c r="H118" s="91"/>
      <c r="I118" s="94"/>
      <c r="J118" s="94"/>
      <c r="K118" s="94"/>
      <c r="L118" s="94"/>
      <c r="M118" s="94"/>
    </row>
    <row r="119" spans="1:13" hidden="1" x14ac:dyDescent="0.2">
      <c r="D119" s="4"/>
      <c r="E119" s="101"/>
      <c r="F119" s="101"/>
      <c r="G119" s="101"/>
      <c r="H119" s="94"/>
      <c r="I119" s="94"/>
      <c r="J119" s="94"/>
      <c r="K119" s="94"/>
      <c r="L119" s="94"/>
      <c r="M119" s="94"/>
    </row>
    <row r="120" spans="1:13" ht="40.5" hidden="1" customHeight="1" thickBot="1" x14ac:dyDescent="0.25">
      <c r="A120" s="43"/>
      <c r="B120" s="43" t="s">
        <v>20</v>
      </c>
      <c r="C120" s="3"/>
      <c r="D120" s="3"/>
      <c r="E120" s="101"/>
      <c r="F120" s="101"/>
      <c r="G120" s="101"/>
      <c r="H120" s="94"/>
      <c r="I120" s="94"/>
      <c r="J120" s="94"/>
      <c r="K120" s="94"/>
      <c r="L120" s="94"/>
      <c r="M120" s="94"/>
    </row>
    <row r="121" spans="1:13" ht="39" hidden="1" customHeight="1" thickBot="1" x14ac:dyDescent="0.25">
      <c r="A121" s="330" t="s">
        <v>22</v>
      </c>
      <c r="B121" s="331"/>
      <c r="C121" s="6" t="s">
        <v>21</v>
      </c>
      <c r="D121" s="7" t="s">
        <v>0</v>
      </c>
      <c r="E121" s="101"/>
      <c r="F121" s="101"/>
      <c r="G121" s="101"/>
      <c r="H121" s="94"/>
      <c r="I121" s="94"/>
      <c r="J121" s="94"/>
      <c r="K121" s="94"/>
      <c r="L121" s="94"/>
      <c r="M121" s="94"/>
    </row>
    <row r="122" spans="1:13" ht="12.75" hidden="1" customHeight="1" x14ac:dyDescent="0.2">
      <c r="A122" s="319" t="s">
        <v>23</v>
      </c>
      <c r="B122" s="320"/>
      <c r="C122" s="8"/>
      <c r="D122" s="9">
        <v>0</v>
      </c>
      <c r="E122" s="101"/>
      <c r="F122" s="101"/>
      <c r="G122" s="101"/>
      <c r="H122" s="94"/>
      <c r="I122" s="94"/>
      <c r="J122" s="94"/>
      <c r="K122" s="94"/>
      <c r="L122" s="94"/>
      <c r="M122" s="94"/>
    </row>
    <row r="123" spans="1:13" ht="12.75" hidden="1" customHeight="1" x14ac:dyDescent="0.2">
      <c r="A123" s="313" t="s">
        <v>24</v>
      </c>
      <c r="B123" s="314"/>
      <c r="C123" s="10"/>
      <c r="D123" s="11">
        <v>0</v>
      </c>
      <c r="E123" s="101"/>
      <c r="F123" s="101"/>
      <c r="G123" s="101"/>
      <c r="H123" s="94"/>
      <c r="I123" s="94"/>
      <c r="J123" s="94"/>
      <c r="K123" s="94"/>
      <c r="L123" s="94"/>
      <c r="M123" s="94"/>
    </row>
    <row r="124" spans="1:13" ht="12.75" hidden="1" customHeight="1" x14ac:dyDescent="0.2">
      <c r="A124" s="313" t="s">
        <v>25</v>
      </c>
      <c r="B124" s="314"/>
      <c r="C124" s="10"/>
      <c r="D124" s="11">
        <v>0</v>
      </c>
      <c r="E124" s="101"/>
      <c r="F124" s="101"/>
      <c r="G124" s="101"/>
      <c r="H124" s="94"/>
      <c r="I124" s="94"/>
      <c r="J124" s="94"/>
      <c r="K124" s="94"/>
      <c r="L124" s="94"/>
      <c r="M124" s="94"/>
    </row>
    <row r="125" spans="1:13" ht="12.75" hidden="1" customHeight="1" x14ac:dyDescent="0.2">
      <c r="A125" s="313" t="s">
        <v>26</v>
      </c>
      <c r="B125" s="314"/>
      <c r="C125" s="10"/>
      <c r="D125" s="11">
        <v>0</v>
      </c>
      <c r="E125" s="101"/>
      <c r="F125" s="101"/>
      <c r="G125" s="101"/>
      <c r="H125" s="94"/>
      <c r="I125" s="94"/>
      <c r="J125" s="94"/>
      <c r="K125" s="94"/>
      <c r="L125" s="94"/>
      <c r="M125" s="94"/>
    </row>
    <row r="126" spans="1:13" ht="12.75" hidden="1" customHeight="1" x14ac:dyDescent="0.2">
      <c r="A126" s="315"/>
      <c r="B126" s="316"/>
      <c r="C126" s="12"/>
      <c r="D126" s="11"/>
      <c r="E126" s="101"/>
      <c r="F126" s="101"/>
      <c r="G126" s="101"/>
      <c r="H126" s="94"/>
      <c r="I126" s="94"/>
      <c r="J126" s="94"/>
      <c r="K126" s="94"/>
      <c r="L126" s="94"/>
      <c r="M126" s="94"/>
    </row>
    <row r="127" spans="1:13" ht="13.5" hidden="1" customHeight="1" thickBot="1" x14ac:dyDescent="0.25">
      <c r="A127" s="317"/>
      <c r="B127" s="318"/>
      <c r="C127" s="13"/>
      <c r="D127" s="14"/>
      <c r="E127" s="101"/>
      <c r="F127" s="101"/>
      <c r="G127" s="101"/>
      <c r="H127" s="94"/>
      <c r="I127" s="94"/>
      <c r="J127" s="94"/>
      <c r="K127" s="94"/>
      <c r="L127" s="94"/>
      <c r="M127" s="94"/>
    </row>
    <row r="128" spans="1:13" ht="13.5" hidden="1" thickBot="1" x14ac:dyDescent="0.25">
      <c r="A128" s="39" t="s">
        <v>27</v>
      </c>
      <c r="B128" s="40"/>
      <c r="C128" s="41"/>
      <c r="D128" s="15">
        <f>SUM(D126:D127)</f>
        <v>0</v>
      </c>
      <c r="E128" s="101"/>
      <c r="F128" s="101"/>
      <c r="G128" s="101"/>
      <c r="H128" s="94"/>
      <c r="I128" s="94"/>
      <c r="J128" s="94"/>
      <c r="K128" s="94"/>
      <c r="L128" s="94"/>
      <c r="M128" s="94"/>
    </row>
    <row r="129" spans="1:13" hidden="1" x14ac:dyDescent="0.2">
      <c r="E129" s="101"/>
      <c r="F129" s="101"/>
      <c r="G129" s="101"/>
      <c r="H129" s="94"/>
      <c r="I129" s="94"/>
      <c r="J129" s="94"/>
      <c r="K129" s="94"/>
      <c r="L129" s="94"/>
      <c r="M129" s="94"/>
    </row>
    <row r="130" spans="1:13" ht="13.5" hidden="1" customHeight="1" thickBot="1" x14ac:dyDescent="0.25">
      <c r="A130" s="43" t="s">
        <v>28</v>
      </c>
      <c r="B130" s="43" t="s">
        <v>29</v>
      </c>
      <c r="C130" s="3"/>
      <c r="D130" s="3"/>
      <c r="E130" s="101"/>
      <c r="F130" s="101"/>
      <c r="G130" s="101"/>
      <c r="H130" s="94"/>
      <c r="I130" s="94"/>
      <c r="J130" s="94"/>
      <c r="K130" s="94"/>
      <c r="L130" s="94"/>
      <c r="M130" s="94"/>
    </row>
    <row r="131" spans="1:13" ht="13.5" hidden="1" customHeight="1" thickBot="1" x14ac:dyDescent="0.25">
      <c r="A131" s="34" t="s">
        <v>30</v>
      </c>
      <c r="B131" s="35"/>
      <c r="C131" s="35"/>
      <c r="D131" s="36"/>
      <c r="E131" s="101"/>
      <c r="F131" s="101"/>
      <c r="G131" s="101"/>
      <c r="H131" s="94"/>
      <c r="I131" s="94"/>
      <c r="J131" s="94"/>
      <c r="K131" s="94"/>
      <c r="L131" s="94"/>
      <c r="M131" s="94"/>
    </row>
    <row r="132" spans="1:13" ht="12.75" hidden="1" customHeight="1" x14ac:dyDescent="0.2">
      <c r="A132" s="16"/>
      <c r="B132" s="37" t="s">
        <v>31</v>
      </c>
      <c r="C132" s="38"/>
      <c r="D132" s="7" t="s">
        <v>0</v>
      </c>
      <c r="E132" s="101"/>
      <c r="F132" s="101"/>
      <c r="G132" s="101"/>
      <c r="H132" s="94"/>
      <c r="I132" s="94"/>
      <c r="J132" s="94"/>
      <c r="K132" s="94"/>
      <c r="L132" s="94"/>
      <c r="M132" s="94"/>
    </row>
    <row r="133" spans="1:13" ht="12.75" hidden="1" customHeight="1" x14ac:dyDescent="0.2">
      <c r="A133" s="17" t="s">
        <v>5</v>
      </c>
      <c r="B133" s="28" t="s">
        <v>32</v>
      </c>
      <c r="C133" s="29"/>
      <c r="D133" s="18">
        <f>D103</f>
        <v>67.37</v>
      </c>
      <c r="E133" s="101"/>
      <c r="F133" s="101"/>
      <c r="G133" s="101"/>
      <c r="H133" s="94"/>
      <c r="I133" s="94"/>
      <c r="J133" s="94"/>
      <c r="K133" s="94"/>
      <c r="L133" s="94"/>
      <c r="M133" s="94"/>
    </row>
    <row r="134" spans="1:13" ht="13.5" hidden="1" customHeight="1" thickBot="1" x14ac:dyDescent="0.25">
      <c r="A134" s="19" t="s">
        <v>6</v>
      </c>
      <c r="B134" s="30" t="s">
        <v>33</v>
      </c>
      <c r="C134" s="31"/>
      <c r="D134" s="20" t="e">
        <f>#REF!</f>
        <v>#REF!</v>
      </c>
      <c r="E134" s="101"/>
      <c r="F134" s="101"/>
      <c r="G134" s="101"/>
      <c r="H134" s="94"/>
      <c r="I134" s="94"/>
      <c r="J134" s="94"/>
      <c r="K134" s="94"/>
      <c r="L134" s="94"/>
      <c r="M134" s="94"/>
    </row>
    <row r="135" spans="1:13" ht="13.5" hidden="1" customHeight="1" thickBot="1" x14ac:dyDescent="0.25">
      <c r="A135" s="19" t="s">
        <v>7</v>
      </c>
      <c r="B135" s="32" t="s">
        <v>34</v>
      </c>
      <c r="C135" s="33"/>
      <c r="D135" s="20">
        <f>D106</f>
        <v>1051.7163556851306</v>
      </c>
      <c r="E135" s="101"/>
      <c r="F135" s="101"/>
      <c r="G135" s="101"/>
      <c r="H135" s="94"/>
      <c r="I135" s="94"/>
      <c r="J135" s="94"/>
      <c r="K135" s="94"/>
      <c r="L135" s="94"/>
      <c r="M135" s="94"/>
    </row>
    <row r="136" spans="1:13" ht="13.5" hidden="1" thickBot="1" x14ac:dyDescent="0.25">
      <c r="A136" s="25" t="s">
        <v>16</v>
      </c>
      <c r="B136" s="26"/>
      <c r="C136" s="27"/>
      <c r="D136" s="15" t="e">
        <f>SUM(D133:D135)</f>
        <v>#REF!</v>
      </c>
      <c r="E136" s="101"/>
      <c r="F136" s="101"/>
      <c r="G136" s="101"/>
      <c r="H136" s="94"/>
      <c r="I136" s="94"/>
      <c r="J136" s="94"/>
      <c r="K136" s="94"/>
      <c r="L136" s="94"/>
      <c r="M136" s="94"/>
    </row>
    <row r="137" spans="1:13" hidden="1" x14ac:dyDescent="0.2">
      <c r="A137" s="21" t="s">
        <v>15</v>
      </c>
      <c r="B137" s="1" t="s">
        <v>35</v>
      </c>
      <c r="E137" s="101"/>
      <c r="F137" s="101"/>
      <c r="G137" s="101"/>
      <c r="H137" s="94"/>
      <c r="I137" s="94"/>
      <c r="J137" s="94"/>
      <c r="K137" s="94"/>
      <c r="L137" s="94"/>
      <c r="M137" s="94"/>
    </row>
    <row r="138" spans="1:13" hidden="1" x14ac:dyDescent="0.2">
      <c r="E138" s="101"/>
      <c r="F138" s="101"/>
      <c r="G138" s="101"/>
      <c r="H138" s="94"/>
      <c r="I138" s="94"/>
      <c r="J138" s="94"/>
      <c r="K138" s="94"/>
      <c r="L138" s="94"/>
      <c r="M138" s="94"/>
    </row>
    <row r="139" spans="1:13" x14ac:dyDescent="0.2">
      <c r="E139" s="101"/>
      <c r="F139" s="101"/>
      <c r="G139" s="101"/>
      <c r="H139" s="94"/>
      <c r="I139" s="94"/>
      <c r="J139" s="94"/>
      <c r="K139" s="94"/>
      <c r="L139" s="94"/>
      <c r="M139" s="94"/>
    </row>
    <row r="140" spans="1:13" x14ac:dyDescent="0.2">
      <c r="A140" s="22"/>
      <c r="B140" s="22"/>
      <c r="E140" s="101"/>
      <c r="F140" s="101"/>
      <c r="G140" s="101"/>
      <c r="H140" s="94"/>
      <c r="I140" s="94"/>
      <c r="J140" s="94"/>
      <c r="K140" s="94"/>
      <c r="L140" s="94"/>
      <c r="M140" s="94"/>
    </row>
    <row r="141" spans="1:13" x14ac:dyDescent="0.2">
      <c r="A141" s="5"/>
      <c r="B141" s="22"/>
      <c r="E141" s="101"/>
      <c r="F141" s="101"/>
      <c r="G141" s="101"/>
      <c r="H141" s="94"/>
      <c r="I141" s="94"/>
      <c r="J141" s="94"/>
      <c r="K141" s="94"/>
      <c r="L141" s="94"/>
      <c r="M141" s="94"/>
    </row>
    <row r="142" spans="1:13" x14ac:dyDescent="0.2">
      <c r="A142" s="22"/>
      <c r="B142" s="22"/>
      <c r="E142" s="101"/>
      <c r="F142" s="101"/>
      <c r="G142" s="101"/>
      <c r="H142" s="94"/>
      <c r="I142" s="94"/>
      <c r="J142" s="94"/>
      <c r="K142" s="94"/>
      <c r="L142" s="94"/>
      <c r="M142" s="94"/>
    </row>
    <row r="143" spans="1:13" x14ac:dyDescent="0.2">
      <c r="A143" s="22"/>
      <c r="B143" s="22"/>
      <c r="E143" s="101"/>
      <c r="F143" s="101"/>
      <c r="G143" s="101"/>
      <c r="H143" s="94"/>
      <c r="I143" s="94"/>
      <c r="J143" s="94"/>
      <c r="K143" s="94"/>
      <c r="L143" s="94"/>
      <c r="M143" s="94"/>
    </row>
    <row r="144" spans="1:13" x14ac:dyDescent="0.2">
      <c r="A144" s="23"/>
      <c r="E144" s="101"/>
      <c r="F144" s="101"/>
      <c r="G144" s="101"/>
      <c r="H144" s="94"/>
      <c r="I144" s="94"/>
      <c r="J144" s="94"/>
      <c r="K144" s="94"/>
      <c r="L144" s="94"/>
      <c r="M144" s="94"/>
    </row>
    <row r="145" spans="1:13" x14ac:dyDescent="0.2">
      <c r="A145" s="23"/>
      <c r="E145" s="101"/>
      <c r="F145" s="101"/>
      <c r="G145" s="101"/>
      <c r="H145" s="94"/>
      <c r="I145" s="94"/>
      <c r="J145" s="94"/>
      <c r="K145" s="94"/>
      <c r="L145" s="94"/>
      <c r="M145" s="94"/>
    </row>
    <row r="146" spans="1:13" x14ac:dyDescent="0.2">
      <c r="E146" s="117"/>
      <c r="F146" s="117"/>
    </row>
  </sheetData>
  <mergeCells count="46">
    <mergeCell ref="A18:D18"/>
    <mergeCell ref="A1:D1"/>
    <mergeCell ref="A5:D5"/>
    <mergeCell ref="A7:D7"/>
    <mergeCell ref="A16:C16"/>
    <mergeCell ref="E41:I41"/>
    <mergeCell ref="A20:D20"/>
    <mergeCell ref="A24:B24"/>
    <mergeCell ref="A26:D26"/>
    <mergeCell ref="A36:B36"/>
    <mergeCell ref="A38:D38"/>
    <mergeCell ref="E40:I40"/>
    <mergeCell ref="A54:D54"/>
    <mergeCell ref="A45:C45"/>
    <mergeCell ref="A46:D46"/>
    <mergeCell ref="A47:D47"/>
    <mergeCell ref="B48:C48"/>
    <mergeCell ref="B49:C49"/>
    <mergeCell ref="B50:C50"/>
    <mergeCell ref="B51:C51"/>
    <mergeCell ref="A52:C52"/>
    <mergeCell ref="A53:D53"/>
    <mergeCell ref="A82:D82"/>
    <mergeCell ref="E62:I62"/>
    <mergeCell ref="A63:B63"/>
    <mergeCell ref="A64:D64"/>
    <mergeCell ref="A65:D65"/>
    <mergeCell ref="A67:D67"/>
    <mergeCell ref="A75:B75"/>
    <mergeCell ref="A77:D77"/>
    <mergeCell ref="A80:B80"/>
    <mergeCell ref="A122:B122"/>
    <mergeCell ref="A86:B86"/>
    <mergeCell ref="A88:D88"/>
    <mergeCell ref="A95:B95"/>
    <mergeCell ref="A97:D97"/>
    <mergeCell ref="A106:B106"/>
    <mergeCell ref="A108:D108"/>
    <mergeCell ref="A116:B116"/>
    <mergeCell ref="A118:B118"/>
    <mergeCell ref="A121:B121"/>
    <mergeCell ref="A123:B123"/>
    <mergeCell ref="A124:B124"/>
    <mergeCell ref="A125:B125"/>
    <mergeCell ref="A126:B126"/>
    <mergeCell ref="A127:B127"/>
  </mergeCells>
  <pageMargins left="0.98425196850393704" right="0.31496062992125984" top="0.70866141732283472" bottom="0.39370078740157483" header="0.11811023622047245" footer="0.11811023622047245"/>
  <pageSetup paperSize="9" scale="71" firstPageNumber="0" orientation="portrait" verticalDpi="597" r:id="rId1"/>
  <headerFooter alignWithMargins="0"/>
  <rowBreaks count="1" manualBreakCount="1">
    <brk id="53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I88"/>
  <sheetViews>
    <sheetView showGridLines="0" topLeftCell="A22" workbookViewId="0">
      <selection activeCell="F50" sqref="F50"/>
    </sheetView>
  </sheetViews>
  <sheetFormatPr defaultRowHeight="12.75" x14ac:dyDescent="0.2"/>
  <cols>
    <col min="1" max="1" width="7.42578125" customWidth="1"/>
    <col min="2" max="2" width="20.7109375" customWidth="1"/>
    <col min="3" max="3" width="19.42578125" bestFit="1" customWidth="1"/>
    <col min="4" max="4" width="14.42578125" customWidth="1"/>
    <col min="5" max="5" width="13.7109375" customWidth="1"/>
    <col min="6" max="6" width="14.85546875" customWidth="1"/>
  </cols>
  <sheetData>
    <row r="1" spans="1:9" ht="18" customHeight="1" x14ac:dyDescent="0.2">
      <c r="A1" s="360" t="s">
        <v>170</v>
      </c>
      <c r="B1" s="360"/>
      <c r="C1" s="360"/>
      <c r="D1" s="360"/>
      <c r="E1" s="360"/>
      <c r="F1" s="360"/>
    </row>
    <row r="2" spans="1:9" s="125" customFormat="1" x14ac:dyDescent="0.2">
      <c r="A2" s="202"/>
      <c r="B2" s="202"/>
      <c r="C2" s="202"/>
      <c r="D2" s="202"/>
      <c r="E2" s="202"/>
      <c r="F2" s="202"/>
    </row>
    <row r="3" spans="1:9" x14ac:dyDescent="0.2">
      <c r="A3" s="203" t="s">
        <v>207</v>
      </c>
    </row>
    <row r="4" spans="1:9" ht="22.5" x14ac:dyDescent="0.2">
      <c r="A4" s="359" t="s">
        <v>177</v>
      </c>
      <c r="B4" s="359"/>
      <c r="C4" s="248" t="s">
        <v>178</v>
      </c>
      <c r="D4" s="248" t="s">
        <v>181</v>
      </c>
      <c r="E4" s="248" t="s">
        <v>186</v>
      </c>
      <c r="F4" s="249" t="s">
        <v>179</v>
      </c>
    </row>
    <row r="5" spans="1:9" x14ac:dyDescent="0.2">
      <c r="A5" s="144">
        <v>1</v>
      </c>
      <c r="B5" s="133" t="s">
        <v>211</v>
      </c>
      <c r="C5" s="204">
        <v>71.95</v>
      </c>
      <c r="D5" s="242">
        <v>4</v>
      </c>
      <c r="E5" s="145">
        <f>C5*D5</f>
        <v>287.8</v>
      </c>
      <c r="F5" s="145">
        <f>E5/12</f>
        <v>23.983333333333334</v>
      </c>
    </row>
    <row r="6" spans="1:9" x14ac:dyDescent="0.2">
      <c r="A6" s="144">
        <v>2</v>
      </c>
      <c r="B6" s="133" t="s">
        <v>212</v>
      </c>
      <c r="C6" s="204">
        <v>81.31</v>
      </c>
      <c r="D6" s="242">
        <v>4</v>
      </c>
      <c r="E6" s="145">
        <f t="shared" ref="E6:E11" si="0">C6*D6</f>
        <v>325.24</v>
      </c>
      <c r="F6" s="145">
        <f>E6/12</f>
        <v>27.103333333333335</v>
      </c>
    </row>
    <row r="7" spans="1:9" x14ac:dyDescent="0.2">
      <c r="A7" s="144">
        <v>3</v>
      </c>
      <c r="B7" s="133" t="s">
        <v>221</v>
      </c>
      <c r="C7" s="204">
        <v>28.59</v>
      </c>
      <c r="D7" s="242">
        <v>4</v>
      </c>
      <c r="E7" s="145">
        <f t="shared" si="0"/>
        <v>114.36</v>
      </c>
      <c r="F7" s="145">
        <f>E7/12</f>
        <v>9.5299999999999994</v>
      </c>
    </row>
    <row r="8" spans="1:9" x14ac:dyDescent="0.2">
      <c r="A8" s="144">
        <v>4</v>
      </c>
      <c r="B8" s="133" t="s">
        <v>213</v>
      </c>
      <c r="C8" s="204">
        <v>9.15</v>
      </c>
      <c r="D8" s="242">
        <v>12</v>
      </c>
      <c r="E8" s="145">
        <f t="shared" si="0"/>
        <v>109.80000000000001</v>
      </c>
      <c r="F8" s="145">
        <f>E8/12</f>
        <v>9.15</v>
      </c>
    </row>
    <row r="9" spans="1:9" x14ac:dyDescent="0.2">
      <c r="A9" s="144">
        <v>5</v>
      </c>
      <c r="B9" s="133" t="s">
        <v>214</v>
      </c>
      <c r="C9" s="204">
        <v>27.55</v>
      </c>
      <c r="D9" s="242">
        <v>4</v>
      </c>
      <c r="E9" s="145">
        <f t="shared" si="0"/>
        <v>110.2</v>
      </c>
      <c r="F9" s="145">
        <f>E9/12</f>
        <v>9.1833333333333336</v>
      </c>
    </row>
    <row r="10" spans="1:9" x14ac:dyDescent="0.2">
      <c r="A10" s="144">
        <v>6</v>
      </c>
      <c r="B10" s="133" t="s">
        <v>188</v>
      </c>
      <c r="C10" s="204">
        <v>89.1</v>
      </c>
      <c r="D10" s="242">
        <v>4</v>
      </c>
      <c r="E10" s="145">
        <f t="shared" si="0"/>
        <v>356.4</v>
      </c>
      <c r="F10" s="145">
        <f>E10/12</f>
        <v>29.7</v>
      </c>
    </row>
    <row r="11" spans="1:9" x14ac:dyDescent="0.2">
      <c r="A11" s="131">
        <v>7</v>
      </c>
      <c r="B11" s="133" t="s">
        <v>215</v>
      </c>
      <c r="C11" s="204">
        <v>69.900000000000006</v>
      </c>
      <c r="D11" s="242">
        <v>2</v>
      </c>
      <c r="E11" s="145">
        <f t="shared" si="0"/>
        <v>139.80000000000001</v>
      </c>
      <c r="F11" s="145">
        <f>E11/12</f>
        <v>11.65</v>
      </c>
    </row>
    <row r="12" spans="1:9" x14ac:dyDescent="0.2">
      <c r="A12" s="158"/>
      <c r="B12" s="159"/>
      <c r="C12" s="358" t="s">
        <v>182</v>
      </c>
      <c r="D12" s="358"/>
      <c r="E12" s="161">
        <f>SUM(E5:E11)</f>
        <v>1443.6000000000001</v>
      </c>
      <c r="F12" s="163"/>
    </row>
    <row r="13" spans="1:9" x14ac:dyDescent="0.2">
      <c r="A13" s="158"/>
      <c r="B13" s="159"/>
      <c r="C13" s="358" t="s">
        <v>183</v>
      </c>
      <c r="D13" s="358"/>
      <c r="E13" s="358"/>
      <c r="F13" s="236">
        <v>1</v>
      </c>
    </row>
    <row r="14" spans="1:9" x14ac:dyDescent="0.2">
      <c r="A14" s="130"/>
      <c r="B14" s="132"/>
      <c r="C14" s="358" t="s">
        <v>180</v>
      </c>
      <c r="D14" s="358"/>
      <c r="E14" s="162"/>
      <c r="F14" s="160">
        <f>SUM(F5:F11)</f>
        <v>120.30000000000003</v>
      </c>
    </row>
    <row r="15" spans="1:9" ht="12.75" customHeight="1" x14ac:dyDescent="0.2">
      <c r="A15" s="143"/>
      <c r="B15" s="146"/>
      <c r="C15" s="165"/>
      <c r="D15" s="165"/>
      <c r="E15" s="165"/>
      <c r="F15" s="147"/>
    </row>
    <row r="16" spans="1:9" x14ac:dyDescent="0.2">
      <c r="A16" s="203" t="s">
        <v>208</v>
      </c>
      <c r="G16" s="164"/>
      <c r="H16" s="164"/>
      <c r="I16" s="164"/>
    </row>
    <row r="17" spans="1:9" ht="22.5" x14ac:dyDescent="0.2">
      <c r="A17" s="359" t="s">
        <v>177</v>
      </c>
      <c r="B17" s="359"/>
      <c r="C17" s="248" t="s">
        <v>178</v>
      </c>
      <c r="D17" s="248" t="s">
        <v>181</v>
      </c>
      <c r="E17" s="248" t="s">
        <v>187</v>
      </c>
      <c r="F17" s="249" t="s">
        <v>179</v>
      </c>
      <c r="G17" s="164"/>
      <c r="H17" s="164"/>
      <c r="I17" s="164"/>
    </row>
    <row r="18" spans="1:9" x14ac:dyDescent="0.2">
      <c r="A18" s="144">
        <v>1</v>
      </c>
      <c r="B18" s="133" t="s">
        <v>220</v>
      </c>
      <c r="C18" s="204">
        <v>185.67</v>
      </c>
      <c r="D18" s="169">
        <v>4</v>
      </c>
      <c r="E18" s="145">
        <f>C18*D18</f>
        <v>742.68</v>
      </c>
      <c r="F18" s="145">
        <f>E18/12</f>
        <v>61.889999999999993</v>
      </c>
      <c r="G18" s="164"/>
      <c r="H18" s="164"/>
      <c r="I18" s="164"/>
    </row>
    <row r="19" spans="1:9" x14ac:dyDescent="0.2">
      <c r="A19" s="144">
        <v>2</v>
      </c>
      <c r="B19" s="133" t="s">
        <v>211</v>
      </c>
      <c r="C19" s="204">
        <v>71.95</v>
      </c>
      <c r="D19" s="169">
        <v>4</v>
      </c>
      <c r="E19" s="145">
        <f t="shared" ref="E19:E23" si="1">C19*D19</f>
        <v>287.8</v>
      </c>
      <c r="F19" s="145">
        <f t="shared" ref="F19:F23" si="2">E19/12</f>
        <v>23.983333333333334</v>
      </c>
      <c r="G19" s="164"/>
      <c r="H19" s="164"/>
      <c r="I19" s="164"/>
    </row>
    <row r="20" spans="1:9" x14ac:dyDescent="0.2">
      <c r="A20" s="144">
        <v>3</v>
      </c>
      <c r="B20" s="133" t="s">
        <v>221</v>
      </c>
      <c r="C20" s="204">
        <v>28.59</v>
      </c>
      <c r="D20" s="169">
        <v>4</v>
      </c>
      <c r="E20" s="145">
        <f t="shared" si="1"/>
        <v>114.36</v>
      </c>
      <c r="F20" s="145">
        <f t="shared" si="2"/>
        <v>9.5299999999999994</v>
      </c>
      <c r="G20" s="164"/>
      <c r="H20" s="164"/>
      <c r="I20" s="164"/>
    </row>
    <row r="21" spans="1:9" x14ac:dyDescent="0.2">
      <c r="A21" s="144">
        <v>4</v>
      </c>
      <c r="B21" s="133" t="s">
        <v>213</v>
      </c>
      <c r="C21" s="204">
        <v>9.15</v>
      </c>
      <c r="D21" s="169">
        <v>12</v>
      </c>
      <c r="E21" s="145">
        <f t="shared" si="1"/>
        <v>109.80000000000001</v>
      </c>
      <c r="F21" s="145">
        <f t="shared" si="2"/>
        <v>9.15</v>
      </c>
      <c r="G21" s="164"/>
      <c r="H21" s="164"/>
      <c r="I21" s="164"/>
    </row>
    <row r="22" spans="1:9" x14ac:dyDescent="0.2">
      <c r="A22" s="144">
        <v>5</v>
      </c>
      <c r="B22" s="133" t="s">
        <v>214</v>
      </c>
      <c r="C22" s="204">
        <v>27.55</v>
      </c>
      <c r="D22" s="169">
        <v>4</v>
      </c>
      <c r="E22" s="145">
        <f t="shared" si="1"/>
        <v>110.2</v>
      </c>
      <c r="F22" s="145">
        <f t="shared" si="2"/>
        <v>9.1833333333333336</v>
      </c>
      <c r="G22" s="164"/>
      <c r="H22" s="164"/>
      <c r="I22" s="164"/>
    </row>
    <row r="23" spans="1:9" x14ac:dyDescent="0.2">
      <c r="A23" s="144">
        <v>6</v>
      </c>
      <c r="B23" s="133" t="s">
        <v>222</v>
      </c>
      <c r="C23" s="204">
        <v>89.1</v>
      </c>
      <c r="D23" s="169">
        <v>4</v>
      </c>
      <c r="E23" s="145">
        <f t="shared" si="1"/>
        <v>356.4</v>
      </c>
      <c r="F23" s="145">
        <f t="shared" si="2"/>
        <v>29.7</v>
      </c>
      <c r="G23" s="164"/>
      <c r="H23" s="164"/>
      <c r="I23" s="164"/>
    </row>
    <row r="24" spans="1:9" x14ac:dyDescent="0.2">
      <c r="A24" s="158"/>
      <c r="B24" s="159"/>
      <c r="C24" s="358" t="s">
        <v>182</v>
      </c>
      <c r="D24" s="358"/>
      <c r="E24" s="161">
        <f>SUM(E18:E23)</f>
        <v>1721.2399999999998</v>
      </c>
      <c r="F24" s="163"/>
      <c r="G24" s="164"/>
      <c r="H24" s="164"/>
      <c r="I24" s="164"/>
    </row>
    <row r="25" spans="1:9" x14ac:dyDescent="0.2">
      <c r="A25" s="158"/>
      <c r="B25" s="159"/>
      <c r="C25" s="358" t="s">
        <v>183</v>
      </c>
      <c r="D25" s="358"/>
      <c r="E25" s="358"/>
      <c r="F25" s="236">
        <v>10</v>
      </c>
      <c r="G25" s="164"/>
      <c r="H25" s="164"/>
      <c r="I25" s="164"/>
    </row>
    <row r="26" spans="1:9" x14ac:dyDescent="0.2">
      <c r="A26" s="143"/>
      <c r="B26" s="146"/>
      <c r="C26" s="358" t="s">
        <v>180</v>
      </c>
      <c r="D26" s="358"/>
      <c r="E26" s="162"/>
      <c r="F26" s="160">
        <f>SUM(F18:F23)</f>
        <v>143.43666666666667</v>
      </c>
      <c r="G26" s="164"/>
      <c r="H26" s="164"/>
      <c r="I26" s="164"/>
    </row>
    <row r="27" spans="1:9" x14ac:dyDescent="0.2">
      <c r="C27" s="164"/>
      <c r="D27" s="164"/>
      <c r="E27" s="164"/>
      <c r="F27" s="164"/>
      <c r="G27" s="164"/>
      <c r="H27" s="164"/>
      <c r="I27" s="164"/>
    </row>
    <row r="28" spans="1:9" x14ac:dyDescent="0.2">
      <c r="A28" s="203" t="s">
        <v>209</v>
      </c>
      <c r="G28" s="164"/>
      <c r="H28" s="164"/>
      <c r="I28" s="164"/>
    </row>
    <row r="29" spans="1:9" ht="22.5" x14ac:dyDescent="0.2">
      <c r="A29" s="359" t="s">
        <v>177</v>
      </c>
      <c r="B29" s="359"/>
      <c r="C29" s="248" t="s">
        <v>178</v>
      </c>
      <c r="D29" s="248" t="s">
        <v>181</v>
      </c>
      <c r="E29" s="248" t="s">
        <v>187</v>
      </c>
      <c r="F29" s="249" t="s">
        <v>179</v>
      </c>
      <c r="G29" s="164"/>
      <c r="H29" s="164"/>
      <c r="I29" s="164"/>
    </row>
    <row r="30" spans="1:9" x14ac:dyDescent="0.2">
      <c r="A30" s="144">
        <v>1</v>
      </c>
      <c r="B30" s="133" t="s">
        <v>216</v>
      </c>
      <c r="C30" s="204">
        <v>68.05</v>
      </c>
      <c r="D30" s="169">
        <v>4</v>
      </c>
      <c r="E30" s="145">
        <f>C30*D30</f>
        <v>272.2</v>
      </c>
      <c r="F30" s="145">
        <f>E30/12</f>
        <v>22.683333333333334</v>
      </c>
      <c r="G30" s="164"/>
      <c r="H30" s="164"/>
      <c r="I30" s="164"/>
    </row>
    <row r="31" spans="1:9" x14ac:dyDescent="0.2">
      <c r="A31" s="144">
        <v>2</v>
      </c>
      <c r="B31" s="133" t="s">
        <v>217</v>
      </c>
      <c r="C31" s="204">
        <v>39.9</v>
      </c>
      <c r="D31" s="169">
        <v>8</v>
      </c>
      <c r="E31" s="145">
        <f t="shared" ref="E31:E35" si="3">C31*D31</f>
        <v>319.2</v>
      </c>
      <c r="F31" s="145">
        <f t="shared" ref="F31:F35" si="4">E31/12</f>
        <v>26.599999999999998</v>
      </c>
      <c r="G31" s="164"/>
      <c r="H31" s="164"/>
      <c r="I31" s="164"/>
    </row>
    <row r="32" spans="1:9" x14ac:dyDescent="0.2">
      <c r="A32" s="144">
        <v>3</v>
      </c>
      <c r="B32" s="133" t="s">
        <v>218</v>
      </c>
      <c r="C32" s="204">
        <v>4.1399999999999997</v>
      </c>
      <c r="D32" s="169">
        <v>12</v>
      </c>
      <c r="E32" s="145">
        <f t="shared" si="3"/>
        <v>49.679999999999993</v>
      </c>
      <c r="F32" s="145">
        <f t="shared" si="4"/>
        <v>4.1399999999999997</v>
      </c>
      <c r="G32" s="164"/>
      <c r="H32" s="164"/>
      <c r="I32" s="164"/>
    </row>
    <row r="33" spans="1:9" x14ac:dyDescent="0.2">
      <c r="A33" s="144">
        <v>4</v>
      </c>
      <c r="B33" s="133" t="s">
        <v>219</v>
      </c>
      <c r="C33" s="204">
        <v>69.319999999999993</v>
      </c>
      <c r="D33" s="169">
        <v>4</v>
      </c>
      <c r="E33" s="145">
        <f t="shared" si="3"/>
        <v>277.27999999999997</v>
      </c>
      <c r="F33" s="145">
        <f t="shared" si="4"/>
        <v>23.106666666666666</v>
      </c>
      <c r="G33" s="164"/>
      <c r="H33" s="164"/>
      <c r="I33" s="164"/>
    </row>
    <row r="34" spans="1:9" x14ac:dyDescent="0.2">
      <c r="A34" s="144">
        <v>5</v>
      </c>
      <c r="B34" s="133" t="s">
        <v>214</v>
      </c>
      <c r="C34" s="204">
        <v>27.55</v>
      </c>
      <c r="D34" s="169">
        <v>4</v>
      </c>
      <c r="E34" s="145">
        <f t="shared" si="3"/>
        <v>110.2</v>
      </c>
      <c r="F34" s="145">
        <f t="shared" si="4"/>
        <v>9.1833333333333336</v>
      </c>
      <c r="G34" s="164"/>
      <c r="H34" s="164"/>
      <c r="I34" s="164"/>
    </row>
    <row r="35" spans="1:9" x14ac:dyDescent="0.2">
      <c r="A35" s="144">
        <v>6</v>
      </c>
      <c r="B35" s="133" t="s">
        <v>215</v>
      </c>
      <c r="C35" s="204">
        <v>69.900000000000006</v>
      </c>
      <c r="D35" s="169">
        <v>2</v>
      </c>
      <c r="E35" s="145">
        <f t="shared" si="3"/>
        <v>139.80000000000001</v>
      </c>
      <c r="F35" s="145">
        <f t="shared" si="4"/>
        <v>11.65</v>
      </c>
      <c r="G35" s="164"/>
      <c r="H35" s="164"/>
      <c r="I35" s="164"/>
    </row>
    <row r="36" spans="1:9" x14ac:dyDescent="0.2">
      <c r="A36" s="158"/>
      <c r="B36" s="159"/>
      <c r="C36" s="358" t="s">
        <v>182</v>
      </c>
      <c r="D36" s="358"/>
      <c r="E36" s="161">
        <f>SUM(E30:E35)</f>
        <v>1168.3599999999999</v>
      </c>
      <c r="F36" s="163"/>
      <c r="G36" s="164"/>
      <c r="H36" s="164"/>
      <c r="I36" s="164"/>
    </row>
    <row r="37" spans="1:9" x14ac:dyDescent="0.2">
      <c r="A37" s="158"/>
      <c r="B37" s="159"/>
      <c r="C37" s="358" t="s">
        <v>183</v>
      </c>
      <c r="D37" s="358"/>
      <c r="E37" s="358"/>
      <c r="F37" s="236">
        <v>10</v>
      </c>
      <c r="G37" s="164"/>
      <c r="H37" s="164"/>
      <c r="I37" s="164"/>
    </row>
    <row r="38" spans="1:9" x14ac:dyDescent="0.2">
      <c r="A38" s="143"/>
      <c r="B38" s="146"/>
      <c r="C38" s="358" t="s">
        <v>180</v>
      </c>
      <c r="D38" s="358"/>
      <c r="E38" s="162"/>
      <c r="F38" s="160">
        <f>SUM(F30:F35)</f>
        <v>97.363333333333344</v>
      </c>
      <c r="G38" s="164"/>
      <c r="H38" s="164"/>
      <c r="I38" s="164"/>
    </row>
    <row r="39" spans="1:9" x14ac:dyDescent="0.2">
      <c r="C39" s="164"/>
      <c r="D39" s="164"/>
      <c r="E39" s="164"/>
      <c r="F39" s="164"/>
      <c r="G39" s="164"/>
      <c r="H39" s="164"/>
      <c r="I39" s="164"/>
    </row>
    <row r="40" spans="1:9" x14ac:dyDescent="0.2">
      <c r="A40" s="203" t="s">
        <v>210</v>
      </c>
      <c r="G40" s="164"/>
      <c r="H40" s="164"/>
      <c r="I40" s="164"/>
    </row>
    <row r="41" spans="1:9" ht="22.5" x14ac:dyDescent="0.2">
      <c r="A41" s="359" t="s">
        <v>177</v>
      </c>
      <c r="B41" s="359"/>
      <c r="C41" s="248" t="s">
        <v>178</v>
      </c>
      <c r="D41" s="248" t="s">
        <v>181</v>
      </c>
      <c r="E41" s="248" t="s">
        <v>187</v>
      </c>
      <c r="F41" s="249" t="s">
        <v>179</v>
      </c>
      <c r="G41" s="164"/>
      <c r="H41" s="164"/>
      <c r="I41" s="164"/>
    </row>
    <row r="42" spans="1:9" x14ac:dyDescent="0.2">
      <c r="A42" s="144">
        <v>1</v>
      </c>
      <c r="B42" s="133" t="s">
        <v>211</v>
      </c>
      <c r="C42" s="204">
        <v>71.95</v>
      </c>
      <c r="D42" s="169">
        <v>4</v>
      </c>
      <c r="E42" s="145">
        <f>C42*D42</f>
        <v>287.8</v>
      </c>
      <c r="F42" s="145">
        <f>E42/12</f>
        <v>23.983333333333334</v>
      </c>
      <c r="G42" s="164"/>
      <c r="H42" s="164"/>
      <c r="I42" s="164"/>
    </row>
    <row r="43" spans="1:9" x14ac:dyDescent="0.2">
      <c r="A43" s="144">
        <v>2</v>
      </c>
      <c r="B43" s="133" t="s">
        <v>212</v>
      </c>
      <c r="C43" s="204">
        <v>81.31</v>
      </c>
      <c r="D43" s="169">
        <v>4</v>
      </c>
      <c r="E43" s="145">
        <f t="shared" ref="E43:E47" si="5">C43*D43</f>
        <v>325.24</v>
      </c>
      <c r="F43" s="145">
        <f t="shared" ref="F43:F47" si="6">E43/12</f>
        <v>27.103333333333335</v>
      </c>
      <c r="G43" s="164"/>
      <c r="H43" s="164"/>
      <c r="I43" s="164"/>
    </row>
    <row r="44" spans="1:9" x14ac:dyDescent="0.2">
      <c r="A44" s="144">
        <v>3</v>
      </c>
      <c r="B44" s="133" t="s">
        <v>213</v>
      </c>
      <c r="C44" s="204">
        <v>9.15</v>
      </c>
      <c r="D44" s="169">
        <v>12</v>
      </c>
      <c r="E44" s="145">
        <f t="shared" si="5"/>
        <v>109.80000000000001</v>
      </c>
      <c r="F44" s="145">
        <f t="shared" si="6"/>
        <v>9.15</v>
      </c>
      <c r="G44" s="164"/>
      <c r="H44" s="164"/>
      <c r="I44" s="164"/>
    </row>
    <row r="45" spans="1:9" x14ac:dyDescent="0.2">
      <c r="A45" s="144">
        <v>4</v>
      </c>
      <c r="B45" s="133" t="s">
        <v>214</v>
      </c>
      <c r="C45" s="204">
        <v>27.55</v>
      </c>
      <c r="D45" s="169">
        <v>4</v>
      </c>
      <c r="E45" s="145">
        <f t="shared" si="5"/>
        <v>110.2</v>
      </c>
      <c r="F45" s="145">
        <f t="shared" si="6"/>
        <v>9.1833333333333336</v>
      </c>
      <c r="G45" s="164"/>
      <c r="H45" s="164"/>
      <c r="I45" s="164"/>
    </row>
    <row r="46" spans="1:9" x14ac:dyDescent="0.2">
      <c r="A46" s="144">
        <v>5</v>
      </c>
      <c r="B46" s="133" t="s">
        <v>188</v>
      </c>
      <c r="C46" s="204">
        <v>89.1</v>
      </c>
      <c r="D46" s="169">
        <v>4</v>
      </c>
      <c r="E46" s="145">
        <f t="shared" si="5"/>
        <v>356.4</v>
      </c>
      <c r="F46" s="145">
        <f t="shared" si="6"/>
        <v>29.7</v>
      </c>
      <c r="G46" s="164"/>
      <c r="H46" s="164"/>
      <c r="I46" s="164"/>
    </row>
    <row r="47" spans="1:9" x14ac:dyDescent="0.2">
      <c r="A47" s="144">
        <v>6</v>
      </c>
      <c r="B47" s="133" t="s">
        <v>215</v>
      </c>
      <c r="C47" s="204">
        <v>69.900000000000006</v>
      </c>
      <c r="D47" s="169">
        <v>2</v>
      </c>
      <c r="E47" s="145">
        <f t="shared" si="5"/>
        <v>139.80000000000001</v>
      </c>
      <c r="F47" s="145">
        <f t="shared" si="6"/>
        <v>11.65</v>
      </c>
      <c r="G47" s="164"/>
      <c r="H47" s="164"/>
      <c r="I47" s="164"/>
    </row>
    <row r="48" spans="1:9" x14ac:dyDescent="0.2">
      <c r="A48" s="158"/>
      <c r="B48" s="159"/>
      <c r="C48" s="358" t="s">
        <v>182</v>
      </c>
      <c r="D48" s="358"/>
      <c r="E48" s="161">
        <f>SUM(E42:E47)</f>
        <v>1329.24</v>
      </c>
      <c r="F48" s="163"/>
      <c r="G48" s="164"/>
      <c r="H48" s="164"/>
      <c r="I48" s="164"/>
    </row>
    <row r="49" spans="1:9" x14ac:dyDescent="0.2">
      <c r="A49" s="158"/>
      <c r="B49" s="159"/>
      <c r="C49" s="358" t="s">
        <v>183</v>
      </c>
      <c r="D49" s="358"/>
      <c r="E49" s="358"/>
      <c r="F49" s="236">
        <v>2</v>
      </c>
      <c r="G49" s="164"/>
      <c r="H49" s="164"/>
      <c r="I49" s="164"/>
    </row>
    <row r="50" spans="1:9" x14ac:dyDescent="0.2">
      <c r="A50" s="143"/>
      <c r="B50" s="146"/>
      <c r="C50" s="358" t="s">
        <v>180</v>
      </c>
      <c r="D50" s="358"/>
      <c r="E50" s="162"/>
      <c r="F50" s="160">
        <f>SUM(F42:F47)</f>
        <v>110.77000000000001</v>
      </c>
      <c r="G50" s="164"/>
      <c r="H50" s="164"/>
      <c r="I50" s="164"/>
    </row>
    <row r="51" spans="1:9" x14ac:dyDescent="0.2">
      <c r="C51" s="164"/>
      <c r="D51" s="164"/>
      <c r="E51" s="164"/>
      <c r="F51" s="164"/>
      <c r="G51" s="164"/>
      <c r="H51" s="164"/>
      <c r="I51" s="164"/>
    </row>
    <row r="52" spans="1:9" x14ac:dyDescent="0.2">
      <c r="C52" s="164"/>
      <c r="D52" s="164"/>
      <c r="E52" s="164"/>
      <c r="F52" s="164"/>
      <c r="G52" s="164"/>
      <c r="H52" s="164"/>
      <c r="I52" s="164"/>
    </row>
    <row r="53" spans="1:9" x14ac:dyDescent="0.2">
      <c r="C53" s="164"/>
      <c r="D53" s="164"/>
      <c r="E53" s="164"/>
      <c r="F53" s="164"/>
      <c r="G53" s="164"/>
      <c r="H53" s="164"/>
      <c r="I53" s="164"/>
    </row>
    <row r="54" spans="1:9" x14ac:dyDescent="0.2">
      <c r="C54" s="164"/>
      <c r="D54" s="164"/>
      <c r="E54" s="164"/>
      <c r="F54" s="164"/>
      <c r="G54" s="164"/>
      <c r="H54" s="164"/>
      <c r="I54" s="164"/>
    </row>
    <row r="55" spans="1:9" x14ac:dyDescent="0.2">
      <c r="C55" s="164"/>
      <c r="D55" s="164"/>
      <c r="E55" s="164"/>
      <c r="F55" s="164"/>
      <c r="G55" s="164"/>
      <c r="H55" s="164"/>
      <c r="I55" s="164"/>
    </row>
    <row r="56" spans="1:9" x14ac:dyDescent="0.2">
      <c r="C56" s="164"/>
      <c r="D56" s="164"/>
      <c r="E56" s="164"/>
      <c r="F56" s="164"/>
      <c r="G56" s="164"/>
      <c r="H56" s="164"/>
      <c r="I56" s="164"/>
    </row>
    <row r="57" spans="1:9" x14ac:dyDescent="0.2">
      <c r="C57" s="164"/>
      <c r="D57" s="164"/>
      <c r="E57" s="164"/>
      <c r="F57" s="164"/>
      <c r="G57" s="164"/>
      <c r="H57" s="164"/>
      <c r="I57" s="164"/>
    </row>
    <row r="58" spans="1:9" x14ac:dyDescent="0.2">
      <c r="C58" s="164"/>
      <c r="D58" s="164"/>
      <c r="E58" s="164"/>
      <c r="F58" s="164"/>
      <c r="G58" s="164"/>
      <c r="H58" s="164"/>
      <c r="I58" s="164"/>
    </row>
    <row r="59" spans="1:9" x14ac:dyDescent="0.2">
      <c r="C59" s="164"/>
      <c r="D59" s="164"/>
      <c r="E59" s="164"/>
      <c r="F59" s="164"/>
      <c r="G59" s="164"/>
      <c r="H59" s="164"/>
      <c r="I59" s="164"/>
    </row>
    <row r="60" spans="1:9" x14ac:dyDescent="0.2">
      <c r="C60" s="164"/>
      <c r="D60" s="164"/>
      <c r="E60" s="164"/>
      <c r="F60" s="164"/>
      <c r="G60" s="164"/>
      <c r="H60" s="164"/>
      <c r="I60" s="164"/>
    </row>
    <row r="61" spans="1:9" x14ac:dyDescent="0.2">
      <c r="C61" s="164"/>
      <c r="D61" s="164"/>
      <c r="E61" s="164"/>
      <c r="F61" s="164"/>
      <c r="G61" s="164"/>
      <c r="H61" s="164"/>
      <c r="I61" s="164"/>
    </row>
    <row r="62" spans="1:9" x14ac:dyDescent="0.2">
      <c r="C62" s="164"/>
      <c r="D62" s="164"/>
      <c r="E62" s="164"/>
      <c r="F62" s="164"/>
      <c r="G62" s="164"/>
      <c r="H62" s="164"/>
      <c r="I62" s="164"/>
    </row>
    <row r="63" spans="1:9" x14ac:dyDescent="0.2">
      <c r="C63" s="164"/>
      <c r="D63" s="164"/>
      <c r="E63" s="164"/>
      <c r="F63" s="164"/>
      <c r="G63" s="164"/>
      <c r="H63" s="164"/>
      <c r="I63" s="164"/>
    </row>
    <row r="64" spans="1:9" x14ac:dyDescent="0.2">
      <c r="C64" s="164"/>
      <c r="D64" s="164"/>
      <c r="E64" s="164"/>
      <c r="F64" s="164"/>
      <c r="G64" s="164"/>
      <c r="H64" s="164"/>
      <c r="I64" s="164"/>
    </row>
    <row r="65" spans="3:9" x14ac:dyDescent="0.2">
      <c r="C65" s="164"/>
      <c r="D65" s="164"/>
      <c r="E65" s="164"/>
      <c r="F65" s="164"/>
      <c r="G65" s="164"/>
      <c r="H65" s="164"/>
      <c r="I65" s="164"/>
    </row>
    <row r="66" spans="3:9" x14ac:dyDescent="0.2">
      <c r="C66" s="164"/>
      <c r="D66" s="164"/>
      <c r="E66" s="164"/>
      <c r="F66" s="164"/>
      <c r="G66" s="164"/>
      <c r="H66" s="164"/>
      <c r="I66" s="164"/>
    </row>
    <row r="67" spans="3:9" x14ac:dyDescent="0.2">
      <c r="C67" s="164"/>
      <c r="D67" s="164"/>
      <c r="E67" s="164"/>
      <c r="F67" s="164"/>
      <c r="G67" s="164"/>
      <c r="H67" s="164"/>
      <c r="I67" s="164"/>
    </row>
    <row r="68" spans="3:9" x14ac:dyDescent="0.2">
      <c r="C68" s="164"/>
      <c r="D68" s="164"/>
      <c r="E68" s="164"/>
      <c r="F68" s="164"/>
      <c r="G68" s="164"/>
      <c r="H68" s="164"/>
      <c r="I68" s="164"/>
    </row>
    <row r="69" spans="3:9" x14ac:dyDescent="0.2">
      <c r="C69" s="164"/>
      <c r="D69" s="164"/>
      <c r="E69" s="164"/>
      <c r="F69" s="164"/>
      <c r="G69" s="164"/>
      <c r="H69" s="164"/>
      <c r="I69" s="164"/>
    </row>
    <row r="70" spans="3:9" x14ac:dyDescent="0.2">
      <c r="C70" s="164"/>
      <c r="D70" s="164"/>
      <c r="E70" s="164"/>
      <c r="F70" s="164"/>
      <c r="G70" s="164"/>
      <c r="H70" s="164"/>
      <c r="I70" s="164"/>
    </row>
    <row r="71" spans="3:9" x14ac:dyDescent="0.2">
      <c r="C71" s="164"/>
      <c r="D71" s="164"/>
      <c r="E71" s="164"/>
      <c r="F71" s="164"/>
      <c r="G71" s="164"/>
      <c r="H71" s="164"/>
      <c r="I71" s="164"/>
    </row>
    <row r="72" spans="3:9" x14ac:dyDescent="0.2">
      <c r="C72" s="164"/>
      <c r="D72" s="164"/>
      <c r="E72" s="164"/>
      <c r="F72" s="164"/>
      <c r="G72" s="164"/>
      <c r="H72" s="164"/>
      <c r="I72" s="164"/>
    </row>
    <row r="73" spans="3:9" x14ac:dyDescent="0.2">
      <c r="C73" s="164"/>
      <c r="D73" s="164"/>
      <c r="E73" s="164"/>
      <c r="F73" s="164"/>
      <c r="G73" s="164"/>
      <c r="H73" s="164"/>
      <c r="I73" s="164"/>
    </row>
    <row r="74" spans="3:9" x14ac:dyDescent="0.2">
      <c r="C74" s="164"/>
      <c r="D74" s="164"/>
      <c r="E74" s="164"/>
      <c r="F74" s="164"/>
      <c r="G74" s="164"/>
      <c r="H74" s="164"/>
      <c r="I74" s="164"/>
    </row>
    <row r="75" spans="3:9" x14ac:dyDescent="0.2">
      <c r="C75" s="164"/>
      <c r="D75" s="164"/>
      <c r="E75" s="164"/>
      <c r="F75" s="164"/>
      <c r="G75" s="164"/>
      <c r="H75" s="164"/>
      <c r="I75" s="164"/>
    </row>
    <row r="76" spans="3:9" x14ac:dyDescent="0.2">
      <c r="C76" s="164"/>
      <c r="D76" s="164"/>
      <c r="E76" s="164"/>
      <c r="F76" s="164"/>
      <c r="G76" s="164"/>
      <c r="H76" s="164"/>
      <c r="I76" s="164"/>
    </row>
    <row r="77" spans="3:9" x14ac:dyDescent="0.2">
      <c r="C77" s="164"/>
      <c r="D77" s="164"/>
      <c r="E77" s="164"/>
      <c r="F77" s="164"/>
      <c r="G77" s="164"/>
      <c r="H77" s="164"/>
      <c r="I77" s="164"/>
    </row>
    <row r="78" spans="3:9" x14ac:dyDescent="0.2">
      <c r="C78" s="164"/>
      <c r="D78" s="164"/>
      <c r="E78" s="164"/>
      <c r="F78" s="164"/>
      <c r="G78" s="164"/>
      <c r="H78" s="164"/>
      <c r="I78" s="164"/>
    </row>
    <row r="79" spans="3:9" x14ac:dyDescent="0.2">
      <c r="C79" s="164"/>
      <c r="D79" s="164"/>
      <c r="E79" s="164"/>
      <c r="F79" s="164"/>
      <c r="G79" s="164"/>
      <c r="H79" s="164"/>
      <c r="I79" s="164"/>
    </row>
    <row r="80" spans="3:9" x14ac:dyDescent="0.2">
      <c r="C80" s="164"/>
      <c r="D80" s="164"/>
      <c r="E80" s="164"/>
      <c r="F80" s="164"/>
      <c r="G80" s="164"/>
      <c r="H80" s="164"/>
      <c r="I80" s="164"/>
    </row>
    <row r="81" spans="3:9" x14ac:dyDescent="0.2">
      <c r="C81" s="164"/>
      <c r="D81" s="164"/>
      <c r="E81" s="164"/>
      <c r="F81" s="164"/>
      <c r="G81" s="164"/>
      <c r="H81" s="164"/>
      <c r="I81" s="164"/>
    </row>
    <row r="82" spans="3:9" x14ac:dyDescent="0.2">
      <c r="C82" s="164"/>
      <c r="D82" s="164"/>
      <c r="E82" s="164"/>
      <c r="F82" s="164"/>
      <c r="G82" s="164"/>
      <c r="H82" s="164"/>
      <c r="I82" s="164"/>
    </row>
    <row r="83" spans="3:9" x14ac:dyDescent="0.2">
      <c r="C83" s="164"/>
      <c r="D83" s="164"/>
      <c r="E83" s="164"/>
      <c r="F83" s="164"/>
      <c r="G83" s="164"/>
      <c r="H83" s="164"/>
      <c r="I83" s="164"/>
    </row>
    <row r="84" spans="3:9" x14ac:dyDescent="0.2">
      <c r="C84" s="164"/>
      <c r="D84" s="164"/>
      <c r="E84" s="164"/>
      <c r="F84" s="164"/>
      <c r="G84" s="164"/>
      <c r="H84" s="164"/>
      <c r="I84" s="164"/>
    </row>
    <row r="85" spans="3:9" x14ac:dyDescent="0.2">
      <c r="C85" s="164"/>
      <c r="D85" s="164"/>
      <c r="E85" s="164"/>
      <c r="F85" s="164"/>
      <c r="G85" s="164"/>
      <c r="H85" s="164"/>
      <c r="I85" s="164"/>
    </row>
    <row r="86" spans="3:9" x14ac:dyDescent="0.2">
      <c r="C86" s="164"/>
      <c r="D86" s="164"/>
      <c r="E86" s="164"/>
      <c r="F86" s="164"/>
      <c r="G86" s="164"/>
      <c r="H86" s="164"/>
      <c r="I86" s="164"/>
    </row>
    <row r="87" spans="3:9" x14ac:dyDescent="0.2">
      <c r="C87" s="164"/>
      <c r="D87" s="164"/>
      <c r="E87" s="164"/>
      <c r="F87" s="164"/>
      <c r="G87" s="164"/>
      <c r="H87" s="164"/>
      <c r="I87" s="164"/>
    </row>
    <row r="88" spans="3:9" x14ac:dyDescent="0.2">
      <c r="C88" s="164"/>
      <c r="D88" s="164"/>
      <c r="E88" s="164"/>
      <c r="F88" s="164"/>
      <c r="G88" s="164"/>
      <c r="H88" s="164"/>
      <c r="I88" s="164"/>
    </row>
  </sheetData>
  <mergeCells count="17">
    <mergeCell ref="A1:F1"/>
    <mergeCell ref="C12:D12"/>
    <mergeCell ref="C13:E13"/>
    <mergeCell ref="C14:D14"/>
    <mergeCell ref="C48:D48"/>
    <mergeCell ref="A17:B17"/>
    <mergeCell ref="C24:D24"/>
    <mergeCell ref="C25:E25"/>
    <mergeCell ref="C26:D26"/>
    <mergeCell ref="A4:B4"/>
    <mergeCell ref="C49:E49"/>
    <mergeCell ref="C50:D50"/>
    <mergeCell ref="A29:B29"/>
    <mergeCell ref="C36:D36"/>
    <mergeCell ref="C37:E37"/>
    <mergeCell ref="C38:D38"/>
    <mergeCell ref="A41:B4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F74"/>
  <sheetViews>
    <sheetView showGridLines="0" workbookViewId="0">
      <selection activeCell="I11" sqref="I11"/>
    </sheetView>
  </sheetViews>
  <sheetFormatPr defaultRowHeight="12.75" x14ac:dyDescent="0.2"/>
  <cols>
    <col min="1" max="1" width="3.85546875" customWidth="1"/>
    <col min="2" max="2" width="24.28515625" customWidth="1"/>
    <col min="3" max="3" width="19.42578125" bestFit="1" customWidth="1"/>
    <col min="4" max="4" width="13.85546875" customWidth="1"/>
    <col min="5" max="5" width="14.7109375" customWidth="1"/>
    <col min="6" max="6" width="15.28515625" customWidth="1"/>
  </cols>
  <sheetData>
    <row r="1" spans="1:6" ht="19.5" customHeight="1" x14ac:dyDescent="0.2">
      <c r="A1" s="360" t="s">
        <v>236</v>
      </c>
      <c r="B1" s="360"/>
      <c r="C1" s="360"/>
      <c r="D1" s="360"/>
      <c r="E1" s="360"/>
      <c r="F1" s="360"/>
    </row>
    <row r="2" spans="1:6" x14ac:dyDescent="0.2">
      <c r="A2" s="119"/>
      <c r="B2" s="119"/>
      <c r="C2" s="119"/>
    </row>
    <row r="3" spans="1:6" x14ac:dyDescent="0.2">
      <c r="A3" s="119" t="s">
        <v>209</v>
      </c>
      <c r="B3" s="119"/>
      <c r="C3" s="119"/>
    </row>
    <row r="4" spans="1:6" ht="22.5" x14ac:dyDescent="0.2">
      <c r="A4" s="365" t="s">
        <v>177</v>
      </c>
      <c r="B4" s="366"/>
      <c r="C4" s="248" t="s">
        <v>189</v>
      </c>
      <c r="D4" s="248" t="s">
        <v>106</v>
      </c>
      <c r="E4" s="248" t="s">
        <v>187</v>
      </c>
      <c r="F4" s="248" t="s">
        <v>179</v>
      </c>
    </row>
    <row r="5" spans="1:6" x14ac:dyDescent="0.2">
      <c r="A5" s="144">
        <v>1</v>
      </c>
      <c r="B5" s="166" t="s">
        <v>223</v>
      </c>
      <c r="C5" s="235">
        <v>171.56</v>
      </c>
      <c r="D5" s="167">
        <v>10</v>
      </c>
      <c r="E5" s="168">
        <f>C5*D5</f>
        <v>1715.6</v>
      </c>
      <c r="F5" s="238">
        <f>E5/10/12</f>
        <v>14.296666666666667</v>
      </c>
    </row>
    <row r="6" spans="1:6" ht="22.5" x14ac:dyDescent="0.2">
      <c r="A6" s="144">
        <v>2</v>
      </c>
      <c r="B6" s="166" t="s">
        <v>224</v>
      </c>
      <c r="C6" s="235">
        <f>160.6+(53.33*12)</f>
        <v>800.56000000000006</v>
      </c>
      <c r="D6" s="167">
        <v>1</v>
      </c>
      <c r="E6" s="168">
        <f>C6*D6</f>
        <v>800.56000000000006</v>
      </c>
      <c r="F6" s="371">
        <f>E6/10/12</f>
        <v>6.671333333333334</v>
      </c>
    </row>
    <row r="7" spans="1:6" x14ac:dyDescent="0.2">
      <c r="A7" s="143"/>
      <c r="B7" s="146"/>
      <c r="C7" s="361" t="s">
        <v>182</v>
      </c>
      <c r="D7" s="362"/>
      <c r="E7" s="237">
        <f>SUM(E5:E6)</f>
        <v>2516.16</v>
      </c>
      <c r="F7" s="162"/>
    </row>
    <row r="8" spans="1:6" ht="12.75" customHeight="1" x14ac:dyDescent="0.2">
      <c r="A8" s="134"/>
      <c r="B8" s="86"/>
      <c r="C8" s="361" t="s">
        <v>183</v>
      </c>
      <c r="D8" s="363"/>
      <c r="E8" s="362"/>
      <c r="F8" s="240">
        <v>10</v>
      </c>
    </row>
    <row r="9" spans="1:6" x14ac:dyDescent="0.2">
      <c r="A9" s="134"/>
      <c r="B9" s="86"/>
      <c r="C9" s="361" t="s">
        <v>180</v>
      </c>
      <c r="D9" s="362"/>
      <c r="E9" s="162"/>
      <c r="F9" s="241">
        <f>SUM(F5:F6)</f>
        <v>20.968</v>
      </c>
    </row>
    <row r="10" spans="1:6" x14ac:dyDescent="0.2">
      <c r="A10" s="134"/>
      <c r="B10" s="86"/>
      <c r="C10" s="135"/>
      <c r="D10" s="124"/>
      <c r="E10" s="124"/>
    </row>
    <row r="11" spans="1:6" x14ac:dyDescent="0.2">
      <c r="A11" s="364" t="s">
        <v>225</v>
      </c>
      <c r="B11" s="364"/>
      <c r="C11" s="135"/>
      <c r="D11" s="124"/>
      <c r="E11" s="124"/>
    </row>
    <row r="12" spans="1:6" ht="22.5" x14ac:dyDescent="0.2">
      <c r="A12" s="365" t="s">
        <v>177</v>
      </c>
      <c r="B12" s="366"/>
      <c r="C12" s="248" t="s">
        <v>189</v>
      </c>
      <c r="D12" s="248" t="s">
        <v>106</v>
      </c>
      <c r="E12" s="248" t="s">
        <v>187</v>
      </c>
      <c r="F12" s="248" t="s">
        <v>179</v>
      </c>
    </row>
    <row r="13" spans="1:6" x14ac:dyDescent="0.2">
      <c r="A13" s="144">
        <v>1</v>
      </c>
      <c r="B13" s="166" t="s">
        <v>226</v>
      </c>
      <c r="C13" s="235">
        <v>1042.26</v>
      </c>
      <c r="D13" s="167">
        <v>1</v>
      </c>
      <c r="E13" s="168">
        <f>C13*D13</f>
        <v>1042.26</v>
      </c>
      <c r="F13" s="238">
        <f>E13/23/12</f>
        <v>3.7763043478260871</v>
      </c>
    </row>
    <row r="14" spans="1:6" x14ac:dyDescent="0.2">
      <c r="A14" s="143"/>
      <c r="B14" s="146"/>
      <c r="C14" s="361" t="s">
        <v>182</v>
      </c>
      <c r="D14" s="362"/>
      <c r="E14" s="237">
        <f>SUM(E13:E13)</f>
        <v>1042.26</v>
      </c>
      <c r="F14" s="162"/>
    </row>
    <row r="15" spans="1:6" x14ac:dyDescent="0.2">
      <c r="A15" s="134"/>
      <c r="B15" s="86"/>
      <c r="C15" s="361" t="s">
        <v>183</v>
      </c>
      <c r="D15" s="363"/>
      <c r="E15" s="362"/>
      <c r="F15" s="239">
        <v>23</v>
      </c>
    </row>
    <row r="16" spans="1:6" x14ac:dyDescent="0.2">
      <c r="A16" s="134"/>
      <c r="B16" s="86"/>
      <c r="C16" s="361" t="s">
        <v>180</v>
      </c>
      <c r="D16" s="362"/>
      <c r="E16" s="162"/>
      <c r="F16" s="241">
        <f>SUM(F13)</f>
        <v>3.7763043478260871</v>
      </c>
    </row>
    <row r="17" spans="1:5" x14ac:dyDescent="0.2">
      <c r="A17" s="134"/>
      <c r="B17" s="86"/>
      <c r="C17" s="135"/>
      <c r="D17" s="124"/>
      <c r="E17" s="124"/>
    </row>
    <row r="18" spans="1:5" x14ac:dyDescent="0.2">
      <c r="A18" s="137"/>
      <c r="B18" s="138"/>
      <c r="C18" s="135"/>
      <c r="D18" s="124"/>
      <c r="E18" s="124"/>
    </row>
    <row r="19" spans="1:5" x14ac:dyDescent="0.2">
      <c r="A19" s="137"/>
      <c r="B19" s="86"/>
      <c r="C19" s="135"/>
      <c r="D19" s="124"/>
      <c r="E19" s="124"/>
    </row>
    <row r="20" spans="1:5" x14ac:dyDescent="0.2">
      <c r="A20" s="137"/>
      <c r="B20" s="86"/>
      <c r="C20" s="135"/>
      <c r="D20" s="124"/>
      <c r="E20" s="124"/>
    </row>
    <row r="21" spans="1:5" x14ac:dyDescent="0.2">
      <c r="A21" s="134"/>
      <c r="B21" s="86"/>
      <c r="C21" s="135"/>
      <c r="D21" s="124"/>
      <c r="E21" s="124"/>
    </row>
    <row r="22" spans="1:5" x14ac:dyDescent="0.2">
      <c r="A22" s="323"/>
      <c r="B22" s="323"/>
      <c r="C22" s="323"/>
      <c r="D22" s="124"/>
      <c r="E22" s="124"/>
    </row>
    <row r="23" spans="1:5" x14ac:dyDescent="0.2">
      <c r="A23" s="323"/>
      <c r="B23" s="323"/>
      <c r="C23" s="323"/>
      <c r="D23" s="124"/>
      <c r="E23" s="124"/>
    </row>
    <row r="24" spans="1:5" x14ac:dyDescent="0.2">
      <c r="A24" s="140"/>
      <c r="B24" s="140"/>
      <c r="C24" s="140"/>
      <c r="D24" s="124"/>
      <c r="E24" s="124"/>
    </row>
    <row r="25" spans="1:5" x14ac:dyDescent="0.2">
      <c r="A25" s="323"/>
      <c r="B25" s="323"/>
      <c r="C25" s="323"/>
      <c r="D25" s="124"/>
      <c r="E25" s="124"/>
    </row>
    <row r="26" spans="1:5" x14ac:dyDescent="0.2">
      <c r="A26" s="128"/>
      <c r="B26" s="128"/>
      <c r="C26" s="128"/>
      <c r="D26" s="124"/>
      <c r="E26" s="124"/>
    </row>
    <row r="27" spans="1:5" x14ac:dyDescent="0.2">
      <c r="A27" s="134"/>
      <c r="B27" s="86"/>
      <c r="C27" s="135"/>
      <c r="D27" s="124"/>
      <c r="E27" s="124"/>
    </row>
    <row r="28" spans="1:5" x14ac:dyDescent="0.2">
      <c r="A28" s="134"/>
      <c r="B28" s="86"/>
      <c r="C28" s="135"/>
      <c r="D28" s="124"/>
      <c r="E28" s="124"/>
    </row>
    <row r="29" spans="1:5" x14ac:dyDescent="0.2">
      <c r="A29" s="134"/>
      <c r="B29" s="86"/>
      <c r="C29" s="135"/>
      <c r="D29" s="124"/>
      <c r="E29" s="124"/>
    </row>
    <row r="30" spans="1:5" x14ac:dyDescent="0.2">
      <c r="A30" s="134"/>
      <c r="B30" s="86"/>
      <c r="C30" s="135"/>
      <c r="D30" s="124"/>
      <c r="E30" s="124"/>
    </row>
    <row r="31" spans="1:5" x14ac:dyDescent="0.2">
      <c r="A31" s="134"/>
      <c r="B31" s="86"/>
      <c r="C31" s="135"/>
      <c r="D31" s="124"/>
      <c r="E31" s="124"/>
    </row>
    <row r="32" spans="1:5" x14ac:dyDescent="0.2">
      <c r="A32" s="323"/>
      <c r="B32" s="323"/>
      <c r="C32" s="323"/>
      <c r="D32" s="124"/>
      <c r="E32" s="124"/>
    </row>
    <row r="33" spans="1:5" x14ac:dyDescent="0.2">
      <c r="A33" s="323"/>
      <c r="B33" s="323"/>
      <c r="C33" s="323"/>
      <c r="D33" s="124"/>
      <c r="E33" s="124"/>
    </row>
    <row r="34" spans="1:5" x14ac:dyDescent="0.2">
      <c r="A34" s="140"/>
      <c r="B34" s="140"/>
      <c r="C34" s="140"/>
      <c r="D34" s="124"/>
      <c r="E34" s="124"/>
    </row>
    <row r="35" spans="1:5" x14ac:dyDescent="0.2">
      <c r="A35" s="140"/>
      <c r="B35" s="140"/>
      <c r="C35" s="140"/>
      <c r="D35" s="124"/>
      <c r="E35" s="124"/>
    </row>
    <row r="36" spans="1:5" x14ac:dyDescent="0.2">
      <c r="A36" s="323"/>
      <c r="B36" s="323"/>
      <c r="C36" s="323"/>
      <c r="D36" s="124"/>
      <c r="E36" s="124"/>
    </row>
    <row r="37" spans="1:5" x14ac:dyDescent="0.2">
      <c r="A37" s="128"/>
      <c r="B37" s="128"/>
      <c r="C37" s="128"/>
      <c r="D37" s="124"/>
      <c r="E37" s="124"/>
    </row>
    <row r="38" spans="1:5" x14ac:dyDescent="0.2">
      <c r="A38" s="137"/>
      <c r="B38" s="138"/>
      <c r="C38" s="136"/>
      <c r="D38" s="124"/>
      <c r="E38" s="124"/>
    </row>
    <row r="39" spans="1:5" x14ac:dyDescent="0.2">
      <c r="A39" s="141"/>
      <c r="B39" s="142"/>
      <c r="C39" s="136"/>
      <c r="D39" s="124"/>
      <c r="E39" s="124"/>
    </row>
    <row r="40" spans="1:5" x14ac:dyDescent="0.2">
      <c r="A40" s="141"/>
      <c r="B40" s="142"/>
      <c r="C40" s="136"/>
      <c r="D40" s="124"/>
      <c r="E40" s="124"/>
    </row>
    <row r="41" spans="1:5" x14ac:dyDescent="0.2">
      <c r="A41" s="141"/>
      <c r="B41" s="142"/>
      <c r="C41" s="136"/>
      <c r="D41" s="124"/>
      <c r="E41" s="124"/>
    </row>
    <row r="42" spans="1:5" x14ac:dyDescent="0.2">
      <c r="A42" s="141"/>
      <c r="B42" s="142"/>
      <c r="C42" s="136"/>
      <c r="D42" s="124"/>
      <c r="E42" s="124"/>
    </row>
    <row r="43" spans="1:5" x14ac:dyDescent="0.2">
      <c r="A43" s="141"/>
      <c r="B43" s="142"/>
      <c r="C43" s="136"/>
      <c r="D43" s="124"/>
      <c r="E43" s="124"/>
    </row>
    <row r="44" spans="1:5" x14ac:dyDescent="0.2">
      <c r="A44" s="141"/>
      <c r="B44" s="142"/>
      <c r="C44" s="136"/>
      <c r="D44" s="124"/>
      <c r="E44" s="124"/>
    </row>
    <row r="45" spans="1:5" x14ac:dyDescent="0.2">
      <c r="A45" s="141"/>
      <c r="B45" s="142"/>
      <c r="C45" s="136"/>
      <c r="D45" s="124"/>
      <c r="E45" s="124"/>
    </row>
    <row r="46" spans="1:5" x14ac:dyDescent="0.2">
      <c r="A46" s="141"/>
      <c r="B46" s="142"/>
      <c r="C46" s="136"/>
      <c r="D46" s="124"/>
      <c r="E46" s="124"/>
    </row>
    <row r="47" spans="1:5" x14ac:dyDescent="0.2">
      <c r="A47" s="141"/>
      <c r="B47" s="142"/>
      <c r="C47" s="136"/>
      <c r="D47" s="124"/>
      <c r="E47" s="124"/>
    </row>
    <row r="48" spans="1:5" x14ac:dyDescent="0.2">
      <c r="A48" s="141"/>
      <c r="B48" s="142"/>
      <c r="C48" s="136"/>
      <c r="D48" s="124"/>
      <c r="E48" s="124"/>
    </row>
    <row r="49" spans="1:5" x14ac:dyDescent="0.2">
      <c r="A49" s="141"/>
      <c r="B49" s="142"/>
      <c r="C49" s="136"/>
      <c r="D49" s="124"/>
      <c r="E49" s="124"/>
    </row>
    <row r="50" spans="1:5" x14ac:dyDescent="0.2">
      <c r="A50" s="141"/>
      <c r="B50" s="142"/>
      <c r="C50" s="136"/>
      <c r="D50" s="124"/>
      <c r="E50" s="124"/>
    </row>
    <row r="51" spans="1:5" x14ac:dyDescent="0.2">
      <c r="A51" s="141"/>
      <c r="B51" s="142"/>
      <c r="C51" s="136"/>
      <c r="D51" s="124"/>
      <c r="E51" s="124"/>
    </row>
    <row r="52" spans="1:5" x14ac:dyDescent="0.2">
      <c r="A52" s="141"/>
      <c r="B52" s="142"/>
      <c r="C52" s="136"/>
      <c r="D52" s="124"/>
      <c r="E52" s="124"/>
    </row>
    <row r="53" spans="1:5" x14ac:dyDescent="0.2">
      <c r="A53" s="141"/>
      <c r="B53" s="142"/>
      <c r="C53" s="136"/>
      <c r="D53" s="124"/>
      <c r="E53" s="124"/>
    </row>
    <row r="54" spans="1:5" x14ac:dyDescent="0.2">
      <c r="A54" s="141"/>
      <c r="B54" s="142"/>
      <c r="C54" s="135"/>
      <c r="D54" s="124"/>
      <c r="E54" s="124"/>
    </row>
    <row r="55" spans="1:5" x14ac:dyDescent="0.2">
      <c r="A55" s="141"/>
      <c r="B55" s="142"/>
      <c r="C55" s="135"/>
      <c r="D55" s="124"/>
      <c r="E55" s="124"/>
    </row>
    <row r="56" spans="1:5" x14ac:dyDescent="0.2">
      <c r="A56" s="134"/>
      <c r="B56" s="86"/>
      <c r="C56" s="135"/>
      <c r="D56" s="124"/>
      <c r="E56" s="124"/>
    </row>
    <row r="57" spans="1:5" x14ac:dyDescent="0.2">
      <c r="A57" s="323"/>
      <c r="B57" s="323"/>
      <c r="C57" s="323"/>
      <c r="D57" s="124"/>
      <c r="E57" s="124"/>
    </row>
    <row r="58" spans="1:5" x14ac:dyDescent="0.2">
      <c r="A58" s="323"/>
      <c r="B58" s="323"/>
      <c r="C58" s="323"/>
      <c r="D58" s="124"/>
      <c r="E58" s="124"/>
    </row>
    <row r="59" spans="1:5" x14ac:dyDescent="0.2">
      <c r="A59" s="140"/>
      <c r="B59" s="140"/>
      <c r="C59" s="140"/>
      <c r="D59" s="124"/>
      <c r="E59" s="124"/>
    </row>
    <row r="60" spans="1:5" x14ac:dyDescent="0.2">
      <c r="A60" s="140"/>
      <c r="B60" s="140"/>
      <c r="C60" s="140"/>
      <c r="D60" s="124"/>
      <c r="E60" s="124"/>
    </row>
    <row r="61" spans="1:5" x14ac:dyDescent="0.2">
      <c r="A61" s="323"/>
      <c r="B61" s="323"/>
      <c r="C61" s="323"/>
      <c r="D61" s="124"/>
      <c r="E61" s="124"/>
    </row>
    <row r="62" spans="1:5" x14ac:dyDescent="0.2">
      <c r="A62" s="128"/>
      <c r="B62" s="128"/>
      <c r="C62" s="128"/>
      <c r="D62" s="124"/>
      <c r="E62" s="124"/>
    </row>
    <row r="63" spans="1:5" x14ac:dyDescent="0.2">
      <c r="A63" s="134"/>
      <c r="B63" s="86"/>
      <c r="C63" s="136"/>
      <c r="D63" s="124"/>
      <c r="E63" s="124"/>
    </row>
    <row r="64" spans="1:5" x14ac:dyDescent="0.2">
      <c r="A64" s="134"/>
      <c r="B64" s="86"/>
      <c r="C64" s="136"/>
      <c r="D64" s="124"/>
      <c r="E64" s="124"/>
    </row>
    <row r="65" spans="1:5" x14ac:dyDescent="0.2">
      <c r="A65" s="134"/>
      <c r="B65" s="86"/>
      <c r="C65" s="136"/>
      <c r="D65" s="124"/>
      <c r="E65" s="124"/>
    </row>
    <row r="66" spans="1:5" x14ac:dyDescent="0.2">
      <c r="A66" s="134"/>
      <c r="B66" s="86"/>
      <c r="C66" s="136"/>
      <c r="D66" s="124"/>
      <c r="E66" s="124"/>
    </row>
    <row r="67" spans="1:5" x14ac:dyDescent="0.2">
      <c r="A67" s="134"/>
      <c r="B67" s="86"/>
      <c r="C67" s="136"/>
      <c r="D67" s="124"/>
      <c r="E67" s="124"/>
    </row>
    <row r="68" spans="1:5" x14ac:dyDescent="0.2">
      <c r="A68" s="134"/>
      <c r="B68" s="86"/>
      <c r="C68" s="136"/>
      <c r="D68" s="124"/>
      <c r="E68" s="124"/>
    </row>
    <row r="69" spans="1:5" x14ac:dyDescent="0.2">
      <c r="A69" s="134"/>
      <c r="B69" s="86"/>
      <c r="C69" s="136"/>
      <c r="D69" s="124"/>
      <c r="E69" s="124"/>
    </row>
    <row r="70" spans="1:5" x14ac:dyDescent="0.2">
      <c r="A70" s="134"/>
      <c r="B70" s="86"/>
      <c r="C70" s="136"/>
      <c r="D70" s="124"/>
      <c r="E70" s="124"/>
    </row>
    <row r="71" spans="1:5" x14ac:dyDescent="0.2">
      <c r="A71" s="134"/>
      <c r="B71" s="86"/>
      <c r="C71" s="136"/>
      <c r="D71" s="124"/>
      <c r="E71" s="124"/>
    </row>
    <row r="72" spans="1:5" x14ac:dyDescent="0.2">
      <c r="A72" s="323"/>
      <c r="B72" s="323"/>
      <c r="C72" s="323"/>
      <c r="D72" s="124"/>
      <c r="E72" s="124"/>
    </row>
    <row r="73" spans="1:5" x14ac:dyDescent="0.2">
      <c r="A73" s="323"/>
      <c r="B73" s="323"/>
      <c r="C73" s="323"/>
      <c r="D73" s="124"/>
      <c r="E73" s="124"/>
    </row>
    <row r="74" spans="1:5" x14ac:dyDescent="0.2">
      <c r="A74" s="124"/>
      <c r="B74" s="124"/>
      <c r="C74" s="124"/>
      <c r="D74" s="124"/>
      <c r="E74" s="124"/>
    </row>
  </sheetData>
  <mergeCells count="21">
    <mergeCell ref="A73:C73"/>
    <mergeCell ref="A33:C33"/>
    <mergeCell ref="A36:C36"/>
    <mergeCell ref="A57:C57"/>
    <mergeCell ref="A58:C58"/>
    <mergeCell ref="A61:C61"/>
    <mergeCell ref="A72:C72"/>
    <mergeCell ref="A32:C32"/>
    <mergeCell ref="A22:C22"/>
    <mergeCell ref="A23:C23"/>
    <mergeCell ref="A25:C25"/>
    <mergeCell ref="A4:B4"/>
    <mergeCell ref="C7:D7"/>
    <mergeCell ref="C9:D9"/>
    <mergeCell ref="A1:F1"/>
    <mergeCell ref="C16:D16"/>
    <mergeCell ref="C8:E8"/>
    <mergeCell ref="A11:B11"/>
    <mergeCell ref="A12:B12"/>
    <mergeCell ref="C14:D14"/>
    <mergeCell ref="C15:E15"/>
  </mergeCells>
  <pageMargins left="0.511811024" right="0.511811024" top="0.78740157499999996" bottom="0.78740157499999996" header="0.31496062000000002" footer="0.31496062000000002"/>
  <pageSetup paperSize="9" fitToHeight="0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H29"/>
  <sheetViews>
    <sheetView showGridLines="0" tabSelected="1" zoomScaleNormal="100" workbookViewId="0">
      <selection activeCell="H19" sqref="H19"/>
    </sheetView>
  </sheetViews>
  <sheetFormatPr defaultRowHeight="12.75" x14ac:dyDescent="0.2"/>
  <cols>
    <col min="2" max="2" width="19.42578125" customWidth="1"/>
    <col min="3" max="4" width="13.28515625" customWidth="1"/>
    <col min="5" max="5" width="14.28515625" customWidth="1"/>
    <col min="6" max="6" width="13.7109375" customWidth="1"/>
    <col min="7" max="7" width="16.140625" bestFit="1" customWidth="1"/>
    <col min="8" max="8" width="14.7109375" bestFit="1" customWidth="1"/>
  </cols>
  <sheetData>
    <row r="1" spans="2:8" x14ac:dyDescent="0.2">
      <c r="B1" s="123"/>
      <c r="C1" s="123"/>
      <c r="D1" s="123"/>
      <c r="E1" s="123"/>
      <c r="F1" s="124"/>
      <c r="G1" s="124"/>
    </row>
    <row r="2" spans="2:8" ht="16.5" customHeight="1" x14ac:dyDescent="0.2">
      <c r="B2" s="367" t="s">
        <v>198</v>
      </c>
      <c r="C2" s="367"/>
      <c r="D2" s="367"/>
      <c r="E2" s="367"/>
      <c r="F2" s="367"/>
      <c r="G2" s="367"/>
    </row>
    <row r="3" spans="2:8" ht="16.5" customHeight="1" x14ac:dyDescent="0.2">
      <c r="B3" s="250"/>
      <c r="C3" s="250"/>
      <c r="D3" s="250"/>
      <c r="E3" s="250"/>
      <c r="F3" s="250"/>
      <c r="G3" s="250"/>
    </row>
    <row r="4" spans="2:8" ht="22.5" customHeight="1" x14ac:dyDescent="0.2">
      <c r="B4" s="251" t="s">
        <v>191</v>
      </c>
      <c r="C4" s="252" t="s">
        <v>192</v>
      </c>
      <c r="D4" s="252" t="s">
        <v>193</v>
      </c>
      <c r="E4" s="252" t="s">
        <v>196</v>
      </c>
      <c r="F4" s="252" t="s">
        <v>194</v>
      </c>
      <c r="G4" s="252" t="s">
        <v>195</v>
      </c>
    </row>
    <row r="5" spans="2:8" x14ac:dyDescent="0.2">
      <c r="B5" s="206" t="s">
        <v>227</v>
      </c>
      <c r="C5" s="211">
        <v>1</v>
      </c>
      <c r="D5" s="207">
        <v>24</v>
      </c>
      <c r="E5" s="208">
        <f>Encarregado!D118</f>
        <v>5750.51</v>
      </c>
      <c r="F5" s="209">
        <f>E5*C5</f>
        <v>5750.51</v>
      </c>
      <c r="G5" s="209">
        <f>F5*D5</f>
        <v>138012.24</v>
      </c>
      <c r="H5" s="243"/>
    </row>
    <row r="6" spans="2:8" x14ac:dyDescent="0.2">
      <c r="B6" s="206" t="s">
        <v>228</v>
      </c>
      <c r="C6" s="211">
        <v>10</v>
      </c>
      <c r="D6" s="207">
        <v>24</v>
      </c>
      <c r="E6" s="208">
        <f>Recepcionista!D118</f>
        <v>4297.62</v>
      </c>
      <c r="F6" s="209">
        <f t="shared" ref="F6:F8" si="0">E6*C6</f>
        <v>42976.2</v>
      </c>
      <c r="G6" s="209">
        <f t="shared" ref="G6:G8" si="1">F6*D6</f>
        <v>1031428.7999999999</v>
      </c>
      <c r="H6" s="243"/>
    </row>
    <row r="7" spans="2:8" x14ac:dyDescent="0.2">
      <c r="B7" s="206" t="s">
        <v>230</v>
      </c>
      <c r="C7" s="211">
        <v>2</v>
      </c>
      <c r="D7" s="207">
        <v>24</v>
      </c>
      <c r="E7" s="208">
        <f>Telefonista!D118</f>
        <v>4683.75</v>
      </c>
      <c r="F7" s="209">
        <f t="shared" si="0"/>
        <v>9367.5</v>
      </c>
      <c r="G7" s="209">
        <f t="shared" si="1"/>
        <v>224820</v>
      </c>
      <c r="H7" s="243"/>
    </row>
    <row r="8" spans="2:8" x14ac:dyDescent="0.2">
      <c r="B8" s="206" t="s">
        <v>229</v>
      </c>
      <c r="C8" s="211">
        <v>10</v>
      </c>
      <c r="D8" s="207">
        <v>24</v>
      </c>
      <c r="E8" s="208">
        <f>Mensageiro!D118</f>
        <v>4083.23</v>
      </c>
      <c r="F8" s="209">
        <f t="shared" si="0"/>
        <v>40832.300000000003</v>
      </c>
      <c r="G8" s="209">
        <f t="shared" si="1"/>
        <v>979975.20000000007</v>
      </c>
      <c r="H8" s="243"/>
    </row>
    <row r="9" spans="2:8" x14ac:dyDescent="0.2">
      <c r="B9" s="212"/>
      <c r="C9" s="213">
        <f>SUM(C5:C8)</f>
        <v>23</v>
      </c>
      <c r="D9" s="216"/>
      <c r="E9" s="212" t="s">
        <v>197</v>
      </c>
      <c r="F9" s="214">
        <f>SUM(F5:F8)</f>
        <v>98926.510000000009</v>
      </c>
      <c r="G9" s="210">
        <f>SUM(G5:G8)</f>
        <v>2374236.2400000002</v>
      </c>
      <c r="H9" s="243"/>
    </row>
    <row r="10" spans="2:8" ht="12.75" customHeight="1" x14ac:dyDescent="0.2">
      <c r="B10" s="370" t="s">
        <v>231</v>
      </c>
      <c r="C10" s="370"/>
      <c r="D10" s="370"/>
      <c r="E10" s="370"/>
      <c r="F10" s="370"/>
      <c r="G10" s="215">
        <f>G9</f>
        <v>2374236.2400000002</v>
      </c>
    </row>
    <row r="11" spans="2:8" x14ac:dyDescent="0.2">
      <c r="B11" s="369"/>
      <c r="C11" s="369"/>
      <c r="D11" s="369"/>
      <c r="E11" s="369"/>
      <c r="F11" s="150"/>
    </row>
    <row r="12" spans="2:8" x14ac:dyDescent="0.2">
      <c r="B12" s="323"/>
      <c r="C12" s="323"/>
      <c r="D12" s="139"/>
      <c r="E12" s="148"/>
      <c r="F12" s="126"/>
    </row>
    <row r="13" spans="2:8" ht="25.5" customHeight="1" x14ac:dyDescent="0.2">
      <c r="B13" s="129"/>
      <c r="C13" s="128"/>
      <c r="D13" s="128"/>
      <c r="E13" s="148"/>
      <c r="F13" s="126"/>
    </row>
    <row r="14" spans="2:8" x14ac:dyDescent="0.2">
      <c r="B14" s="60"/>
      <c r="C14" s="149"/>
      <c r="D14" s="149"/>
      <c r="E14" s="148"/>
      <c r="F14" s="126"/>
    </row>
    <row r="15" spans="2:8" x14ac:dyDescent="0.2">
      <c r="B15" s="60"/>
      <c r="C15" s="149"/>
      <c r="D15" s="149"/>
      <c r="E15" s="148"/>
      <c r="F15" s="126"/>
    </row>
    <row r="16" spans="2:8" x14ac:dyDescent="0.2">
      <c r="B16" s="60"/>
      <c r="C16" s="149"/>
      <c r="D16" s="149"/>
      <c r="E16" s="148"/>
      <c r="F16" s="126"/>
    </row>
    <row r="17" spans="2:6" x14ac:dyDescent="0.2">
      <c r="B17" s="60"/>
      <c r="C17" s="149"/>
      <c r="D17" s="149"/>
      <c r="E17" s="148"/>
      <c r="F17" s="126"/>
    </row>
    <row r="18" spans="2:6" x14ac:dyDescent="0.2">
      <c r="B18" s="60"/>
      <c r="C18" s="149"/>
      <c r="D18" s="149"/>
      <c r="E18" s="148"/>
      <c r="F18" s="126"/>
    </row>
    <row r="19" spans="2:6" x14ac:dyDescent="0.2">
      <c r="B19" s="323"/>
      <c r="C19" s="323"/>
      <c r="D19" s="139"/>
      <c r="E19" s="148"/>
      <c r="F19" s="126"/>
    </row>
    <row r="20" spans="2:6" x14ac:dyDescent="0.2">
      <c r="B20" s="323"/>
      <c r="C20" s="323"/>
      <c r="D20" s="139"/>
      <c r="E20" s="148"/>
      <c r="F20" s="126"/>
    </row>
    <row r="21" spans="2:6" x14ac:dyDescent="0.2">
      <c r="B21" s="140"/>
      <c r="C21" s="140"/>
      <c r="D21" s="124"/>
      <c r="E21" s="148"/>
      <c r="F21" s="126"/>
    </row>
    <row r="22" spans="2:6" x14ac:dyDescent="0.2">
      <c r="B22" s="148"/>
      <c r="C22" s="148"/>
      <c r="D22" s="148"/>
      <c r="E22" s="148"/>
      <c r="F22" s="126"/>
    </row>
    <row r="23" spans="2:6" x14ac:dyDescent="0.2">
      <c r="B23" s="140"/>
      <c r="C23" s="140"/>
      <c r="D23" s="140"/>
      <c r="E23" s="140"/>
      <c r="F23" s="127"/>
    </row>
    <row r="24" spans="2:6" x14ac:dyDescent="0.2">
      <c r="B24" s="368"/>
      <c r="C24" s="368"/>
      <c r="D24" s="139"/>
      <c r="E24" s="140"/>
      <c r="F24" s="127"/>
    </row>
    <row r="25" spans="2:6" x14ac:dyDescent="0.2">
      <c r="B25" s="124"/>
      <c r="C25" s="124"/>
      <c r="D25" s="124"/>
      <c r="E25" s="124"/>
      <c r="F25" s="125"/>
    </row>
    <row r="26" spans="2:6" x14ac:dyDescent="0.2">
      <c r="B26" s="124"/>
      <c r="C26" s="124"/>
      <c r="D26" s="124"/>
      <c r="E26" s="124"/>
      <c r="F26" s="125"/>
    </row>
    <row r="27" spans="2:6" x14ac:dyDescent="0.2">
      <c r="B27" s="124"/>
      <c r="C27" s="124"/>
      <c r="D27" s="124"/>
      <c r="E27" s="124"/>
      <c r="F27" s="125"/>
    </row>
    <row r="28" spans="2:6" x14ac:dyDescent="0.2">
      <c r="B28" s="124"/>
      <c r="C28" s="124"/>
      <c r="D28" s="124"/>
      <c r="E28" s="124"/>
    </row>
    <row r="29" spans="2:6" x14ac:dyDescent="0.2">
      <c r="B29" s="124"/>
      <c r="C29" s="124"/>
      <c r="D29" s="124"/>
      <c r="E29" s="124"/>
    </row>
  </sheetData>
  <mergeCells count="7">
    <mergeCell ref="B2:G2"/>
    <mergeCell ref="B24:C24"/>
    <mergeCell ref="B11:E11"/>
    <mergeCell ref="B12:C12"/>
    <mergeCell ref="B19:C19"/>
    <mergeCell ref="B20:C20"/>
    <mergeCell ref="B10:F10"/>
  </mergeCells>
  <pageMargins left="0.511811024" right="0.511811024" top="0.78740157499999996" bottom="0.78740157499999996" header="0.31496062000000002" footer="0.31496062000000002"/>
  <pageSetup paperSize="9" scale="67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4</vt:i4>
      </vt:variant>
    </vt:vector>
  </HeadingPairs>
  <TitlesOfParts>
    <vt:vector size="13" baseType="lpstr">
      <vt:lpstr>Proposta</vt:lpstr>
      <vt:lpstr>Capa</vt:lpstr>
      <vt:lpstr>Encarregado</vt:lpstr>
      <vt:lpstr>Recepcionista</vt:lpstr>
      <vt:lpstr>Telefonista</vt:lpstr>
      <vt:lpstr>Mensageiro</vt:lpstr>
      <vt:lpstr>Uniformes</vt:lpstr>
      <vt:lpstr>Equipamentos e Materiais</vt:lpstr>
      <vt:lpstr>Consolidado</vt:lpstr>
      <vt:lpstr>Encarregado!Area_de_impressao</vt:lpstr>
      <vt:lpstr>Mensageiro!Area_de_impressao</vt:lpstr>
      <vt:lpstr>Recepcionista!Area_de_impressao</vt:lpstr>
      <vt:lpstr>Telefonista!Area_de_impressao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Felipe Mazza Mascarenhas</cp:lastModifiedBy>
  <cp:lastPrinted>2020-01-31T20:03:17Z</cp:lastPrinted>
  <dcterms:created xsi:type="dcterms:W3CDTF">2010-12-08T17:56:29Z</dcterms:created>
  <dcterms:modified xsi:type="dcterms:W3CDTF">2020-03-30T13:20:13Z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