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Pregão\1- Processamento\Recepcionista, Mensageiro, Telefonista e Encarregado\"/>
    </mc:Choice>
  </mc:AlternateContent>
  <bookViews>
    <workbookView xWindow="0" yWindow="0" windowWidth="14400" windowHeight="10050" tabRatio="934" firstSheet="1" activeTab="8"/>
  </bookViews>
  <sheets>
    <sheet name="Proposta" sheetId="8" r:id="rId1"/>
    <sheet name="Capa" sheetId="9" r:id="rId2"/>
    <sheet name="Encarregado" sheetId="16" r:id="rId3"/>
    <sheet name="Recepcionista" sheetId="4" r:id="rId4"/>
    <sheet name="Telefonista" sheetId="17" r:id="rId5"/>
    <sheet name="Mensageiro" sheetId="15" r:id="rId6"/>
    <sheet name="Uniformes" sheetId="10" r:id="rId7"/>
    <sheet name="Equipamentos e Materiais" sheetId="11" r:id="rId8"/>
    <sheet name="Consolidado" sheetId="7" r:id="rId9"/>
  </sheets>
  <definedNames>
    <definedName name="_xlnm.Print_Area" localSheetId="2">Encarregado!$A$1:$D$118</definedName>
    <definedName name="_xlnm.Print_Area" localSheetId="5">Mensageiro!$A$1:$D$118</definedName>
    <definedName name="_xlnm.Print_Area" localSheetId="3">Recepcionista!$A$1:$D$118</definedName>
    <definedName name="_xlnm.Print_Area" localSheetId="4">Telefonista!$A$1:$D$118</definedName>
  </definedNames>
  <calcPr calcId="162913"/>
</workbook>
</file>

<file path=xl/calcChain.xml><?xml version="1.0" encoding="utf-8"?>
<calcChain xmlns="http://schemas.openxmlformats.org/spreadsheetml/2006/main">
  <c r="C59" i="15" l="1"/>
  <c r="C62" i="15"/>
  <c r="C62" i="17"/>
  <c r="C59" i="17"/>
  <c r="C62" i="4" l="1"/>
  <c r="C59" i="4"/>
  <c r="C62" i="16"/>
  <c r="C59" i="16"/>
  <c r="C57" i="15" l="1"/>
  <c r="C58" i="15"/>
  <c r="C60" i="15"/>
  <c r="C61" i="15"/>
  <c r="C69" i="15"/>
  <c r="C70" i="15"/>
  <c r="C71" i="15"/>
  <c r="C72" i="15"/>
  <c r="C73" i="15"/>
  <c r="C75" i="15"/>
  <c r="C84" i="15" s="1"/>
  <c r="C80" i="15"/>
  <c r="C85" i="15"/>
  <c r="C102" i="15"/>
  <c r="D111" i="15"/>
  <c r="D112" i="15"/>
  <c r="D115" i="15"/>
  <c r="D128" i="15"/>
  <c r="D134" i="15"/>
  <c r="C63" i="15" l="1"/>
  <c r="C86" i="15"/>
  <c r="C73" i="17" l="1"/>
  <c r="C72" i="17"/>
  <c r="C71" i="17"/>
  <c r="C70" i="17"/>
  <c r="C69" i="17"/>
  <c r="C60" i="17"/>
  <c r="C57" i="17"/>
  <c r="D40" i="17"/>
  <c r="D40" i="15"/>
  <c r="C73" i="4"/>
  <c r="C72" i="4"/>
  <c r="C71" i="4"/>
  <c r="C70" i="4"/>
  <c r="C69" i="4"/>
  <c r="C60" i="4"/>
  <c r="C57" i="4"/>
  <c r="C58" i="4" s="1"/>
  <c r="D40" i="4"/>
  <c r="D40" i="16"/>
  <c r="C73" i="16"/>
  <c r="C72" i="16"/>
  <c r="C70" i="16"/>
  <c r="C69" i="16"/>
  <c r="C58" i="17" l="1"/>
  <c r="E5" i="11" l="1"/>
  <c r="F5" i="11"/>
  <c r="C6" i="11"/>
  <c r="E6" i="11" s="1"/>
  <c r="F6" i="11" s="1"/>
  <c r="E13" i="11"/>
  <c r="F13" i="11" s="1"/>
  <c r="F16" i="11" s="1"/>
  <c r="E5" i="10"/>
  <c r="F5" i="10"/>
  <c r="E6" i="10"/>
  <c r="F6" i="10"/>
  <c r="E7" i="10"/>
  <c r="F7" i="10"/>
  <c r="E8" i="10"/>
  <c r="F8" i="10"/>
  <c r="E9" i="10"/>
  <c r="F9" i="10"/>
  <c r="E10" i="10"/>
  <c r="F10" i="10"/>
  <c r="E11" i="10"/>
  <c r="F11" i="10"/>
  <c r="E12" i="10"/>
  <c r="F14" i="10"/>
  <c r="E18" i="10"/>
  <c r="F18" i="10"/>
  <c r="E19" i="10"/>
  <c r="E24" i="10" s="1"/>
  <c r="F19" i="10"/>
  <c r="E20" i="10"/>
  <c r="F20" i="10" s="1"/>
  <c r="E21" i="10"/>
  <c r="F21" i="10"/>
  <c r="E22" i="10"/>
  <c r="F22" i="10"/>
  <c r="E23" i="10"/>
  <c r="F23" i="10" s="1"/>
  <c r="E30" i="10"/>
  <c r="F30" i="10"/>
  <c r="E31" i="10"/>
  <c r="F31" i="10"/>
  <c r="E32" i="10"/>
  <c r="F32" i="10"/>
  <c r="E33" i="10"/>
  <c r="F33" i="10"/>
  <c r="E34" i="10"/>
  <c r="F34" i="10"/>
  <c r="E35" i="10"/>
  <c r="F35" i="10"/>
  <c r="E36" i="10"/>
  <c r="F38" i="10"/>
  <c r="E42" i="10"/>
  <c r="F42" i="10"/>
  <c r="E43" i="10"/>
  <c r="E48" i="10" s="1"/>
  <c r="F43" i="10"/>
  <c r="E44" i="10"/>
  <c r="F44" i="10" s="1"/>
  <c r="E45" i="10"/>
  <c r="F45" i="10"/>
  <c r="E46" i="10"/>
  <c r="F46" i="10"/>
  <c r="E47" i="10"/>
  <c r="F47" i="10" s="1"/>
  <c r="F9" i="11" l="1"/>
  <c r="E7" i="11"/>
  <c r="E14" i="11"/>
  <c r="F26" i="10"/>
  <c r="F50" i="10"/>
  <c r="C9" i="7" l="1"/>
  <c r="D92" i="15" l="1"/>
  <c r="D93" i="16"/>
  <c r="D93" i="17"/>
  <c r="D93" i="15"/>
  <c r="D93" i="4"/>
  <c r="D134" i="17" l="1"/>
  <c r="D128" i="17"/>
  <c r="C102" i="17"/>
  <c r="C85" i="17"/>
  <c r="C80" i="17"/>
  <c r="D43" i="17"/>
  <c r="D41" i="17"/>
  <c r="C30" i="17"/>
  <c r="C36" i="17" s="1"/>
  <c r="C23" i="17"/>
  <c r="C22" i="17"/>
  <c r="D12" i="17"/>
  <c r="D16" i="17" s="1"/>
  <c r="D15" i="16"/>
  <c r="D70" i="17" l="1"/>
  <c r="D74" i="17"/>
  <c r="D73" i="17"/>
  <c r="D60" i="17"/>
  <c r="D69" i="17"/>
  <c r="D72" i="17"/>
  <c r="D57" i="17"/>
  <c r="D71" i="17"/>
  <c r="D58" i="17"/>
  <c r="C61" i="17"/>
  <c r="D91" i="17"/>
  <c r="D91" i="15"/>
  <c r="D45" i="17"/>
  <c r="D51" i="17" s="1"/>
  <c r="D111" i="17"/>
  <c r="D79" i="17"/>
  <c r="D80" i="17" s="1"/>
  <c r="D85" i="17" s="1"/>
  <c r="D22" i="17"/>
  <c r="D23" i="17"/>
  <c r="C24" i="17"/>
  <c r="D59" i="17" s="1"/>
  <c r="D134" i="16"/>
  <c r="D128" i="16"/>
  <c r="C102" i="16"/>
  <c r="C85" i="16"/>
  <c r="C80" i="16"/>
  <c r="C71" i="16"/>
  <c r="C60" i="16"/>
  <c r="C57" i="16"/>
  <c r="D43" i="16"/>
  <c r="D41" i="16"/>
  <c r="C30" i="16"/>
  <c r="C36" i="16" s="1"/>
  <c r="C23" i="16"/>
  <c r="C22" i="16"/>
  <c r="D12" i="16"/>
  <c r="D16" i="16" s="1"/>
  <c r="D69" i="16" s="1"/>
  <c r="C63" i="17" l="1"/>
  <c r="D75" i="17"/>
  <c r="D84" i="17" s="1"/>
  <c r="D86" i="17" s="1"/>
  <c r="D114" i="17" s="1"/>
  <c r="C75" i="17"/>
  <c r="D61" i="17"/>
  <c r="C24" i="16"/>
  <c r="D59" i="16" s="1"/>
  <c r="D24" i="17"/>
  <c r="D62" i="17" s="1"/>
  <c r="D22" i="16"/>
  <c r="D72" i="16"/>
  <c r="D60" i="16"/>
  <c r="D45" i="16"/>
  <c r="D51" i="16" s="1"/>
  <c r="D111" i="16"/>
  <c r="D71" i="16"/>
  <c r="D79" i="16"/>
  <c r="D80" i="16" s="1"/>
  <c r="D85" i="16" s="1"/>
  <c r="D70" i="16"/>
  <c r="D57" i="16"/>
  <c r="D74" i="16"/>
  <c r="C61" i="16"/>
  <c r="D23" i="16"/>
  <c r="C58" i="16"/>
  <c r="D58" i="16" s="1"/>
  <c r="D61" i="16" l="1"/>
  <c r="C63" i="16"/>
  <c r="C75" i="16"/>
  <c r="C84" i="16" s="1"/>
  <c r="C86" i="16" s="1"/>
  <c r="C84" i="17"/>
  <c r="C86" i="17" s="1"/>
  <c r="D49" i="17"/>
  <c r="D33" i="17"/>
  <c r="D32" i="17"/>
  <c r="D28" i="17"/>
  <c r="D63" i="17"/>
  <c r="D113" i="17" s="1"/>
  <c r="D34" i="17"/>
  <c r="D35" i="17"/>
  <c r="D31" i="17"/>
  <c r="D29" i="17"/>
  <c r="D30" i="17"/>
  <c r="D73" i="16"/>
  <c r="D24" i="16"/>
  <c r="D75" i="16" l="1"/>
  <c r="D84" i="16" s="1"/>
  <c r="D86" i="16" s="1"/>
  <c r="D114" i="16" s="1"/>
  <c r="D36" i="17"/>
  <c r="D50" i="17" s="1"/>
  <c r="D52" i="17" s="1"/>
  <c r="D112" i="17" s="1"/>
  <c r="D49" i="16"/>
  <c r="D28" i="16"/>
  <c r="D31" i="16"/>
  <c r="D33" i="16"/>
  <c r="D34" i="16"/>
  <c r="D62" i="16"/>
  <c r="D63" i="16" s="1"/>
  <c r="D32" i="16"/>
  <c r="D30" i="16"/>
  <c r="D35" i="16"/>
  <c r="D29" i="16"/>
  <c r="D113" i="16" l="1"/>
  <c r="D36" i="16"/>
  <c r="D50" i="16" s="1"/>
  <c r="D52" i="16" s="1"/>
  <c r="D112" i="16" s="1"/>
  <c r="D43" i="15" l="1"/>
  <c r="D41" i="15"/>
  <c r="C30" i="15"/>
  <c r="C36" i="15" s="1"/>
  <c r="C23" i="15"/>
  <c r="C24" i="15" s="1"/>
  <c r="D59" i="15" s="1"/>
  <c r="C22" i="15"/>
  <c r="D12" i="15"/>
  <c r="D16" i="15" s="1"/>
  <c r="D43" i="4"/>
  <c r="D70" i="15" l="1"/>
  <c r="D74" i="15"/>
  <c r="D73" i="15"/>
  <c r="D57" i="15"/>
  <c r="D58" i="15"/>
  <c r="D71" i="15"/>
  <c r="D72" i="15"/>
  <c r="D69" i="15"/>
  <c r="D60" i="15"/>
  <c r="D22" i="15"/>
  <c r="D45" i="15"/>
  <c r="D51" i="15" s="1"/>
  <c r="D79" i="15"/>
  <c r="D80" i="15" s="1"/>
  <c r="D85" i="15" s="1"/>
  <c r="D23" i="15"/>
  <c r="D61" i="15" l="1"/>
  <c r="D75" i="15"/>
  <c r="D24" i="15"/>
  <c r="D62" i="15" s="1"/>
  <c r="D84" i="15" l="1"/>
  <c r="D86" i="15" s="1"/>
  <c r="D114" i="15" s="1"/>
  <c r="D49" i="15"/>
  <c r="D29" i="15"/>
  <c r="D35" i="15"/>
  <c r="D32" i="15"/>
  <c r="D30" i="15"/>
  <c r="D63" i="15"/>
  <c r="D113" i="15" s="1"/>
  <c r="D34" i="15"/>
  <c r="D31" i="15"/>
  <c r="D33" i="15"/>
  <c r="D28" i="15"/>
  <c r="D116" i="15" l="1"/>
  <c r="D100" i="15" s="1"/>
  <c r="D101" i="15" s="1"/>
  <c r="D102" i="15" s="1"/>
  <c r="D36" i="15"/>
  <c r="D50" i="15" s="1"/>
  <c r="D52" i="15" s="1"/>
  <c r="D103" i="15" l="1"/>
  <c r="D105" i="15"/>
  <c r="D104" i="15"/>
  <c r="D41" i="4"/>
  <c r="D133" i="15" l="1"/>
  <c r="D136" i="15" s="1"/>
  <c r="D106" i="15"/>
  <c r="D91" i="4"/>
  <c r="D135" i="15" l="1"/>
  <c r="D117" i="15"/>
  <c r="D118" i="15" s="1"/>
  <c r="D95" i="17"/>
  <c r="D115" i="17" s="1"/>
  <c r="D116" i="17" s="1"/>
  <c r="D100" i="17" s="1"/>
  <c r="D95" i="15"/>
  <c r="D91" i="16"/>
  <c r="D95" i="16" s="1"/>
  <c r="D115" i="16" s="1"/>
  <c r="D116" i="16" s="1"/>
  <c r="D100" i="16" s="1"/>
  <c r="D101" i="16" l="1"/>
  <c r="D102" i="16" s="1"/>
  <c r="D101" i="17"/>
  <c r="D102" i="17" s="1"/>
  <c r="D104" i="17" l="1"/>
  <c r="D105" i="17"/>
  <c r="D103" i="17"/>
  <c r="D133" i="17" s="1"/>
  <c r="D136" i="17" s="1"/>
  <c r="D104" i="16"/>
  <c r="D103" i="16"/>
  <c r="D133" i="16" s="1"/>
  <c r="D136" i="16" s="1"/>
  <c r="D105" i="16"/>
  <c r="C23" i="4"/>
  <c r="E8" i="7" l="1"/>
  <c r="F8" i="7" s="1"/>
  <c r="G8" i="7" s="1"/>
  <c r="D106" i="16"/>
  <c r="D106" i="17"/>
  <c r="C30" i="4"/>
  <c r="D117" i="17" l="1"/>
  <c r="D118" i="17" s="1"/>
  <c r="E7" i="7" s="1"/>
  <c r="F7" i="7" s="1"/>
  <c r="D135" i="17"/>
  <c r="D117" i="16"/>
  <c r="D118" i="16" s="1"/>
  <c r="E5" i="7" s="1"/>
  <c r="F5" i="7" s="1"/>
  <c r="G5" i="7" s="1"/>
  <c r="D135" i="16"/>
  <c r="G7" i="7" l="1"/>
  <c r="C102" i="4"/>
  <c r="C85" i="4"/>
  <c r="C22" i="4" l="1"/>
  <c r="D12" i="4" l="1"/>
  <c r="D16" i="4" l="1"/>
  <c r="C80" i="4"/>
  <c r="C24" i="4"/>
  <c r="C36" i="4"/>
  <c r="D128" i="4"/>
  <c r="D134" i="4"/>
  <c r="D59" i="4" l="1"/>
  <c r="C75" i="4"/>
  <c r="C61" i="4"/>
  <c r="D45" i="4"/>
  <c r="D51" i="4" s="1"/>
  <c r="D69" i="4"/>
  <c r="D57" i="4"/>
  <c r="D60" i="4"/>
  <c r="D58" i="4"/>
  <c r="D70" i="4"/>
  <c r="D74" i="4"/>
  <c r="D22" i="4"/>
  <c r="D23" i="4"/>
  <c r="D71" i="4"/>
  <c r="D72" i="4"/>
  <c r="D79" i="4"/>
  <c r="D80" i="4" s="1"/>
  <c r="D85" i="4" s="1"/>
  <c r="D111" i="4"/>
  <c r="D61" i="4" l="1"/>
  <c r="C63" i="4"/>
  <c r="D24" i="4"/>
  <c r="D28" i="4" s="1"/>
  <c r="D62" i="4" l="1"/>
  <c r="D73" i="4"/>
  <c r="D75" i="4" s="1"/>
  <c r="D63" i="4"/>
  <c r="D113" i="4" s="1"/>
  <c r="D30" i="4"/>
  <c r="C84" i="4"/>
  <c r="C86" i="4" s="1"/>
  <c r="D32" i="4"/>
  <c r="D33" i="4"/>
  <c r="D35" i="4"/>
  <c r="D34" i="4"/>
  <c r="D29" i="4"/>
  <c r="D31" i="4"/>
  <c r="D95" i="4"/>
  <c r="D115" i="4" s="1"/>
  <c r="D49" i="4"/>
  <c r="D36" i="4" l="1"/>
  <c r="D50" i="4" s="1"/>
  <c r="D52" i="4" s="1"/>
  <c r="D112" i="4" s="1"/>
  <c r="D84" i="4" l="1"/>
  <c r="D86" i="4" s="1"/>
  <c r="D114" i="4" s="1"/>
  <c r="D116" i="4" s="1"/>
  <c r="D100" i="4" l="1"/>
  <c r="D101" i="4" s="1"/>
  <c r="D102" i="4" s="1"/>
  <c r="D104" i="4" l="1"/>
  <c r="D103" i="4"/>
  <c r="D105" i="4"/>
  <c r="D106" i="4" l="1"/>
  <c r="D117" i="4" s="1"/>
  <c r="D118" i="4" s="1"/>
  <c r="E6" i="7" s="1"/>
  <c r="F6" i="7" s="1"/>
  <c r="D133" i="4"/>
  <c r="D136" i="4" s="1"/>
  <c r="G6" i="7" l="1"/>
  <c r="G9" i="7" s="1"/>
  <c r="G10" i="7" s="1"/>
  <c r="F9" i="7"/>
  <c r="D135" i="4"/>
</calcChain>
</file>

<file path=xl/sharedStrings.xml><?xml version="1.0" encoding="utf-8"?>
<sst xmlns="http://schemas.openxmlformats.org/spreadsheetml/2006/main" count="1060" uniqueCount="245">
  <si>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</si>
  <si>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</si>
  <si>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</si>
  <si>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</si>
  <si>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</si>
  <si>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</si>
  <si>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</si>
  <si>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</si>
  <si>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</si>
  <si>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</si>
  <si>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</si>
  <si>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</si>
  <si>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</si>
  <si>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</si>
  <si>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</si>
  <si>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</si>
  <si>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</si>
  <si>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</si>
  <si>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</si>
  <si>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</si>
  <si>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</si>
  <si>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</si>
  <si>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</si>
  <si>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</si>
  <si>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</si>
  <si>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</si>
  <si>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</si>
  <si>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</si>
  <si>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</si>
  <si>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</si>
  <si>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</si>
  <si>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</si>
  <si>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</si>
  <si>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</si>
  <si>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</si>
  <si>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</si>
  <si>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</si>
  <si>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</si>
  <si>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</si>
  <si>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</si>
  <si>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</si>
  <si>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</si>
  <si>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</si>
  <si>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</si>
  <si>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</si>
  <si>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</si>
  <si>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</si>
  <si>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</si>
  <si>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</si>
  <si>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</si>
  <si>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</si>
  <si>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</si>
  <si>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</si>
  <si>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</si>
  <si>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</si>
  <si>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</si>
  <si>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</si>
  <si>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</si>
  <si>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</si>
  <si>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</si>
  <si>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</si>
  <si>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</si>
  <si>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</si>
  <si>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</si>
  <si>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</si>
  <si>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</si>
  <si>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</si>
  <si>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</si>
  <si>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</si>
  <si>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</si>
  <si>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</si>
  <si>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</si>
  <si>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</si>
  <si>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</si>
  <si>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</si>
  <si>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</si>
  <si>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</si>
  <si>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</si>
  <si>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</si>
  <si>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</si>
  <si>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</si>
  <si>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</si>
  <si>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</si>
  <si>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</si>
  <si>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</si>
  <si>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</si>
  <si>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</si>
  <si>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</si>
  <si>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</si>
  <si>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</si>
  <si>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</si>
  <si>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</si>
  <si>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</si>
  <si>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</si>
  <si>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</si>
  <si>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</si>
  <si>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</si>
  <si>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</si>
  <si>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</si>
  <si>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</si>
  <si>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</si>
  <si>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</si>
  <si>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</si>
  <si>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</si>
  <si>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</si>
  <si>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</si>
  <si>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</si>
  <si>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</si>
  <si>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</si>
  <si>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</si>
  <si>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</si>
  <si>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</si>
  <si>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</si>
  <si>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</si>
  <si>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</si>
  <si>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</si>
  <si>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</si>
  <si>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</si>
  <si>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</si>
  <si>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</si>
  <si>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</si>
  <si>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</si>
  <si>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</si>
  <si>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</si>
  <si>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</si>
  <si>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</si>
  <si>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</si>
  <si>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</si>
  <si>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</si>
  <si>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</si>
  <si>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</si>
  <si>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</si>
  <si>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</si>
  <si>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</si>
  <si>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</si>
  <si>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</si>
  <si>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</si>
  <si>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</si>
  <si>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</si>
  <si>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</si>
  <si>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</si>
  <si>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</si>
  <si>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</si>
  <si>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</si>
  <si>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</si>
  <si>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</si>
  <si>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</si>
  <si>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</si>
  <si>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</si>
  <si>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</si>
  <si>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</si>
  <si>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</si>
  <si>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</si>
  <si>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</si>
  <si>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</si>
  <si>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</si>
  <si>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</si>
  <si>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</si>
  <si>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</si>
  <si>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</si>
  <si>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</si>
  <si>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</si>
  <si>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</si>
  <si>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</si>
  <si>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</si>
  <si>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</si>
  <si>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</si>
  <si>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</si>
  <si>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</si>
  <si>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</si>
  <si>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</si>
  <si>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</si>
  <si>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</si>
  <si>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</si>
  <si>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</si>
  <si>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</si>
  <si>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(valor do plano de saúde mensal, titular e dependente - desconto parte do empregado)</t>
  </si>
  <si>
    <t>Item</t>
  </si>
  <si>
    <t>Custo Unitário</t>
  </si>
  <si>
    <t>Custo mensal por empregado</t>
  </si>
  <si>
    <t>CUSTO TOTAL MENSAL</t>
  </si>
  <si>
    <t>Quantidade Anual</t>
  </si>
  <si>
    <t>CUSTO TOTAL ANUAL</t>
  </si>
  <si>
    <t>Quantidade de empregados</t>
  </si>
  <si>
    <t>conforme CCT</t>
  </si>
  <si>
    <t>Benefício Social Familiar</t>
  </si>
  <si>
    <t xml:space="preserve">Custo anual </t>
  </si>
  <si>
    <t>Custo anual</t>
  </si>
  <si>
    <t>Sapato</t>
  </si>
  <si>
    <t>Custo unitário</t>
  </si>
  <si>
    <t>(valor mensal do transporte ) - desconto da parte do empregado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</si>
  <si>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</si>
  <si>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</si>
  <si>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</si>
  <si>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</si>
  <si>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</si>
  <si>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</si>
  <si>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</si>
  <si>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</si>
  <si>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</si>
  <si>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</si>
  <si>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</si>
  <si>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</si>
  <si>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</si>
  <si>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Contribuição Patronal</t>
  </si>
  <si>
    <t>Adicional Encarregado</t>
  </si>
  <si>
    <t>25% (cláusula 13º CCT)</t>
  </si>
  <si>
    <t>Encarregado</t>
  </si>
  <si>
    <t>Recepcionista</t>
  </si>
  <si>
    <t>Mensageiro</t>
  </si>
  <si>
    <t>Telefonista</t>
  </si>
  <si>
    <t>Camisa social</t>
  </si>
  <si>
    <t>Calça social</t>
  </si>
  <si>
    <t>Pares de meias finas</t>
  </si>
  <si>
    <t>Cintos pretos</t>
  </si>
  <si>
    <t>Agasalho</t>
  </si>
  <si>
    <t>Calça Jeans</t>
  </si>
  <si>
    <t>Camisa polo</t>
  </si>
  <si>
    <t>Pares de meias brancas</t>
  </si>
  <si>
    <t>Pares de tênis</t>
  </si>
  <si>
    <t>Ternos</t>
  </si>
  <si>
    <t>Lenços ou Gravata</t>
  </si>
  <si>
    <t>Sapatos</t>
  </si>
  <si>
    <t>Carrinho de mão dobrável</t>
  </si>
  <si>
    <t>Telefone celular, com acesso a internet</t>
  </si>
  <si>
    <t>Todos os cargos</t>
  </si>
  <si>
    <t>Registro Eletrônico de Ponto</t>
  </si>
  <si>
    <t>Encarregado/a</t>
  </si>
  <si>
    <t>Recepcionistas</t>
  </si>
  <si>
    <t>Mensageiro/as</t>
  </si>
  <si>
    <t>Telefonistas</t>
  </si>
  <si>
    <t>VALOR GLOBAL PARA 24 MESES</t>
  </si>
  <si>
    <t>CARGO: Recepcionista</t>
  </si>
  <si>
    <t>CARGO: Encarregado/a</t>
  </si>
  <si>
    <t>CARGO: Mensageiro/a</t>
  </si>
  <si>
    <t>CARGO: Telefonista</t>
  </si>
  <si>
    <t>EQUIPAMENTOS E MATERIAIS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</si>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</sst>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_-* #,##0_-;\-* #,##0_-;_-* &quot;-&quot;??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1">
    <xf numFmtId="0" fontId="0" fillId="0" borderId="0" xfId="0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164" fontId="8" fillId="0" borderId="0" xfId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43" fontId="7" fillId="0" borderId="0" xfId="0" applyNumberFormat="1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43" fontId="9" fillId="0" borderId="1" xfId="3" applyFont="1" applyBorder="1" applyAlignment="1"/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10" fontId="10" fillId="0" borderId="1" xfId="2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1" fillId="0" borderId="0" xfId="0" applyFont="1"/>
    <xf numFmtId="0" fontId="9" fillId="0" borderId="49" xfId="0" applyFont="1" applyFill="1" applyBorder="1" applyAlignment="1">
      <alignment horizontal="center" wrapText="1"/>
    </xf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6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/>
    </xf>
    <xf numFmtId="164" fontId="23" fillId="0" borderId="0" xfId="1" applyFont="1"/>
    <xf numFmtId="0" fontId="24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43" fontId="18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4" fontId="19" fillId="0" borderId="0" xfId="4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3" fontId="10" fillId="0" borderId="0" xfId="3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9" fontId="10" fillId="0" borderId="1" xfId="0" applyNumberFormat="1" applyFont="1" applyFill="1" applyBorder="1" applyAlignment="1">
      <alignment horizontal="right"/>
    </xf>
    <xf numFmtId="10" fontId="10" fillId="0" borderId="1" xfId="0" applyNumberFormat="1" applyFont="1" applyFill="1" applyBorder="1" applyAlignment="1">
      <alignment horizontal="right"/>
    </xf>
    <xf numFmtId="167" fontId="10" fillId="0" borderId="1" xfId="2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9" fontId="10" fillId="0" borderId="1" xfId="2" applyFont="1" applyFill="1" applyBorder="1" applyAlignment="1">
      <alignment horizontal="right"/>
    </xf>
    <xf numFmtId="0" fontId="18" fillId="0" borderId="0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 wrapText="1"/>
    </xf>
    <xf numFmtId="4" fontId="19" fillId="0" borderId="24" xfId="4" applyNumberFormat="1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vertical="center" wrapText="1"/>
    </xf>
    <xf numFmtId="4" fontId="18" fillId="7" borderId="24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0" xfId="4" applyFont="1" applyFill="1" applyBorder="1" applyAlignment="1">
      <alignment horizontal="left" vertical="center" wrapText="1"/>
    </xf>
    <xf numFmtId="0" fontId="18" fillId="6" borderId="1" xfId="4" applyFont="1" applyFill="1" applyBorder="1" applyAlignment="1">
      <alignment horizontal="left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2" fontId="18" fillId="6" borderId="1" xfId="4" applyNumberFormat="1" applyFont="1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3" fontId="9" fillId="0" borderId="51" xfId="3" applyFont="1" applyBorder="1" applyAlignment="1"/>
    <xf numFmtId="0" fontId="9" fillId="0" borderId="5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51" xfId="0" applyFont="1" applyFill="1" applyBorder="1" applyAlignment="1">
      <alignment horizontal="center" wrapText="1"/>
    </xf>
    <xf numFmtId="0" fontId="9" fillId="0" borderId="49" xfId="0" applyFont="1" applyFill="1" applyBorder="1" applyAlignment="1"/>
    <xf numFmtId="0" fontId="9" fillId="0" borderId="51" xfId="0" applyFont="1" applyFill="1" applyBorder="1" applyAlignment="1"/>
    <xf numFmtId="0" fontId="9" fillId="0" borderId="5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2" fontId="9" fillId="0" borderId="51" xfId="0" applyNumberFormat="1" applyFont="1" applyFill="1" applyBorder="1"/>
    <xf numFmtId="0" fontId="9" fillId="0" borderId="49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4" fillId="0" borderId="0" xfId="0" applyFont="1"/>
    <xf numFmtId="4" fontId="10" fillId="0" borderId="1" xfId="4" applyNumberFormat="1" applyFont="1" applyFill="1" applyBorder="1" applyAlignment="1">
      <alignment horizontal="center" vertical="center" wrapText="1"/>
    </xf>
    <xf numFmtId="164" fontId="9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vertical="center" wrapText="1"/>
    </xf>
    <xf numFmtId="8" fontId="18" fillId="6" borderId="1" xfId="0" applyNumberFormat="1" applyFont="1" applyFill="1" applyBorder="1" applyAlignment="1">
      <alignment horizontal="right" vertical="center" wrapText="1"/>
    </xf>
    <xf numFmtId="8" fontId="19" fillId="0" borderId="1" xfId="0" applyNumberFormat="1" applyFont="1" applyBorder="1" applyAlignment="1">
      <alignment vertical="center"/>
    </xf>
    <xf numFmtId="168" fontId="18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8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8" fontId="9" fillId="0" borderId="1" xfId="0" applyNumberFormat="1" applyFont="1" applyBorder="1"/>
    <xf numFmtId="0" fontId="0" fillId="0" borderId="1" xfId="0" applyBorder="1"/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4" fontId="10" fillId="6" borderId="1" xfId="4" applyNumberFormat="1" applyFont="1" applyFill="1" applyBorder="1" applyAlignment="1">
      <alignment horizontal="center" vertical="center" wrapText="1"/>
    </xf>
    <xf numFmtId="0" fontId="19" fillId="0" borderId="24" xfId="4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0" fillId="0" borderId="1" xfId="0" applyNumberForma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3" fontId="10" fillId="0" borderId="1" xfId="4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6" fontId="22" fillId="0" borderId="0" xfId="0" applyNumberFormat="1" applyFont="1" applyFill="1" applyBorder="1"/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5" borderId="4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2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9" fillId="0" borderId="1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19" fillId="0" borderId="23" xfId="4" applyFont="1" applyFill="1" applyBorder="1" applyAlignment="1">
      <alignment horizontal="left" vertical="center" wrapText="1"/>
    </xf>
    <xf numFmtId="0" fontId="19" fillId="0" borderId="24" xfId="4" applyFont="1" applyFill="1" applyBorder="1" applyAlignment="1">
      <alignment horizontal="left" vertical="center" wrapText="1"/>
    </xf>
    <xf numFmtId="0" fontId="19" fillId="0" borderId="9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showGridLines="0" workbookViewId="0">
      <selection sqref="A1:F41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60" t="s">
        <v>85</v>
      </c>
      <c r="B1" s="261"/>
      <c r="C1" s="261"/>
      <c r="D1" s="261"/>
      <c r="E1" s="261"/>
      <c r="F1" s="262"/>
    </row>
    <row r="2" spans="1:6" x14ac:dyDescent="0.2">
      <c r="A2" s="263" t="s">
        <v>86</v>
      </c>
      <c r="B2" s="263"/>
      <c r="C2" s="263"/>
      <c r="D2" s="263"/>
      <c r="E2" s="263"/>
      <c r="F2" s="263"/>
    </row>
    <row r="3" spans="1:6" x14ac:dyDescent="0.2">
      <c r="A3" s="62"/>
      <c r="B3" s="62"/>
      <c r="C3" s="62"/>
      <c r="D3" s="62"/>
      <c r="E3" s="62"/>
      <c r="F3" s="62"/>
    </row>
    <row r="4" spans="1:6" x14ac:dyDescent="0.2">
      <c r="A4" s="264" t="s">
        <v>87</v>
      </c>
      <c r="B4" s="265"/>
      <c r="C4" s="265"/>
      <c r="D4" s="265"/>
      <c r="E4" s="265"/>
      <c r="F4" s="266"/>
    </row>
    <row r="5" spans="1:6" x14ac:dyDescent="0.2">
      <c r="A5" s="63" t="s">
        <v>88</v>
      </c>
      <c r="B5" s="267"/>
      <c r="C5" s="268"/>
      <c r="D5" s="268"/>
      <c r="E5" s="268"/>
      <c r="F5" s="269"/>
    </row>
    <row r="6" spans="1:6" x14ac:dyDescent="0.2">
      <c r="A6" s="63" t="s">
        <v>89</v>
      </c>
      <c r="B6" s="267"/>
      <c r="C6" s="268"/>
      <c r="D6" s="269"/>
      <c r="E6" s="64" t="s">
        <v>90</v>
      </c>
      <c r="F6" s="64" t="s">
        <v>91</v>
      </c>
    </row>
    <row r="7" spans="1:6" x14ac:dyDescent="0.2">
      <c r="A7" s="63" t="s">
        <v>92</v>
      </c>
      <c r="B7" s="270" t="s">
        <v>93</v>
      </c>
      <c r="C7" s="271"/>
      <c r="D7" s="271"/>
      <c r="E7" s="271"/>
      <c r="F7" s="272"/>
    </row>
    <row r="8" spans="1:6" x14ac:dyDescent="0.2">
      <c r="A8" s="63" t="s">
        <v>94</v>
      </c>
      <c r="B8" s="267"/>
      <c r="C8" s="268"/>
      <c r="D8" s="268"/>
      <c r="E8" s="268"/>
      <c r="F8" s="269"/>
    </row>
    <row r="9" spans="1:6" x14ac:dyDescent="0.2">
      <c r="A9" s="62"/>
      <c r="B9" s="62"/>
      <c r="C9" s="62"/>
      <c r="D9" s="62"/>
      <c r="E9" s="62"/>
      <c r="F9" s="62"/>
    </row>
    <row r="10" spans="1:6" x14ac:dyDescent="0.2">
      <c r="A10" s="62"/>
      <c r="B10" s="62"/>
      <c r="C10" s="62"/>
      <c r="D10" s="62"/>
      <c r="E10" s="62"/>
      <c r="F10" s="62"/>
    </row>
    <row r="11" spans="1:6" ht="22.5" x14ac:dyDescent="0.2">
      <c r="A11" s="65" t="s">
        <v>95</v>
      </c>
      <c r="B11" s="65" t="s">
        <v>96</v>
      </c>
      <c r="C11" s="66" t="s">
        <v>97</v>
      </c>
      <c r="D11" s="65" t="s">
        <v>98</v>
      </c>
      <c r="E11" s="65" t="s">
        <v>99</v>
      </c>
      <c r="F11" s="65" t="s">
        <v>100</v>
      </c>
    </row>
    <row r="12" spans="1:6" x14ac:dyDescent="0.2">
      <c r="A12" s="67"/>
      <c r="B12" s="67"/>
      <c r="C12" s="67"/>
      <c r="D12" s="67"/>
      <c r="E12" s="67"/>
      <c r="F12" s="67"/>
    </row>
    <row r="13" spans="1:6" x14ac:dyDescent="0.2">
      <c r="A13" s="67"/>
      <c r="B13" s="67"/>
      <c r="C13" s="67"/>
      <c r="D13" s="67"/>
      <c r="E13" s="67"/>
      <c r="F13" s="67"/>
    </row>
    <row r="14" spans="1:6" x14ac:dyDescent="0.2">
      <c r="A14" s="67"/>
      <c r="B14" s="67"/>
      <c r="C14" s="67"/>
      <c r="D14" s="67"/>
      <c r="E14" s="67"/>
      <c r="F14" s="67"/>
    </row>
    <row r="15" spans="1:6" x14ac:dyDescent="0.2">
      <c r="A15" s="67"/>
      <c r="B15" s="67"/>
      <c r="C15" s="67"/>
      <c r="D15" s="67"/>
      <c r="E15" s="67"/>
      <c r="F15" s="67"/>
    </row>
    <row r="16" spans="1:6" x14ac:dyDescent="0.2">
      <c r="A16" s="62"/>
      <c r="B16" s="62"/>
      <c r="C16" s="62"/>
      <c r="D16" s="62"/>
      <c r="E16" s="62"/>
      <c r="F16" s="62"/>
    </row>
    <row r="17" spans="1:6" x14ac:dyDescent="0.2">
      <c r="A17" s="62"/>
      <c r="B17" s="62"/>
      <c r="C17" s="62"/>
      <c r="D17" s="62"/>
      <c r="E17" s="62"/>
      <c r="F17" s="62"/>
    </row>
    <row r="18" spans="1:6" x14ac:dyDescent="0.2">
      <c r="A18" s="273" t="s">
        <v>101</v>
      </c>
      <c r="B18" s="274"/>
      <c r="C18" s="274"/>
      <c r="D18" s="274"/>
      <c r="E18" s="274"/>
      <c r="F18" s="275"/>
    </row>
    <row r="19" spans="1:6" x14ac:dyDescent="0.2">
      <c r="A19" s="276"/>
      <c r="B19" s="277"/>
      <c r="C19" s="277"/>
      <c r="D19" s="277"/>
      <c r="E19" s="277"/>
      <c r="F19" s="278"/>
    </row>
    <row r="20" spans="1:6" x14ac:dyDescent="0.2">
      <c r="A20" s="62"/>
      <c r="B20" s="62"/>
      <c r="C20" s="62"/>
      <c r="D20" s="62"/>
      <c r="E20" s="62"/>
      <c r="F20" s="62"/>
    </row>
    <row r="21" spans="1:6" x14ac:dyDescent="0.2">
      <c r="A21" s="62"/>
      <c r="B21" s="62"/>
      <c r="C21" s="62"/>
      <c r="D21" s="62"/>
      <c r="E21" s="62"/>
      <c r="F21" s="62"/>
    </row>
    <row r="22" spans="1:6" x14ac:dyDescent="0.2">
      <c r="A22" s="279" t="s">
        <v>102</v>
      </c>
      <c r="B22" s="280"/>
      <c r="C22" s="280"/>
      <c r="D22" s="280"/>
      <c r="E22" s="280"/>
      <c r="F22" s="281"/>
    </row>
    <row r="23" spans="1:6" x14ac:dyDescent="0.2">
      <c r="A23" s="276"/>
      <c r="B23" s="277"/>
      <c r="C23" s="277"/>
      <c r="D23" s="277"/>
      <c r="E23" s="277"/>
      <c r="F23" s="278"/>
    </row>
    <row r="24" spans="1:6" x14ac:dyDescent="0.2">
      <c r="A24" s="62"/>
      <c r="B24" s="62"/>
      <c r="C24" s="62"/>
      <c r="D24" s="62"/>
      <c r="E24" s="62"/>
      <c r="F24" s="62"/>
    </row>
    <row r="25" spans="1:6" x14ac:dyDescent="0.2">
      <c r="A25" s="62"/>
      <c r="B25" s="62"/>
      <c r="C25" s="62"/>
      <c r="D25" s="62"/>
      <c r="E25" s="62"/>
      <c r="F25" s="62"/>
    </row>
    <row r="26" spans="1:6" x14ac:dyDescent="0.2">
      <c r="A26" s="257" t="s">
        <v>103</v>
      </c>
      <c r="B26" s="258"/>
      <c r="C26" s="258"/>
      <c r="D26" s="258"/>
      <c r="E26" s="258"/>
      <c r="F26" s="259"/>
    </row>
    <row r="27" spans="1:6" x14ac:dyDescent="0.2">
      <c r="A27" s="276"/>
      <c r="B27" s="277"/>
      <c r="C27" s="277"/>
      <c r="D27" s="277"/>
      <c r="E27" s="277"/>
      <c r="F27" s="278"/>
    </row>
    <row r="28" spans="1:6" x14ac:dyDescent="0.2">
      <c r="A28" s="62"/>
      <c r="B28" s="62"/>
      <c r="C28" s="62"/>
      <c r="D28" s="62"/>
      <c r="E28" s="62"/>
      <c r="F28" s="62"/>
    </row>
    <row r="29" spans="1:6" x14ac:dyDescent="0.2">
      <c r="A29" s="62"/>
      <c r="B29" s="62"/>
      <c r="C29" s="62"/>
      <c r="D29" s="62"/>
      <c r="E29" s="62"/>
      <c r="F29" s="62"/>
    </row>
    <row r="30" spans="1:6" x14ac:dyDescent="0.2">
      <c r="A30" s="264" t="s">
        <v>104</v>
      </c>
      <c r="B30" s="265"/>
      <c r="C30" s="266"/>
      <c r="D30" s="62"/>
      <c r="E30" s="62"/>
      <c r="F30" s="62"/>
    </row>
    <row r="31" spans="1:6" x14ac:dyDescent="0.2">
      <c r="A31" s="283" t="s">
        <v>105</v>
      </c>
      <c r="B31" s="284"/>
      <c r="C31" s="68" t="s">
        <v>106</v>
      </c>
      <c r="D31" s="62"/>
      <c r="E31" s="62"/>
      <c r="F31" s="62"/>
    </row>
    <row r="32" spans="1:6" x14ac:dyDescent="0.2">
      <c r="A32" s="285"/>
      <c r="B32" s="286"/>
      <c r="C32" s="69"/>
      <c r="D32" s="62"/>
      <c r="E32" s="62"/>
      <c r="F32" s="62"/>
    </row>
    <row r="33" spans="1:6" x14ac:dyDescent="0.2">
      <c r="A33" s="62"/>
      <c r="B33" s="62"/>
      <c r="C33" s="62"/>
      <c r="D33" s="62"/>
      <c r="E33" s="62"/>
      <c r="F33" s="62"/>
    </row>
    <row r="34" spans="1:6" x14ac:dyDescent="0.2">
      <c r="A34" s="62"/>
      <c r="B34" s="62"/>
      <c r="C34" s="62"/>
      <c r="D34" s="62"/>
      <c r="E34" s="62"/>
      <c r="F34" s="62"/>
    </row>
    <row r="35" spans="1:6" x14ac:dyDescent="0.2">
      <c r="A35" s="287" t="s">
        <v>107</v>
      </c>
      <c r="B35" s="287"/>
      <c r="C35" s="287"/>
      <c r="D35" s="287"/>
      <c r="E35" s="287"/>
      <c r="F35" s="287"/>
    </row>
    <row r="36" spans="1:6" x14ac:dyDescent="0.2">
      <c r="A36" s="288" t="s">
        <v>108</v>
      </c>
      <c r="B36" s="288"/>
      <c r="C36" s="70" t="s">
        <v>106</v>
      </c>
      <c r="D36" s="288" t="s">
        <v>109</v>
      </c>
      <c r="E36" s="288"/>
      <c r="F36" s="288"/>
    </row>
    <row r="37" spans="1:6" x14ac:dyDescent="0.2">
      <c r="A37" s="282"/>
      <c r="B37" s="282"/>
      <c r="C37" s="71"/>
      <c r="D37" s="282"/>
      <c r="E37" s="282"/>
      <c r="F37" s="282"/>
    </row>
    <row r="38" spans="1:6" x14ac:dyDescent="0.2">
      <c r="A38" s="62"/>
      <c r="B38" s="62"/>
      <c r="C38" s="62"/>
      <c r="D38" s="62"/>
      <c r="E38" s="62"/>
      <c r="F38" s="62"/>
    </row>
    <row r="39" spans="1:6" x14ac:dyDescent="0.2">
      <c r="A39" s="62"/>
      <c r="B39" s="62"/>
      <c r="C39" s="62"/>
      <c r="D39" s="62"/>
      <c r="E39" s="62"/>
      <c r="F39" s="62"/>
    </row>
    <row r="40" spans="1:6" x14ac:dyDescent="0.2">
      <c r="A40" s="264" t="s">
        <v>110</v>
      </c>
      <c r="B40" s="265"/>
      <c r="C40" s="265"/>
      <c r="D40" s="265"/>
      <c r="E40" s="265"/>
      <c r="F40" s="266"/>
    </row>
    <row r="41" spans="1:6" x14ac:dyDescent="0.2">
      <c r="A41" s="276"/>
      <c r="B41" s="277"/>
      <c r="C41" s="277"/>
      <c r="D41" s="277"/>
      <c r="E41" s="277"/>
      <c r="F41" s="278"/>
    </row>
  </sheetData>
  <mergeCells count="23"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workbookViewId="0">
      <selection activeCell="F32" sqref="F32"/>
    </sheetView>
  </sheetViews>
  <sheetFormatPr defaultRowHeight="12.75" x14ac:dyDescent="0.2"/>
  <cols>
    <col min="8" max="8" width="13.140625" customWidth="1"/>
  </cols>
  <sheetData>
    <row r="1" spans="1:18" x14ac:dyDescent="0.2">
      <c r="A1" s="72"/>
      <c r="B1" s="72"/>
      <c r="C1" s="72"/>
      <c r="D1" s="72"/>
      <c r="E1" s="72"/>
      <c r="F1" s="72"/>
      <c r="G1" s="72"/>
      <c r="H1" s="72"/>
      <c r="I1" s="73"/>
      <c r="J1" s="72"/>
      <c r="K1" s="72"/>
      <c r="L1" s="72"/>
      <c r="M1" s="72"/>
      <c r="N1" s="72"/>
      <c r="O1" s="72"/>
      <c r="P1" s="72"/>
      <c r="Q1" s="72"/>
      <c r="R1" s="72"/>
    </row>
    <row r="2" spans="1:18" ht="13.5" thickBot="1" x14ac:dyDescent="0.25">
      <c r="A2" s="72"/>
      <c r="B2" s="72"/>
      <c r="C2" s="72"/>
      <c r="D2" s="72"/>
      <c r="E2" s="72"/>
      <c r="F2" s="72"/>
      <c r="G2" s="72"/>
      <c r="H2" s="72"/>
      <c r="I2" s="73"/>
      <c r="J2" s="72"/>
      <c r="K2" s="72"/>
      <c r="L2" s="72"/>
      <c r="M2" s="72"/>
      <c r="N2" s="72"/>
      <c r="O2" s="72"/>
      <c r="P2" s="72"/>
      <c r="Q2" s="72"/>
      <c r="R2" s="72"/>
    </row>
    <row r="3" spans="1:18" ht="15" thickBot="1" x14ac:dyDescent="0.25">
      <c r="A3" s="72"/>
      <c r="B3" s="260" t="s">
        <v>111</v>
      </c>
      <c r="C3" s="261"/>
      <c r="D3" s="261"/>
      <c r="E3" s="261"/>
      <c r="F3" s="261"/>
      <c r="G3" s="261"/>
      <c r="H3" s="262"/>
      <c r="I3" s="74"/>
      <c r="J3" s="72"/>
      <c r="K3" s="75" t="s">
        <v>112</v>
      </c>
      <c r="L3" s="72"/>
      <c r="M3" s="72"/>
      <c r="N3" s="72"/>
      <c r="O3" s="72"/>
      <c r="P3" s="72"/>
      <c r="Q3" s="72"/>
      <c r="R3" s="72"/>
    </row>
    <row r="4" spans="1:18" x14ac:dyDescent="0.2">
      <c r="A4" s="72"/>
      <c r="B4" s="297" t="s">
        <v>86</v>
      </c>
      <c r="C4" s="297"/>
      <c r="D4" s="297"/>
      <c r="E4" s="297"/>
      <c r="F4" s="297"/>
      <c r="G4" s="297"/>
      <c r="H4" s="297"/>
      <c r="I4" s="76"/>
      <c r="J4" s="72"/>
      <c r="K4" s="77" t="s">
        <v>113</v>
      </c>
      <c r="L4" s="72"/>
      <c r="M4" s="72"/>
      <c r="N4" s="72"/>
      <c r="O4" s="72"/>
      <c r="P4" s="72"/>
      <c r="Q4" s="72"/>
      <c r="R4" s="72"/>
    </row>
    <row r="5" spans="1:18" x14ac:dyDescent="0.2">
      <c r="A5" s="72"/>
      <c r="B5" s="72"/>
      <c r="C5" s="72"/>
      <c r="D5" s="72"/>
      <c r="E5" s="72"/>
      <c r="F5" s="72"/>
      <c r="G5" s="72"/>
      <c r="H5" s="72"/>
      <c r="I5" s="73"/>
      <c r="J5" s="72"/>
      <c r="K5" s="75"/>
      <c r="L5" s="72"/>
      <c r="M5" s="72"/>
      <c r="N5" s="72"/>
      <c r="O5" s="72"/>
      <c r="P5" s="72"/>
      <c r="Q5" s="72"/>
      <c r="R5" s="72"/>
    </row>
    <row r="6" spans="1:18" x14ac:dyDescent="0.2">
      <c r="A6" s="72"/>
      <c r="B6" s="78" t="s">
        <v>114</v>
      </c>
      <c r="C6" s="79"/>
      <c r="D6" s="72"/>
      <c r="E6" s="72"/>
      <c r="F6" s="72"/>
      <c r="G6" s="72"/>
      <c r="H6" s="72"/>
      <c r="I6" s="73"/>
      <c r="J6" s="72"/>
      <c r="K6" s="75" t="s">
        <v>115</v>
      </c>
      <c r="L6" s="72"/>
      <c r="M6" s="72"/>
      <c r="N6" s="72"/>
      <c r="O6" s="72"/>
      <c r="P6" s="72"/>
      <c r="Q6" s="72"/>
      <c r="R6" s="72"/>
    </row>
    <row r="7" spans="1:18" x14ac:dyDescent="0.2">
      <c r="A7" s="72"/>
      <c r="B7" s="72"/>
      <c r="C7" s="72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</row>
    <row r="8" spans="1:18" x14ac:dyDescent="0.2">
      <c r="A8" s="72"/>
      <c r="B8" s="78" t="s">
        <v>84</v>
      </c>
      <c r="C8" s="79"/>
      <c r="D8" s="80" t="s">
        <v>116</v>
      </c>
      <c r="E8" s="81"/>
      <c r="F8" s="78" t="s">
        <v>117</v>
      </c>
      <c r="G8" s="72"/>
      <c r="H8" s="72"/>
      <c r="I8" s="73"/>
      <c r="J8" s="72"/>
      <c r="K8" s="298" t="s">
        <v>118</v>
      </c>
      <c r="L8" s="299"/>
      <c r="M8" s="299"/>
      <c r="N8" s="299"/>
      <c r="O8" s="299"/>
      <c r="P8" s="299"/>
      <c r="Q8" s="300"/>
      <c r="R8" s="72"/>
    </row>
    <row r="9" spans="1:18" x14ac:dyDescent="0.2">
      <c r="A9" s="72"/>
      <c r="B9" s="72"/>
      <c r="C9" s="72"/>
      <c r="D9" s="72"/>
      <c r="E9" s="72"/>
      <c r="F9" s="72"/>
      <c r="G9" s="72"/>
      <c r="H9" s="72"/>
      <c r="I9" s="73"/>
      <c r="J9" s="72"/>
      <c r="K9" s="289">
        <v>1</v>
      </c>
      <c r="L9" s="291" t="s">
        <v>119</v>
      </c>
      <c r="M9" s="292"/>
      <c r="N9" s="292"/>
      <c r="O9" s="292"/>
      <c r="P9" s="292"/>
      <c r="Q9" s="293"/>
      <c r="R9" s="72"/>
    </row>
    <row r="10" spans="1:18" x14ac:dyDescent="0.2">
      <c r="A10" s="72"/>
      <c r="B10" s="82" t="s">
        <v>120</v>
      </c>
      <c r="C10" s="83"/>
      <c r="D10" s="79"/>
      <c r="E10" s="72" t="s">
        <v>121</v>
      </c>
      <c r="F10" s="72"/>
      <c r="G10" s="72"/>
      <c r="H10" s="72"/>
      <c r="I10" s="73"/>
      <c r="J10" s="72"/>
      <c r="K10" s="290"/>
      <c r="L10" s="294"/>
      <c r="M10" s="295"/>
      <c r="N10" s="295"/>
      <c r="O10" s="295"/>
      <c r="P10" s="295"/>
      <c r="Q10" s="296"/>
      <c r="R10" s="72"/>
    </row>
    <row r="11" spans="1:18" x14ac:dyDescent="0.2">
      <c r="A11" s="72"/>
      <c r="B11" s="72"/>
      <c r="C11" s="72"/>
      <c r="D11" s="72"/>
      <c r="E11" s="72"/>
      <c r="F11" s="72"/>
      <c r="G11" s="72"/>
      <c r="H11" s="72"/>
      <c r="I11" s="73"/>
      <c r="J11" s="72"/>
      <c r="K11" s="289">
        <v>2</v>
      </c>
      <c r="L11" s="291" t="s">
        <v>122</v>
      </c>
      <c r="M11" s="292"/>
      <c r="N11" s="292"/>
      <c r="O11" s="292"/>
      <c r="P11" s="292"/>
      <c r="Q11" s="293"/>
      <c r="R11" s="72"/>
    </row>
    <row r="12" spans="1:18" x14ac:dyDescent="0.2">
      <c r="A12" s="72"/>
      <c r="B12" s="72"/>
      <c r="C12" s="72"/>
      <c r="D12" s="72"/>
      <c r="E12" s="72"/>
      <c r="F12" s="72"/>
      <c r="G12" s="72"/>
      <c r="H12" s="72"/>
      <c r="I12" s="73"/>
      <c r="J12" s="72"/>
      <c r="K12" s="290"/>
      <c r="L12" s="294"/>
      <c r="M12" s="295"/>
      <c r="N12" s="295"/>
      <c r="O12" s="295"/>
      <c r="P12" s="295"/>
      <c r="Q12" s="296"/>
      <c r="R12" s="72"/>
    </row>
    <row r="13" spans="1:18" ht="13.5" thickBot="1" x14ac:dyDescent="0.25">
      <c r="A13" s="72"/>
      <c r="B13" s="72"/>
      <c r="C13" s="72"/>
      <c r="D13" s="72"/>
      <c r="E13" s="72"/>
      <c r="F13" s="72"/>
      <c r="G13" s="72"/>
      <c r="H13" s="72"/>
      <c r="I13" s="74"/>
      <c r="J13" s="72"/>
      <c r="K13" s="289">
        <v>3</v>
      </c>
      <c r="L13" s="291" t="s">
        <v>123</v>
      </c>
      <c r="M13" s="292"/>
      <c r="N13" s="292"/>
      <c r="O13" s="292"/>
      <c r="P13" s="292"/>
      <c r="Q13" s="293"/>
      <c r="R13" s="72"/>
    </row>
    <row r="14" spans="1:18" ht="13.5" thickBot="1" x14ac:dyDescent="0.25">
      <c r="A14" s="72"/>
      <c r="B14" s="305" t="s">
        <v>124</v>
      </c>
      <c r="C14" s="306"/>
      <c r="D14" s="306"/>
      <c r="E14" s="306"/>
      <c r="F14" s="306"/>
      <c r="G14" s="306"/>
      <c r="H14" s="307"/>
      <c r="I14" s="73"/>
      <c r="J14" s="72"/>
      <c r="K14" s="290"/>
      <c r="L14" s="294"/>
      <c r="M14" s="295"/>
      <c r="N14" s="295"/>
      <c r="O14" s="295"/>
      <c r="P14" s="295"/>
      <c r="Q14" s="296"/>
      <c r="R14" s="72"/>
    </row>
    <row r="15" spans="1:18" x14ac:dyDescent="0.2">
      <c r="A15" s="72"/>
      <c r="B15" s="72"/>
      <c r="C15" s="72"/>
      <c r="D15" s="72"/>
      <c r="E15" s="72"/>
      <c r="F15" s="72"/>
      <c r="G15" s="72"/>
      <c r="H15" s="72"/>
      <c r="I15" s="84"/>
      <c r="J15" s="72"/>
      <c r="K15" s="308">
        <v>4</v>
      </c>
      <c r="L15" s="309" t="s">
        <v>125</v>
      </c>
      <c r="M15" s="309"/>
      <c r="N15" s="309"/>
      <c r="O15" s="309"/>
      <c r="P15" s="309"/>
      <c r="Q15" s="309"/>
      <c r="R15" s="72"/>
    </row>
    <row r="16" spans="1:18" x14ac:dyDescent="0.2">
      <c r="A16" s="72"/>
      <c r="B16" s="85" t="s">
        <v>126</v>
      </c>
      <c r="C16" s="301" t="s">
        <v>127</v>
      </c>
      <c r="D16" s="301"/>
      <c r="E16" s="301"/>
      <c r="F16" s="301"/>
      <c r="G16" s="301"/>
      <c r="H16" s="79"/>
      <c r="I16" s="84"/>
      <c r="J16" s="72"/>
      <c r="K16" s="308"/>
      <c r="L16" s="310"/>
      <c r="M16" s="310"/>
      <c r="N16" s="310"/>
      <c r="O16" s="310"/>
      <c r="P16" s="310"/>
      <c r="Q16" s="310"/>
      <c r="R16" s="72"/>
    </row>
    <row r="17" spans="1:18" x14ac:dyDescent="0.2">
      <c r="A17" s="72"/>
      <c r="B17" s="85" t="s">
        <v>128</v>
      </c>
      <c r="C17" s="301" t="s">
        <v>129</v>
      </c>
      <c r="D17" s="301"/>
      <c r="E17" s="301"/>
      <c r="F17" s="301"/>
      <c r="G17" s="301"/>
      <c r="H17" s="79"/>
      <c r="I17" s="84"/>
      <c r="J17" s="72"/>
      <c r="K17" s="308">
        <v>5</v>
      </c>
      <c r="L17" s="309" t="s">
        <v>130</v>
      </c>
      <c r="M17" s="309"/>
      <c r="N17" s="309"/>
      <c r="O17" s="309"/>
      <c r="P17" s="309"/>
      <c r="Q17" s="309"/>
      <c r="R17" s="72"/>
    </row>
    <row r="18" spans="1:18" x14ac:dyDescent="0.2">
      <c r="A18" s="72"/>
      <c r="B18" s="85" t="s">
        <v>131</v>
      </c>
      <c r="C18" s="301" t="s">
        <v>132</v>
      </c>
      <c r="D18" s="301"/>
      <c r="E18" s="301"/>
      <c r="F18" s="301"/>
      <c r="G18" s="301"/>
      <c r="H18" s="79"/>
      <c r="I18" s="84"/>
      <c r="J18" s="72"/>
      <c r="K18" s="308"/>
      <c r="L18" s="310"/>
      <c r="M18" s="310"/>
      <c r="N18" s="310"/>
      <c r="O18" s="310"/>
      <c r="P18" s="310"/>
      <c r="Q18" s="310"/>
      <c r="R18" s="72"/>
    </row>
    <row r="19" spans="1:18" x14ac:dyDescent="0.2">
      <c r="A19" s="72"/>
      <c r="B19" s="85" t="s">
        <v>133</v>
      </c>
      <c r="C19" s="301" t="s">
        <v>134</v>
      </c>
      <c r="D19" s="301"/>
      <c r="E19" s="301"/>
      <c r="F19" s="301"/>
      <c r="G19" s="301"/>
      <c r="H19" s="79"/>
      <c r="I19" s="73"/>
      <c r="J19" s="72"/>
      <c r="K19" s="302">
        <v>6</v>
      </c>
      <c r="L19" s="303" t="s">
        <v>135</v>
      </c>
      <c r="M19" s="303"/>
      <c r="N19" s="303"/>
      <c r="O19" s="303"/>
      <c r="P19" s="303"/>
      <c r="Q19" s="303"/>
      <c r="R19" s="72"/>
    </row>
    <row r="20" spans="1:18" x14ac:dyDescent="0.2">
      <c r="A20" s="72"/>
      <c r="B20" s="72"/>
      <c r="C20" s="72"/>
      <c r="D20" s="72"/>
      <c r="E20" s="72"/>
      <c r="F20" s="72"/>
      <c r="G20" s="72"/>
      <c r="H20" s="72"/>
      <c r="I20" s="73"/>
      <c r="J20" s="72"/>
      <c r="K20" s="302"/>
      <c r="L20" s="304"/>
      <c r="M20" s="304"/>
      <c r="N20" s="304"/>
      <c r="O20" s="304"/>
      <c r="P20" s="304"/>
      <c r="Q20" s="304"/>
      <c r="R20" s="72"/>
    </row>
    <row r="21" spans="1:18" x14ac:dyDescent="0.2">
      <c r="A21" s="72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3.5" thickBot="1" x14ac:dyDescent="0.25">
      <c r="A22" s="72"/>
      <c r="B22" s="72"/>
      <c r="C22" s="72"/>
      <c r="D22" s="72"/>
      <c r="E22" s="72"/>
      <c r="F22" s="72"/>
      <c r="G22" s="72"/>
      <c r="H22" s="72"/>
      <c r="I22" s="74"/>
      <c r="J22" s="72"/>
      <c r="K22" s="72"/>
      <c r="L22" s="72"/>
      <c r="M22" s="72"/>
      <c r="N22" s="72"/>
      <c r="O22" s="72"/>
      <c r="P22" s="72"/>
      <c r="Q22" s="72"/>
      <c r="R22" s="72"/>
    </row>
    <row r="23" spans="1:18" ht="13.5" thickBot="1" x14ac:dyDescent="0.25">
      <c r="A23" s="72"/>
      <c r="B23" s="305" t="s">
        <v>136</v>
      </c>
      <c r="C23" s="306"/>
      <c r="D23" s="306"/>
      <c r="E23" s="306"/>
      <c r="F23" s="306"/>
      <c r="G23" s="306"/>
      <c r="H23" s="307"/>
      <c r="I23" s="73"/>
      <c r="J23" s="72"/>
      <c r="K23" s="72"/>
      <c r="L23" s="72"/>
      <c r="M23" s="72"/>
      <c r="N23" s="72"/>
      <c r="O23" s="72"/>
      <c r="P23" s="72"/>
      <c r="Q23" s="72"/>
      <c r="R23" s="72"/>
    </row>
    <row r="24" spans="1:18" x14ac:dyDescent="0.2">
      <c r="A24" s="72"/>
      <c r="B24" s="72"/>
      <c r="C24" s="72"/>
      <c r="D24" s="72"/>
      <c r="E24" s="72"/>
      <c r="F24" s="72"/>
      <c r="G24" s="72"/>
      <c r="H24" s="72"/>
      <c r="I24" s="86"/>
      <c r="J24" s="72"/>
      <c r="K24" s="72"/>
      <c r="L24" s="72"/>
      <c r="M24" s="72"/>
      <c r="N24" s="72"/>
      <c r="O24" s="72"/>
      <c r="P24" s="72"/>
      <c r="Q24" s="72"/>
      <c r="R24" s="72"/>
    </row>
    <row r="25" spans="1:18" ht="24" customHeight="1" x14ac:dyDescent="0.2">
      <c r="A25" s="72"/>
      <c r="B25" s="308" t="s">
        <v>37</v>
      </c>
      <c r="C25" s="308"/>
      <c r="D25" s="308" t="s">
        <v>38</v>
      </c>
      <c r="E25" s="308"/>
      <c r="F25" s="312" t="s">
        <v>137</v>
      </c>
      <c r="G25" s="312"/>
      <c r="H25" s="312"/>
      <c r="I25" s="87"/>
      <c r="J25" s="72"/>
      <c r="K25" s="72"/>
      <c r="L25" s="72"/>
      <c r="M25" s="72"/>
      <c r="N25" s="72"/>
      <c r="O25" s="72"/>
      <c r="P25" s="72"/>
      <c r="Q25" s="72"/>
      <c r="R25" s="72"/>
    </row>
    <row r="26" spans="1:18" x14ac:dyDescent="0.2">
      <c r="A26" s="72"/>
      <c r="B26" s="311"/>
      <c r="C26" s="311"/>
      <c r="D26" s="311"/>
      <c r="E26" s="311"/>
      <c r="F26" s="311"/>
      <c r="G26" s="311"/>
      <c r="H26" s="311"/>
      <c r="I26" s="87"/>
      <c r="J26" s="72"/>
      <c r="K26" s="72"/>
      <c r="L26" s="72"/>
      <c r="M26" s="72"/>
      <c r="N26" s="72"/>
      <c r="O26" s="72"/>
      <c r="P26" s="72"/>
      <c r="Q26" s="72"/>
      <c r="R26" s="72"/>
    </row>
    <row r="27" spans="1:18" x14ac:dyDescent="0.2">
      <c r="A27" s="72"/>
      <c r="B27" s="311"/>
      <c r="C27" s="311"/>
      <c r="D27" s="311"/>
      <c r="E27" s="311"/>
      <c r="F27" s="311"/>
      <c r="G27" s="311"/>
      <c r="H27" s="311"/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1:18" x14ac:dyDescent="0.2">
      <c r="A28" s="72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72"/>
      <c r="M28" s="72"/>
      <c r="N28" s="72"/>
      <c r="O28" s="72"/>
      <c r="P28" s="72"/>
      <c r="Q28" s="72"/>
      <c r="R28" s="72"/>
    </row>
    <row r="29" spans="1:18" x14ac:dyDescent="0.2">
      <c r="A29" s="72"/>
      <c r="B29" s="72"/>
      <c r="C29" s="72"/>
      <c r="D29" s="72"/>
      <c r="E29" s="72"/>
      <c r="F29" s="72"/>
      <c r="G29" s="72"/>
      <c r="H29" s="72"/>
      <c r="I29" s="73"/>
      <c r="J29" s="72"/>
      <c r="K29" s="72"/>
      <c r="L29" s="72"/>
      <c r="M29" s="72"/>
      <c r="N29" s="72"/>
      <c r="O29" s="72"/>
      <c r="P29" s="72"/>
      <c r="Q29" s="72"/>
      <c r="R29" s="72"/>
    </row>
    <row r="30" spans="1:18" x14ac:dyDescent="0.2">
      <c r="A30" s="72"/>
      <c r="B30" s="72"/>
      <c r="C30" s="72"/>
      <c r="D30" s="72"/>
      <c r="E30" s="72"/>
      <c r="F30" s="72"/>
      <c r="G30" s="72"/>
      <c r="H30" s="72"/>
      <c r="I30" s="73"/>
      <c r="J30" s="72"/>
      <c r="K30" s="72"/>
      <c r="L30" s="72"/>
      <c r="M30" s="72"/>
      <c r="N30" s="72"/>
      <c r="O30" s="72"/>
      <c r="P30" s="72"/>
      <c r="Q30" s="72"/>
      <c r="R30" s="72"/>
    </row>
  </sheetData>
  <mergeCells count="36"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K13:K14"/>
    <mergeCell ref="L13:Q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6"/>
  <sheetViews>
    <sheetView showGridLines="0" view="pageBreakPreview" zoomScaleNormal="100" zoomScaleSheetLayoutView="100" workbookViewId="0">
      <selection activeCell="C62" sqref="C6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16" t="s">
        <v>82</v>
      </c>
      <c r="B1" s="317"/>
      <c r="C1" s="317"/>
      <c r="D1" s="318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233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19" t="s">
        <v>161</v>
      </c>
      <c r="B5" s="320"/>
      <c r="C5" s="320"/>
      <c r="D5" s="321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13" t="s">
        <v>146</v>
      </c>
      <c r="B7" s="314"/>
      <c r="C7" s="314"/>
      <c r="D7" s="31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1547.53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205</v>
      </c>
      <c r="C15" s="47"/>
      <c r="D15" s="46">
        <f>D10*0.25</f>
        <v>386.88249999999999</v>
      </c>
      <c r="E15" s="103" t="s">
        <v>206</v>
      </c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22" t="s">
        <v>139</v>
      </c>
      <c r="B16" s="322"/>
      <c r="C16" s="322"/>
      <c r="D16" s="49">
        <f>TRUNC(SUM(D10:D15),2)</f>
        <v>1934.41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13" t="s">
        <v>147</v>
      </c>
      <c r="B18" s="314"/>
      <c r="C18" s="314"/>
      <c r="D18" s="31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24" t="s">
        <v>58</v>
      </c>
      <c r="B20" s="325"/>
      <c r="C20" s="325"/>
      <c r="D20" s="326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161.20083333333332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214.93444444444444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7" t="s">
        <v>139</v>
      </c>
      <c r="B24" s="327"/>
      <c r="C24" s="53">
        <f>TRUNC(SUM(C22:C23),4)</f>
        <v>0.19439999999999999</v>
      </c>
      <c r="D24" s="54">
        <f>TRUNC(SUM(D22:D23),2)</f>
        <v>376.13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28" t="s">
        <v>148</v>
      </c>
      <c r="B26" s="329"/>
      <c r="C26" s="329"/>
      <c r="D26" s="330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462.108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57.763500000000001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69.316199999999995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34.658099999999997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23.105399999999999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13.863239999999999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4.6210800000000001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184.8432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7" t="s">
        <v>139</v>
      </c>
      <c r="B36" s="327"/>
      <c r="C36" s="53">
        <f>SUM(C28:C35)</f>
        <v>0.36800000000000005</v>
      </c>
      <c r="D36" s="54">
        <f>TRUNC(SUM(D28:D35),2)</f>
        <v>850.27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31" t="s">
        <v>59</v>
      </c>
      <c r="B38" s="332"/>
      <c r="C38" s="332"/>
      <c r="D38" s="333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283.34820000000002</v>
      </c>
      <c r="E40" s="323" t="s">
        <v>190</v>
      </c>
      <c r="F40" s="323"/>
      <c r="G40" s="323"/>
      <c r="H40" s="323"/>
      <c r="I40" s="32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23" t="s">
        <v>77</v>
      </c>
      <c r="F41" s="323"/>
      <c r="G41" s="323"/>
      <c r="H41" s="323"/>
      <c r="I41" s="32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7" t="s">
        <v>139</v>
      </c>
      <c r="B45" s="327"/>
      <c r="C45" s="327"/>
      <c r="D45" s="54">
        <f>SUM(D40:D44)</f>
        <v>656.08153333333337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7"/>
      <c r="B46" s="337"/>
      <c r="C46" s="337"/>
      <c r="D46" s="337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13" t="s">
        <v>151</v>
      </c>
      <c r="B47" s="314"/>
      <c r="C47" s="314"/>
      <c r="D47" s="31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38" t="s">
        <v>150</v>
      </c>
      <c r="C48" s="339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0" t="s">
        <v>49</v>
      </c>
      <c r="C49" s="340"/>
      <c r="D49" s="52">
        <f>D24</f>
        <v>376.13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0" t="s">
        <v>50</v>
      </c>
      <c r="C50" s="340"/>
      <c r="D50" s="52">
        <f>D36</f>
        <v>850.27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0" t="s">
        <v>63</v>
      </c>
      <c r="C51" s="340"/>
      <c r="D51" s="52">
        <f>D45</f>
        <v>656.08153333333337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7" t="s">
        <v>139</v>
      </c>
      <c r="B52" s="327"/>
      <c r="C52" s="327"/>
      <c r="D52" s="54">
        <f>TRUNC(SUM(D49:D51),2)</f>
        <v>1882.48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23" t="s">
        <v>5</v>
      </c>
      <c r="B57" s="230" t="s">
        <v>66</v>
      </c>
      <c r="C57" s="51">
        <f>((1/12)*5%)</f>
        <v>4.1666666666666666E-3</v>
      </c>
      <c r="D57" s="52">
        <f>$D$16*C57</f>
        <v>8.0600416666666668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23" t="s">
        <v>6</v>
      </c>
      <c r="B58" s="230" t="s">
        <v>65</v>
      </c>
      <c r="C58" s="51">
        <f>0.08*C57</f>
        <v>3.3333333333333332E-4</v>
      </c>
      <c r="D58" s="52">
        <f>C58*D16</f>
        <v>0.64480333333333328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66.5412279552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23" t="s">
        <v>8</v>
      </c>
      <c r="B60" s="230" t="s">
        <v>64</v>
      </c>
      <c r="C60" s="51">
        <f>((1/30)*7)/12</f>
        <v>1.9444444444444445E-2</v>
      </c>
      <c r="D60" s="52">
        <f>$D$16*C60</f>
        <v>37.613527777777783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23" t="s">
        <v>9</v>
      </c>
      <c r="B61" s="230" t="s">
        <v>67</v>
      </c>
      <c r="C61" s="51">
        <f>C36*C60</f>
        <v>7.1555555555555565E-3</v>
      </c>
      <c r="D61" s="52">
        <f t="shared" ref="D61" si="1">$D$16*C61</f>
        <v>13.841778222222224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23" t="s">
        <v>10</v>
      </c>
      <c r="B62" s="230" t="s">
        <v>244</v>
      </c>
      <c r="C62" s="51">
        <f>(8%*(40%))*C61</f>
        <v>2.2897777777777781E-4</v>
      </c>
      <c r="D62" s="52">
        <f>C62*(D16+D24)</f>
        <v>0.52906231466666676</v>
      </c>
      <c r="E62" s="341" t="s">
        <v>238</v>
      </c>
      <c r="F62" s="341"/>
      <c r="G62" s="341"/>
      <c r="H62" s="341"/>
      <c r="I62" s="341"/>
      <c r="J62" s="97"/>
      <c r="K62" s="94"/>
      <c r="L62" s="94"/>
      <c r="M62" s="94"/>
    </row>
    <row r="63" spans="1:13" x14ac:dyDescent="0.2">
      <c r="A63" s="327" t="s">
        <v>139</v>
      </c>
      <c r="B63" s="327"/>
      <c r="C63" s="53">
        <f>TRUNC(SUM(C57:C62),4)</f>
        <v>6.5699999999999995E-2</v>
      </c>
      <c r="D63" s="54">
        <f>TRUNC(SUM(D57:D62),2)</f>
        <v>127.23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13" t="s">
        <v>154</v>
      </c>
      <c r="B65" s="314"/>
      <c r="C65" s="314"/>
      <c r="D65" s="31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24" t="s">
        <v>199</v>
      </c>
      <c r="B67" s="325"/>
      <c r="C67" s="325"/>
      <c r="D67" s="326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161.20083333333332</v>
      </c>
      <c r="E69" s="10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23" t="s">
        <v>6</v>
      </c>
      <c r="B70" s="230" t="s">
        <v>172</v>
      </c>
      <c r="C70" s="51">
        <f>5.96/30/12</f>
        <v>1.6555555555555556E-2</v>
      </c>
      <c r="D70" s="52">
        <f>$D$16*C70</f>
        <v>32.025232222222222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30" t="s">
        <v>173</v>
      </c>
      <c r="C71" s="51">
        <f>(1/30/12)*5*1.5%</f>
        <v>2.0833333333333335E-4</v>
      </c>
      <c r="D71" s="52">
        <f>$D$16*C71</f>
        <v>0.40300208333333337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30" t="s">
        <v>174</v>
      </c>
      <c r="C72" s="51">
        <f>(15/30/12)*8%</f>
        <v>3.3333333333333331E-3</v>
      </c>
      <c r="D72" s="52">
        <f>$D$16*C72</f>
        <v>6.4480333333333331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30" t="s">
        <v>175</v>
      </c>
      <c r="C73" s="51">
        <f>(4/12)/12*2%</f>
        <v>5.5555555555555556E-4</v>
      </c>
      <c r="D73" s="52">
        <f>$D$16*C73</f>
        <v>1.0746722222222223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7" t="s">
        <v>139</v>
      </c>
      <c r="B75" s="327"/>
      <c r="C75" s="53">
        <f>TRUNC(SUM(C69:C74),4)</f>
        <v>0.10390000000000001</v>
      </c>
      <c r="D75" s="54">
        <f>TRUNC(SUM(D69:D74),2)</f>
        <v>201.15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24" t="s">
        <v>201</v>
      </c>
      <c r="B77" s="325"/>
      <c r="C77" s="325"/>
      <c r="D77" s="326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7" t="s">
        <v>139</v>
      </c>
      <c r="B80" s="327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13" t="s">
        <v>156</v>
      </c>
      <c r="B82" s="314"/>
      <c r="C82" s="314"/>
      <c r="D82" s="31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201.15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7" t="s">
        <v>139</v>
      </c>
      <c r="B86" s="327"/>
      <c r="C86" s="51">
        <f>SUM(C84:C85)</f>
        <v>0.10390000000000001</v>
      </c>
      <c r="D86" s="54">
        <f>TRUNC(SUM(D84:D85),2)</f>
        <v>201.15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13" t="s">
        <v>158</v>
      </c>
      <c r="B88" s="314"/>
      <c r="C88" s="314"/>
      <c r="D88" s="31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Uniformes!F14</f>
        <v>120.30000000000003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7" t="s">
        <v>139</v>
      </c>
      <c r="B95" s="327"/>
      <c r="C95" s="122"/>
      <c r="D95" s="54">
        <f>TRUNC(SUM(D91:D94),2)</f>
        <v>124.07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13" t="s">
        <v>159</v>
      </c>
      <c r="B97" s="314"/>
      <c r="C97" s="314"/>
      <c r="D97" s="31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213.46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448.28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5750.5306122448983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94.88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437.04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287.52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7" t="s">
        <v>139</v>
      </c>
      <c r="B106" s="327"/>
      <c r="C106" s="59"/>
      <c r="D106" s="54">
        <f>TRUNC(SUM(D100:D105),2)-D102</f>
        <v>1481.1793877551017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44" t="s">
        <v>160</v>
      </c>
      <c r="B108" s="345"/>
      <c r="C108" s="345"/>
      <c r="D108" s="346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1934.41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1882.48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127.23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201.15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124.07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47" t="s">
        <v>72</v>
      </c>
      <c r="B116" s="348"/>
      <c r="C116" s="118"/>
      <c r="D116" s="54">
        <f>TRUNC(SUM(D111:D115),2)</f>
        <v>4269.34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1481.1793877551017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47" t="s">
        <v>163</v>
      </c>
      <c r="B118" s="348"/>
      <c r="C118" s="118"/>
      <c r="D118" s="205">
        <f>TRUNC(SUM(D116:D117),2)</f>
        <v>5750.51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49" t="s">
        <v>22</v>
      </c>
      <c r="B121" s="350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42" t="s">
        <v>23</v>
      </c>
      <c r="B122" s="343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51" t="s">
        <v>24</v>
      </c>
      <c r="B123" s="352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51" t="s">
        <v>25</v>
      </c>
      <c r="B124" s="352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51" t="s">
        <v>26</v>
      </c>
      <c r="B125" s="352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53"/>
      <c r="B126" s="354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55"/>
      <c r="B127" s="356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94.88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1481.1793877551017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23:B123"/>
    <mergeCell ref="A124:B124"/>
    <mergeCell ref="A125:B125"/>
    <mergeCell ref="A126:B126"/>
    <mergeCell ref="A127:B127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E41:I41"/>
    <mergeCell ref="A20:D20"/>
    <mergeCell ref="A24:B24"/>
    <mergeCell ref="A26:D26"/>
    <mergeCell ref="A36:B36"/>
    <mergeCell ref="A38:D38"/>
    <mergeCell ref="E40:I40"/>
    <mergeCell ref="A18:D18"/>
    <mergeCell ref="A1:D1"/>
    <mergeCell ref="A5:D5"/>
    <mergeCell ref="A7:D7"/>
    <mergeCell ref="A16:C16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6"/>
  <sheetViews>
    <sheetView showGridLines="0" view="pageBreakPreview" topLeftCell="A82" zoomScaleNormal="100" zoomScaleSheetLayoutView="100" workbookViewId="0">
      <selection activeCell="C62" sqref="C6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16" t="s">
        <v>82</v>
      </c>
      <c r="B1" s="317"/>
      <c r="C1" s="317"/>
      <c r="D1" s="318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232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19" t="s">
        <v>161</v>
      </c>
      <c r="B5" s="320"/>
      <c r="C5" s="320"/>
      <c r="D5" s="321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13" t="s">
        <v>146</v>
      </c>
      <c r="B7" s="314"/>
      <c r="C7" s="314"/>
      <c r="D7" s="31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178" t="s">
        <v>5</v>
      </c>
      <c r="B10" s="176" t="s">
        <v>36</v>
      </c>
      <c r="C10" s="45"/>
      <c r="D10" s="46">
        <v>1315.86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178" t="s">
        <v>6</v>
      </c>
      <c r="B11" s="176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178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178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172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172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22" t="s">
        <v>139</v>
      </c>
      <c r="B16" s="322"/>
      <c r="C16" s="322"/>
      <c r="D16" s="49">
        <f>TRUNC(SUM(D10:D15),2)</f>
        <v>1315.86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13" t="s">
        <v>147</v>
      </c>
      <c r="B18" s="314"/>
      <c r="C18" s="314"/>
      <c r="D18" s="31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177"/>
      <c r="B19" s="170"/>
      <c r="C19" s="170"/>
      <c r="D19" s="191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24" t="s">
        <v>58</v>
      </c>
      <c r="B20" s="325"/>
      <c r="C20" s="325"/>
      <c r="D20" s="326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172" t="s">
        <v>5</v>
      </c>
      <c r="B22" s="176" t="s">
        <v>83</v>
      </c>
      <c r="C22" s="51">
        <f>1/12</f>
        <v>8.3333333333333329E-2</v>
      </c>
      <c r="D22" s="52">
        <f>C22*D16</f>
        <v>109.65499999999999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172" t="s">
        <v>6</v>
      </c>
      <c r="B23" s="176" t="s">
        <v>145</v>
      </c>
      <c r="C23" s="51">
        <f>(1/12)+(1/3/12)</f>
        <v>0.1111111111111111</v>
      </c>
      <c r="D23" s="52">
        <f>C23*D16</f>
        <v>146.20666666666665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7" t="s">
        <v>139</v>
      </c>
      <c r="B24" s="327"/>
      <c r="C24" s="53">
        <f>TRUNC(SUM(C22:C23),4)</f>
        <v>0.19439999999999999</v>
      </c>
      <c r="D24" s="54">
        <f>TRUNC(SUM(D22:D23),2)</f>
        <v>255.86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192"/>
      <c r="B25" s="173"/>
      <c r="C25" s="173"/>
      <c r="D25" s="193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28" t="s">
        <v>148</v>
      </c>
      <c r="B26" s="329"/>
      <c r="C26" s="329"/>
      <c r="D26" s="330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172" t="s">
        <v>5</v>
      </c>
      <c r="B28" s="176" t="s">
        <v>52</v>
      </c>
      <c r="C28" s="51">
        <v>0.2</v>
      </c>
      <c r="D28" s="52">
        <f t="shared" ref="D28:D35" si="0">($D$16+$D$24)*C28</f>
        <v>314.34399999999999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172" t="s">
        <v>6</v>
      </c>
      <c r="B29" s="176" t="s">
        <v>53</v>
      </c>
      <c r="C29" s="51">
        <v>2.5000000000000001E-2</v>
      </c>
      <c r="D29" s="52">
        <f t="shared" si="0"/>
        <v>39.292999999999999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172" t="s">
        <v>7</v>
      </c>
      <c r="B30" s="176" t="s">
        <v>169</v>
      </c>
      <c r="C30" s="51">
        <f>3*1%</f>
        <v>0.03</v>
      </c>
      <c r="D30" s="52">
        <f t="shared" si="0"/>
        <v>47.151599999999995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172" t="s">
        <v>8</v>
      </c>
      <c r="B31" s="176" t="s">
        <v>51</v>
      </c>
      <c r="C31" s="51">
        <v>1.4999999999999999E-2</v>
      </c>
      <c r="D31" s="52">
        <f t="shared" si="0"/>
        <v>23.575799999999997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172" t="s">
        <v>9</v>
      </c>
      <c r="B32" s="176" t="s">
        <v>54</v>
      </c>
      <c r="C32" s="51">
        <v>0.01</v>
      </c>
      <c r="D32" s="52">
        <f t="shared" si="0"/>
        <v>15.717199999999998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172" t="s">
        <v>10</v>
      </c>
      <c r="B33" s="176" t="s">
        <v>55</v>
      </c>
      <c r="C33" s="51">
        <v>6.0000000000000001E-3</v>
      </c>
      <c r="D33" s="52">
        <f t="shared" si="0"/>
        <v>9.4303199999999983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172" t="s">
        <v>11</v>
      </c>
      <c r="B34" s="176" t="s">
        <v>56</v>
      </c>
      <c r="C34" s="51">
        <v>2E-3</v>
      </c>
      <c r="D34" s="52">
        <f t="shared" si="0"/>
        <v>3.1434399999999996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172" t="s">
        <v>12</v>
      </c>
      <c r="B35" s="176" t="s">
        <v>57</v>
      </c>
      <c r="C35" s="51">
        <v>0.08</v>
      </c>
      <c r="D35" s="52">
        <f t="shared" si="0"/>
        <v>125.73759999999999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7" t="s">
        <v>139</v>
      </c>
      <c r="B36" s="327"/>
      <c r="C36" s="53">
        <f>SUM(C28:C35)</f>
        <v>0.36800000000000005</v>
      </c>
      <c r="D36" s="54">
        <f>TRUNC(SUM(D28:D35),2)</f>
        <v>578.39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102"/>
      <c r="B37" s="179"/>
      <c r="C37" s="179"/>
      <c r="D37" s="19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31" t="s">
        <v>59</v>
      </c>
      <c r="B38" s="332"/>
      <c r="C38" s="332"/>
      <c r="D38" s="333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172" t="s">
        <v>5</v>
      </c>
      <c r="B40" s="90" t="s">
        <v>73</v>
      </c>
      <c r="C40" s="121"/>
      <c r="D40" s="56">
        <f>(8.55*2*22)-(D10*6%)</f>
        <v>297.24840000000006</v>
      </c>
      <c r="E40" s="323" t="s">
        <v>190</v>
      </c>
      <c r="F40" s="323"/>
      <c r="G40" s="323"/>
      <c r="H40" s="323"/>
      <c r="I40" s="323"/>
      <c r="J40" s="94"/>
      <c r="K40" s="94"/>
      <c r="L40" s="94"/>
      <c r="M40" s="94"/>
    </row>
    <row r="41" spans="1:13" x14ac:dyDescent="0.2">
      <c r="A41" s="172" t="s">
        <v>6</v>
      </c>
      <c r="B41" s="90" t="s">
        <v>74</v>
      </c>
      <c r="C41" s="121"/>
      <c r="D41" s="56">
        <f>(18*22)-((18*22)*10%)</f>
        <v>356.4</v>
      </c>
      <c r="E41" s="323" t="s">
        <v>77</v>
      </c>
      <c r="F41" s="323"/>
      <c r="G41" s="323"/>
      <c r="H41" s="323"/>
      <c r="I41" s="323"/>
      <c r="J41" s="94"/>
      <c r="K41" s="94"/>
      <c r="L41" s="94"/>
      <c r="M41" s="94"/>
    </row>
    <row r="42" spans="1:13" x14ac:dyDescent="0.2">
      <c r="A42" s="172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172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7" t="s">
        <v>139</v>
      </c>
      <c r="B45" s="327"/>
      <c r="C45" s="327"/>
      <c r="D45" s="54">
        <f>SUM(D40:D44)</f>
        <v>669.98173333333341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7"/>
      <c r="B46" s="337"/>
      <c r="C46" s="337"/>
      <c r="D46" s="337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13" t="s">
        <v>151</v>
      </c>
      <c r="B47" s="314"/>
      <c r="C47" s="314"/>
      <c r="D47" s="31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38" t="s">
        <v>150</v>
      </c>
      <c r="C48" s="339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172" t="s">
        <v>60</v>
      </c>
      <c r="B49" s="340" t="s">
        <v>49</v>
      </c>
      <c r="C49" s="340"/>
      <c r="D49" s="52">
        <f>D24</f>
        <v>255.86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172" t="s">
        <v>61</v>
      </c>
      <c r="B50" s="340" t="s">
        <v>50</v>
      </c>
      <c r="C50" s="340"/>
      <c r="D50" s="52">
        <f>D36</f>
        <v>578.39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172" t="s">
        <v>62</v>
      </c>
      <c r="B51" s="340" t="s">
        <v>63</v>
      </c>
      <c r="C51" s="340"/>
      <c r="D51" s="52">
        <f>D45</f>
        <v>669.98173333333341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7" t="s">
        <v>139</v>
      </c>
      <c r="B52" s="327"/>
      <c r="C52" s="327"/>
      <c r="D52" s="54">
        <f>TRUNC(SUM(D49:D51),2)</f>
        <v>1504.23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5.4827499999999993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0.43861999999999995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45.263899699199996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25.586166666666664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9.4157093333333339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0.35988895288888889</v>
      </c>
      <c r="E62" s="341" t="s">
        <v>238</v>
      </c>
      <c r="F62" s="341"/>
      <c r="G62" s="341"/>
      <c r="H62" s="341"/>
      <c r="I62" s="341"/>
      <c r="J62" s="97"/>
      <c r="K62" s="94"/>
      <c r="L62" s="94"/>
      <c r="M62" s="94"/>
    </row>
    <row r="63" spans="1:13" x14ac:dyDescent="0.2">
      <c r="A63" s="347" t="s">
        <v>139</v>
      </c>
      <c r="B63" s="357"/>
      <c r="C63" s="53">
        <f>TRUNC(SUM(C57:C62),4)</f>
        <v>6.5699999999999995E-2</v>
      </c>
      <c r="D63" s="54">
        <f>TRUNC(SUM(D57:D62),2)</f>
        <v>86.54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13" t="s">
        <v>154</v>
      </c>
      <c r="B65" s="314"/>
      <c r="C65" s="314"/>
      <c r="D65" s="31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24" t="s">
        <v>199</v>
      </c>
      <c r="B67" s="325"/>
      <c r="C67" s="325"/>
      <c r="D67" s="326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109.65499999999999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21.784793333333333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0.27413749999999998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4.3861999999999997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0.73103333333333331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47" t="s">
        <v>139</v>
      </c>
      <c r="B75" s="357"/>
      <c r="C75" s="53">
        <f>TRUNC(SUM(C69:C74),4)</f>
        <v>0.10390000000000001</v>
      </c>
      <c r="D75" s="54">
        <f>TRUNC(SUM(D69:D74),2)</f>
        <v>136.83000000000001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192"/>
      <c r="B76" s="173"/>
      <c r="C76" s="173"/>
      <c r="D76" s="193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24" t="s">
        <v>201</v>
      </c>
      <c r="B77" s="325"/>
      <c r="C77" s="325"/>
      <c r="D77" s="326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172" t="s">
        <v>5</v>
      </c>
      <c r="B79" s="176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7" t="s">
        <v>139</v>
      </c>
      <c r="B80" s="327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177"/>
      <c r="B81" s="170"/>
      <c r="C81" s="174"/>
      <c r="D81" s="197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13" t="s">
        <v>156</v>
      </c>
      <c r="B82" s="314"/>
      <c r="C82" s="314"/>
      <c r="D82" s="31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172" t="s">
        <v>17</v>
      </c>
      <c r="B84" s="57" t="s">
        <v>68</v>
      </c>
      <c r="C84" s="51">
        <f>C75</f>
        <v>0.10390000000000001</v>
      </c>
      <c r="D84" s="52">
        <f>D75</f>
        <v>136.83000000000001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172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7" t="s">
        <v>139</v>
      </c>
      <c r="B86" s="327"/>
      <c r="C86" s="51">
        <f>SUM(C84:C85)</f>
        <v>0.10390000000000001</v>
      </c>
      <c r="D86" s="54">
        <f>TRUNC(SUM(D84:D85),2)</f>
        <v>136.83000000000001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175"/>
      <c r="B87" s="174"/>
      <c r="C87" s="174"/>
      <c r="D87" s="197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13" t="s">
        <v>158</v>
      </c>
      <c r="B88" s="314"/>
      <c r="C88" s="314"/>
      <c r="D88" s="31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177"/>
      <c r="B89" s="170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172" t="s">
        <v>5</v>
      </c>
      <c r="B91" s="90" t="s">
        <v>71</v>
      </c>
      <c r="C91" s="121"/>
      <c r="D91" s="52">
        <f>Uniformes!F26</f>
        <v>14.343666666666666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172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172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172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7" t="s">
        <v>139</v>
      </c>
      <c r="B95" s="327"/>
      <c r="C95" s="122"/>
      <c r="D95" s="54">
        <f>TRUNC(SUM(D91:D94),2)</f>
        <v>18.11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177"/>
      <c r="B96" s="170"/>
      <c r="C96" s="170"/>
      <c r="D96" s="191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13" t="s">
        <v>159</v>
      </c>
      <c r="B97" s="314"/>
      <c r="C97" s="314"/>
      <c r="D97" s="31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177"/>
      <c r="B98" s="170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172" t="s">
        <v>5</v>
      </c>
      <c r="B100" s="176" t="s">
        <v>19</v>
      </c>
      <c r="C100" s="152">
        <v>0.05</v>
      </c>
      <c r="D100" s="52">
        <f>TRUNC(C100*D116,2)</f>
        <v>153.07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172" t="s">
        <v>6</v>
      </c>
      <c r="B101" s="176" t="s">
        <v>4</v>
      </c>
      <c r="C101" s="153">
        <v>0.1</v>
      </c>
      <c r="D101" s="52">
        <f>TRUNC(C101*(D100+D116),2)</f>
        <v>321.45999999999998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172" t="s">
        <v>7</v>
      </c>
      <c r="B102" s="176" t="s">
        <v>42</v>
      </c>
      <c r="C102" s="154">
        <f>1-(C103+C104+C105)</f>
        <v>0.85749999999999993</v>
      </c>
      <c r="D102" s="58">
        <f>(D116+D100+D101)/C102</f>
        <v>4123.7317784256566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172" t="s">
        <v>43</v>
      </c>
      <c r="B103" s="176" t="s">
        <v>39</v>
      </c>
      <c r="C103" s="155">
        <v>1.6500000000000001E-2</v>
      </c>
      <c r="D103" s="52">
        <f>TRUNC(C103*D102,2)</f>
        <v>68.040000000000006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172" t="s">
        <v>44</v>
      </c>
      <c r="B104" s="176" t="s">
        <v>40</v>
      </c>
      <c r="C104" s="156">
        <v>7.5999999999999998E-2</v>
      </c>
      <c r="D104" s="52">
        <f>TRUNC(C104*D102,2)</f>
        <v>313.39999999999998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172" t="s">
        <v>45</v>
      </c>
      <c r="B105" s="176" t="s">
        <v>41</v>
      </c>
      <c r="C105" s="157">
        <v>0.05</v>
      </c>
      <c r="D105" s="52">
        <f>TRUNC(C105*D102,2)</f>
        <v>206.18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7" t="s">
        <v>139</v>
      </c>
      <c r="B106" s="327"/>
      <c r="C106" s="59"/>
      <c r="D106" s="54">
        <f>TRUNC(SUM(D100:D105),2)-D102</f>
        <v>1062.1482215743436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44" t="s">
        <v>160</v>
      </c>
      <c r="B108" s="345"/>
      <c r="C108" s="345"/>
      <c r="D108" s="346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00"/>
      <c r="B109" s="171"/>
      <c r="C109" s="171"/>
      <c r="D109" s="201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1315.86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1504.23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86.54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136.83000000000001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18.11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47" t="s">
        <v>72</v>
      </c>
      <c r="B116" s="348"/>
      <c r="C116" s="118"/>
      <c r="D116" s="54">
        <f>TRUNC(SUM(D111:D115),2)</f>
        <v>3061.57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1062.1482215743436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47" t="s">
        <v>163</v>
      </c>
      <c r="B118" s="348"/>
      <c r="C118" s="118"/>
      <c r="D118" s="205">
        <f>TRUNC(SUM(D116:D117),2)</f>
        <v>4123.71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2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49" t="s">
        <v>22</v>
      </c>
      <c r="B121" s="350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42" t="s">
        <v>23</v>
      </c>
      <c r="B122" s="343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51" t="s">
        <v>24</v>
      </c>
      <c r="B123" s="352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51" t="s">
        <v>25</v>
      </c>
      <c r="B124" s="352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51" t="s">
        <v>26</v>
      </c>
      <c r="B125" s="352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53"/>
      <c r="B126" s="354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55"/>
      <c r="B127" s="356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2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68.040000000000006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1062.1482215743436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D140" s="23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27:B127"/>
    <mergeCell ref="A122:B122"/>
    <mergeCell ref="A97:D97"/>
    <mergeCell ref="A108:D108"/>
    <mergeCell ref="A95:B95"/>
    <mergeCell ref="A121:B121"/>
    <mergeCell ref="A123:B123"/>
    <mergeCell ref="A124:B124"/>
    <mergeCell ref="A125:B125"/>
    <mergeCell ref="A118:B118"/>
    <mergeCell ref="A116:B116"/>
    <mergeCell ref="A106:B106"/>
    <mergeCell ref="A126:B126"/>
    <mergeCell ref="E41:I41"/>
    <mergeCell ref="E62:I62"/>
    <mergeCell ref="A80:B80"/>
    <mergeCell ref="A77:D77"/>
    <mergeCell ref="A53:D53"/>
    <mergeCell ref="A64:D64"/>
    <mergeCell ref="A63:B63"/>
    <mergeCell ref="A75:B75"/>
    <mergeCell ref="B48:C48"/>
    <mergeCell ref="A54:D54"/>
    <mergeCell ref="A65:D65"/>
    <mergeCell ref="A67:D67"/>
    <mergeCell ref="A16:C16"/>
    <mergeCell ref="A26:D26"/>
    <mergeCell ref="A36:B36"/>
    <mergeCell ref="A20:D20"/>
    <mergeCell ref="E40:I40"/>
    <mergeCell ref="A1:D1"/>
    <mergeCell ref="A88:D88"/>
    <mergeCell ref="B49:C49"/>
    <mergeCell ref="B50:C50"/>
    <mergeCell ref="A45:C45"/>
    <mergeCell ref="B51:C51"/>
    <mergeCell ref="A52:C52"/>
    <mergeCell ref="A46:D46"/>
    <mergeCell ref="A47:D47"/>
    <mergeCell ref="A82:D82"/>
    <mergeCell ref="A86:B86"/>
    <mergeCell ref="A38:D38"/>
    <mergeCell ref="A5:D5"/>
    <mergeCell ref="A7:D7"/>
    <mergeCell ref="A18:D18"/>
    <mergeCell ref="A24:B24"/>
  </mergeCells>
  <phoneticPr fontId="5" type="noConversion"/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46"/>
  <sheetViews>
    <sheetView showGridLines="0" view="pageBreakPreview" topLeftCell="A76" zoomScaleNormal="100" zoomScaleSheetLayoutView="100" workbookViewId="0">
      <selection activeCell="C63" sqref="C6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16" t="s">
        <v>82</v>
      </c>
      <c r="B1" s="317"/>
      <c r="C1" s="317"/>
      <c r="D1" s="318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235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19" t="s">
        <v>161</v>
      </c>
      <c r="B5" s="320"/>
      <c r="C5" s="320"/>
      <c r="D5" s="321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13" t="s">
        <v>146</v>
      </c>
      <c r="B7" s="314"/>
      <c r="C7" s="314"/>
      <c r="D7" s="31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1499.01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22" t="s">
        <v>139</v>
      </c>
      <c r="B16" s="322"/>
      <c r="C16" s="322"/>
      <c r="D16" s="49">
        <f>TRUNC(SUM(D10:D15),2)</f>
        <v>1499.01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13" t="s">
        <v>147</v>
      </c>
      <c r="B18" s="314"/>
      <c r="C18" s="314"/>
      <c r="D18" s="31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24" t="s">
        <v>58</v>
      </c>
      <c r="B20" s="325"/>
      <c r="C20" s="325"/>
      <c r="D20" s="326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124.91749999999999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166.55666666666664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7" t="s">
        <v>139</v>
      </c>
      <c r="B24" s="327"/>
      <c r="C24" s="53">
        <f>TRUNC(SUM(C22:C23),4)</f>
        <v>0.19439999999999999</v>
      </c>
      <c r="D24" s="54">
        <f>TRUNC(SUM(D22:D23),2)</f>
        <v>291.47000000000003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28" t="s">
        <v>148</v>
      </c>
      <c r="B26" s="329"/>
      <c r="C26" s="329"/>
      <c r="D26" s="330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358.096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44.762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53.714399999999998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26.857199999999999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17.904800000000002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10.74288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3.5809600000000001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143.23840000000001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7" t="s">
        <v>139</v>
      </c>
      <c r="B36" s="327"/>
      <c r="C36" s="53">
        <f>SUM(C28:C35)</f>
        <v>0.36800000000000005</v>
      </c>
      <c r="D36" s="54">
        <f>TRUNC(SUM(D28:D35),2)</f>
        <v>658.89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31" t="s">
        <v>59</v>
      </c>
      <c r="B38" s="332"/>
      <c r="C38" s="332"/>
      <c r="D38" s="333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286.25940000000003</v>
      </c>
      <c r="E40" s="323" t="s">
        <v>190</v>
      </c>
      <c r="F40" s="323"/>
      <c r="G40" s="323"/>
      <c r="H40" s="323"/>
      <c r="I40" s="32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23" t="s">
        <v>77</v>
      </c>
      <c r="F41" s="323"/>
      <c r="G41" s="323"/>
      <c r="H41" s="323"/>
      <c r="I41" s="32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7" t="s">
        <v>139</v>
      </c>
      <c r="B45" s="327"/>
      <c r="C45" s="327"/>
      <c r="D45" s="54">
        <f>SUM(D40:D44)</f>
        <v>658.99273333333338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7"/>
      <c r="B46" s="337"/>
      <c r="C46" s="337"/>
      <c r="D46" s="337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13" t="s">
        <v>151</v>
      </c>
      <c r="B47" s="314"/>
      <c r="C47" s="314"/>
      <c r="D47" s="31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38" t="s">
        <v>150</v>
      </c>
      <c r="C48" s="339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0" t="s">
        <v>49</v>
      </c>
      <c r="C49" s="340"/>
      <c r="D49" s="52">
        <f>D24</f>
        <v>291.47000000000003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0" t="s">
        <v>50</v>
      </c>
      <c r="C50" s="340"/>
      <c r="D50" s="52">
        <f>D36</f>
        <v>658.89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0" t="s">
        <v>63</v>
      </c>
      <c r="C51" s="340"/>
      <c r="D51" s="52">
        <f>D45</f>
        <v>658.99273333333338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7" t="s">
        <v>139</v>
      </c>
      <c r="B52" s="327"/>
      <c r="C52" s="327"/>
      <c r="D52" s="54">
        <f>TRUNC(SUM(D49:D51),2)</f>
        <v>1609.35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6.2458749999999998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0.49967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51.564025267200002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29.147416666666668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10.726249333333335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0.40998013155555563</v>
      </c>
      <c r="E62" s="341" t="s">
        <v>238</v>
      </c>
      <c r="F62" s="341"/>
      <c r="G62" s="341"/>
      <c r="H62" s="341"/>
      <c r="I62" s="341"/>
      <c r="J62" s="97"/>
      <c r="K62" s="94"/>
      <c r="L62" s="94"/>
      <c r="M62" s="94"/>
    </row>
    <row r="63" spans="1:13" x14ac:dyDescent="0.2">
      <c r="A63" s="327" t="s">
        <v>139</v>
      </c>
      <c r="B63" s="327"/>
      <c r="C63" s="53">
        <f>TRUNC(SUM(C57:C62),4)</f>
        <v>6.5699999999999995E-2</v>
      </c>
      <c r="D63" s="54">
        <f>TRUNC(SUM(D57:D62),2)</f>
        <v>98.59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13" t="s">
        <v>154</v>
      </c>
      <c r="B65" s="314"/>
      <c r="C65" s="314"/>
      <c r="D65" s="31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24" t="s">
        <v>199</v>
      </c>
      <c r="B67" s="325"/>
      <c r="C67" s="325"/>
      <c r="D67" s="326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124.91749999999999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24.816943333333334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0.31229375000000004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4.9966999999999997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0.83278333333333332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7" t="s">
        <v>139</v>
      </c>
      <c r="B75" s="327"/>
      <c r="C75" s="53">
        <f>TRUNC(SUM(C69:C74),4)</f>
        <v>0.10390000000000001</v>
      </c>
      <c r="D75" s="54">
        <f>TRUNC(SUM(D69:D74),2)</f>
        <v>155.87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24" t="s">
        <v>201</v>
      </c>
      <c r="B77" s="325"/>
      <c r="C77" s="325"/>
      <c r="D77" s="326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7" t="s">
        <v>139</v>
      </c>
      <c r="B80" s="327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13" t="s">
        <v>156</v>
      </c>
      <c r="B82" s="314"/>
      <c r="C82" s="314"/>
      <c r="D82" s="31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155.87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7" t="s">
        <v>139</v>
      </c>
      <c r="B86" s="327"/>
      <c r="C86" s="51">
        <f>SUM(C84:C85)</f>
        <v>0.10390000000000001</v>
      </c>
      <c r="D86" s="54">
        <f>TRUNC(SUM(D84:D85),2)</f>
        <v>155.87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13" t="s">
        <v>158</v>
      </c>
      <c r="B88" s="314"/>
      <c r="C88" s="314"/>
      <c r="D88" s="31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Uniformes!F50</f>
        <v>55.385000000000005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7" t="s">
        <v>139</v>
      </c>
      <c r="B95" s="327"/>
      <c r="C95" s="122"/>
      <c r="D95" s="54">
        <f>TRUNC(SUM(D91:D94),2)</f>
        <v>59.16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13" t="s">
        <v>159</v>
      </c>
      <c r="B97" s="314"/>
      <c r="C97" s="314"/>
      <c r="D97" s="31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171.09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359.3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4609.1778425655984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76.05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350.29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230.45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7" t="s">
        <v>139</v>
      </c>
      <c r="B106" s="327"/>
      <c r="C106" s="59"/>
      <c r="D106" s="54">
        <f>TRUNC(SUM(D100:D105),2)-D102</f>
        <v>1187.1721574344019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44" t="s">
        <v>160</v>
      </c>
      <c r="B108" s="345"/>
      <c r="C108" s="345"/>
      <c r="D108" s="346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1499.01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1609.35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98.59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155.87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59.16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47" t="s">
        <v>72</v>
      </c>
      <c r="B116" s="348"/>
      <c r="C116" s="118"/>
      <c r="D116" s="54">
        <f>TRUNC(SUM(D111:D115),2)</f>
        <v>3421.98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1187.1721574344019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47" t="s">
        <v>163</v>
      </c>
      <c r="B118" s="348"/>
      <c r="C118" s="118"/>
      <c r="D118" s="205">
        <f>TRUNC(SUM(D116:D117),2)</f>
        <v>4609.1499999999996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49" t="s">
        <v>22</v>
      </c>
      <c r="B121" s="350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42" t="s">
        <v>23</v>
      </c>
      <c r="B122" s="343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51" t="s">
        <v>24</v>
      </c>
      <c r="B123" s="352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51" t="s">
        <v>25</v>
      </c>
      <c r="B124" s="352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51" t="s">
        <v>26</v>
      </c>
      <c r="B125" s="352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53"/>
      <c r="B126" s="354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55"/>
      <c r="B127" s="356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76.05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1187.1721574344019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23:B123"/>
    <mergeCell ref="A124:B124"/>
    <mergeCell ref="A125:B125"/>
    <mergeCell ref="A126:B126"/>
    <mergeCell ref="A127:B127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E41:I41"/>
    <mergeCell ref="A20:D20"/>
    <mergeCell ref="A24:B24"/>
    <mergeCell ref="A26:D26"/>
    <mergeCell ref="A36:B36"/>
    <mergeCell ref="A38:D38"/>
    <mergeCell ref="E40:I40"/>
    <mergeCell ref="A18:D18"/>
    <mergeCell ref="A1:D1"/>
    <mergeCell ref="A5:D5"/>
    <mergeCell ref="A7:D7"/>
    <mergeCell ref="A16:C16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46"/>
  <sheetViews>
    <sheetView showGridLines="0" view="pageBreakPreview" topLeftCell="A93" zoomScaleNormal="100" zoomScaleSheetLayoutView="100" workbookViewId="0">
      <selection activeCell="C60" sqref="C60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16" t="s">
        <v>82</v>
      </c>
      <c r="B1" s="317"/>
      <c r="C1" s="317"/>
      <c r="D1" s="318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234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19" t="s">
        <v>161</v>
      </c>
      <c r="B5" s="320"/>
      <c r="C5" s="320"/>
      <c r="D5" s="321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13" t="s">
        <v>146</v>
      </c>
      <c r="B7" s="314"/>
      <c r="C7" s="314"/>
      <c r="D7" s="31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1239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22" t="s">
        <v>139</v>
      </c>
      <c r="B16" s="322"/>
      <c r="C16" s="322"/>
      <c r="D16" s="49">
        <f>TRUNC(SUM(D10:D15),2)</f>
        <v>1239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13" t="s">
        <v>147</v>
      </c>
      <c r="B18" s="314"/>
      <c r="C18" s="314"/>
      <c r="D18" s="31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24" t="s">
        <v>58</v>
      </c>
      <c r="B20" s="325"/>
      <c r="C20" s="325"/>
      <c r="D20" s="326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103.25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137.66666666666666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7" t="s">
        <v>139</v>
      </c>
      <c r="B24" s="327"/>
      <c r="C24" s="53">
        <f>TRUNC(SUM(C22:C23),4)</f>
        <v>0.19439999999999999</v>
      </c>
      <c r="D24" s="54">
        <f>TRUNC(SUM(D22:D23),2)</f>
        <v>240.91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28" t="s">
        <v>148</v>
      </c>
      <c r="B26" s="329"/>
      <c r="C26" s="329"/>
      <c r="D26" s="330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295.98200000000003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36.997750000000003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44.397300000000001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22.198650000000001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14.799100000000001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8.8794599999999999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2.9598200000000001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118.39280000000001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7" t="s">
        <v>139</v>
      </c>
      <c r="B36" s="327"/>
      <c r="C36" s="53">
        <f>SUM(C28:C35)</f>
        <v>0.36800000000000005</v>
      </c>
      <c r="D36" s="54">
        <f>TRUNC(SUM(D28:D35),2)</f>
        <v>544.6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31" t="s">
        <v>59</v>
      </c>
      <c r="B38" s="332"/>
      <c r="C38" s="332"/>
      <c r="D38" s="333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301.86</v>
      </c>
      <c r="E40" s="323" t="s">
        <v>190</v>
      </c>
      <c r="F40" s="323"/>
      <c r="G40" s="323"/>
      <c r="H40" s="323"/>
      <c r="I40" s="32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23" t="s">
        <v>77</v>
      </c>
      <c r="F41" s="323"/>
      <c r="G41" s="323"/>
      <c r="H41" s="323"/>
      <c r="I41" s="32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7" t="s">
        <v>139</v>
      </c>
      <c r="B45" s="327"/>
      <c r="C45" s="327"/>
      <c r="D45" s="54">
        <f>SUM(D40:D44)</f>
        <v>674.59333333333336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7"/>
      <c r="B46" s="337"/>
      <c r="C46" s="337"/>
      <c r="D46" s="337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13" t="s">
        <v>151</v>
      </c>
      <c r="B47" s="314"/>
      <c r="C47" s="314"/>
      <c r="D47" s="31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38" t="s">
        <v>150</v>
      </c>
      <c r="C48" s="339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0" t="s">
        <v>49</v>
      </c>
      <c r="C49" s="340"/>
      <c r="D49" s="52">
        <f>D24</f>
        <v>240.91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0" t="s">
        <v>50</v>
      </c>
      <c r="C50" s="340"/>
      <c r="D50" s="52">
        <f>D36</f>
        <v>544.6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0" t="s">
        <v>63</v>
      </c>
      <c r="C51" s="340"/>
      <c r="D51" s="52">
        <f>D45</f>
        <v>674.59333333333336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7" t="s">
        <v>139</v>
      </c>
      <c r="B52" s="327"/>
      <c r="C52" s="327"/>
      <c r="D52" s="54">
        <f>TRUNC(SUM(D49:D51),2)</f>
        <v>1460.1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5.1624999999999996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0.41299999999999998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42.620014080000004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24.091666666666669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8.8657333333333348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0.33886650311111116</v>
      </c>
      <c r="E62" s="341" t="s">
        <v>238</v>
      </c>
      <c r="F62" s="341"/>
      <c r="G62" s="341"/>
      <c r="H62" s="341"/>
      <c r="I62" s="341"/>
      <c r="J62" s="97"/>
      <c r="K62" s="94"/>
      <c r="L62" s="94"/>
      <c r="M62" s="94"/>
    </row>
    <row r="63" spans="1:13" x14ac:dyDescent="0.2">
      <c r="A63" s="327" t="s">
        <v>139</v>
      </c>
      <c r="B63" s="327"/>
      <c r="C63" s="53">
        <f>TRUNC(SUM(C57:C62),4)</f>
        <v>6.5699999999999995E-2</v>
      </c>
      <c r="D63" s="54">
        <f>TRUNC(SUM(D57:D62),2)</f>
        <v>81.489999999999995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13" t="s">
        <v>154</v>
      </c>
      <c r="B65" s="314"/>
      <c r="C65" s="314"/>
      <c r="D65" s="31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24" t="s">
        <v>199</v>
      </c>
      <c r="B67" s="325"/>
      <c r="C67" s="325"/>
      <c r="D67" s="326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103.25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20.512333333333334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0.25812499999999999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4.13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0.68833333333333335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4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7" t="s">
        <v>139</v>
      </c>
      <c r="B75" s="327"/>
      <c r="C75" s="53">
        <f>TRUNC(SUM(C69:C74),4)</f>
        <v>0.10390000000000001</v>
      </c>
      <c r="D75" s="54">
        <f>TRUNC(SUM(D69:D74),2)</f>
        <v>128.83000000000001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24" t="s">
        <v>201</v>
      </c>
      <c r="B77" s="325"/>
      <c r="C77" s="325"/>
      <c r="D77" s="326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7" t="s">
        <v>139</v>
      </c>
      <c r="B80" s="327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13" t="s">
        <v>156</v>
      </c>
      <c r="B82" s="314"/>
      <c r="C82" s="314"/>
      <c r="D82" s="31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128.83000000000001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7" t="s">
        <v>139</v>
      </c>
      <c r="B86" s="327"/>
      <c r="C86" s="51">
        <f>SUM(C84:C85)</f>
        <v>0.10390000000000001</v>
      </c>
      <c r="D86" s="54">
        <f>TRUNC(SUM(D84:D85),2)</f>
        <v>128.83000000000001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13" t="s">
        <v>158</v>
      </c>
      <c r="B88" s="314"/>
      <c r="C88" s="314"/>
      <c r="D88" s="31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Uniformes!F38</f>
        <v>9.7363333333333308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>
        <f>'Equipamentos e Materiais'!F9</f>
        <v>16.079416666666667</v>
      </c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7" t="s">
        <v>139</v>
      </c>
      <c r="B95" s="327"/>
      <c r="C95" s="122"/>
      <c r="D95" s="54">
        <f>TRUNC(SUM(D91:D94),2)</f>
        <v>29.59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13" t="s">
        <v>159</v>
      </c>
      <c r="B97" s="314"/>
      <c r="C97" s="314"/>
      <c r="D97" s="31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146.94999999999999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308.58999999999997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3958.6588921282805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65.31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300.85000000000002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197.93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7" t="s">
        <v>139</v>
      </c>
      <c r="B106" s="327"/>
      <c r="C106" s="59"/>
      <c r="D106" s="54">
        <f>TRUNC(SUM(D100:D105),2)-D102</f>
        <v>1019.6211078717192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44" t="s">
        <v>160</v>
      </c>
      <c r="B108" s="345"/>
      <c r="C108" s="345"/>
      <c r="D108" s="346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1239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1460.1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81.489999999999995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128.83000000000001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29.59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47" t="s">
        <v>72</v>
      </c>
      <c r="B116" s="348"/>
      <c r="C116" s="118"/>
      <c r="D116" s="54">
        <f>TRUNC(SUM(D111:D115),2)</f>
        <v>2939.01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1019.6211078717192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47" t="s">
        <v>163</v>
      </c>
      <c r="B118" s="348"/>
      <c r="C118" s="118"/>
      <c r="D118" s="205">
        <f>TRUNC(SUM(D116:D117),2)</f>
        <v>3958.63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49" t="s">
        <v>22</v>
      </c>
      <c r="B121" s="350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42" t="s">
        <v>23</v>
      </c>
      <c r="B122" s="343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51" t="s">
        <v>24</v>
      </c>
      <c r="B123" s="352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51" t="s">
        <v>25</v>
      </c>
      <c r="B124" s="352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51" t="s">
        <v>26</v>
      </c>
      <c r="B125" s="352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53"/>
      <c r="B126" s="354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55"/>
      <c r="B127" s="356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65.31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1019.6211078717192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23:B123"/>
    <mergeCell ref="A124:B124"/>
    <mergeCell ref="A125:B125"/>
    <mergeCell ref="A126:B126"/>
    <mergeCell ref="A127:B127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E41:I41"/>
    <mergeCell ref="A20:D20"/>
    <mergeCell ref="A24:B24"/>
    <mergeCell ref="A26:D26"/>
    <mergeCell ref="A36:B36"/>
    <mergeCell ref="A38:D38"/>
    <mergeCell ref="E40:I40"/>
    <mergeCell ref="A18:D18"/>
    <mergeCell ref="A1:D1"/>
    <mergeCell ref="A5:D5"/>
    <mergeCell ref="A7:D7"/>
    <mergeCell ref="A16:C16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88"/>
  <sheetViews>
    <sheetView showGridLines="0" workbookViewId="0">
      <selection activeCell="E4" sqref="E4"/>
    </sheetView>
  </sheetViews>
  <sheetFormatPr defaultRowHeight="12.75" x14ac:dyDescent="0.2"/>
  <cols>
    <col min="1" max="1" width="7.42578125" customWidth="1"/>
    <col min="2" max="2" width="20.7109375" customWidth="1"/>
    <col min="3" max="3" width="19.42578125" bestFit="1" customWidth="1"/>
    <col min="4" max="4" width="14.42578125" customWidth="1"/>
    <col min="5" max="5" width="13.7109375" customWidth="1"/>
    <col min="6" max="6" width="14.85546875" customWidth="1"/>
  </cols>
  <sheetData>
    <row r="1" spans="1:9" ht="18" customHeight="1" x14ac:dyDescent="0.2">
      <c r="A1" s="358" t="s">
        <v>170</v>
      </c>
      <c r="B1" s="358"/>
      <c r="C1" s="358"/>
      <c r="D1" s="358"/>
      <c r="E1" s="358"/>
      <c r="F1" s="358"/>
    </row>
    <row r="2" spans="1:9" s="125" customFormat="1" x14ac:dyDescent="0.2">
      <c r="A2" s="202"/>
      <c r="B2" s="202"/>
      <c r="C2" s="202"/>
      <c r="D2" s="202"/>
      <c r="E2" s="202"/>
      <c r="F2" s="202"/>
    </row>
    <row r="3" spans="1:9" x14ac:dyDescent="0.2">
      <c r="A3" s="203" t="s">
        <v>207</v>
      </c>
    </row>
    <row r="4" spans="1:9" ht="22.5" x14ac:dyDescent="0.2">
      <c r="A4" s="360" t="s">
        <v>177</v>
      </c>
      <c r="B4" s="360"/>
      <c r="C4" s="248" t="s">
        <v>178</v>
      </c>
      <c r="D4" s="248" t="s">
        <v>181</v>
      </c>
      <c r="E4" s="248" t="s">
        <v>186</v>
      </c>
      <c r="F4" s="249" t="s">
        <v>179</v>
      </c>
    </row>
    <row r="5" spans="1:9" x14ac:dyDescent="0.2">
      <c r="A5" s="144">
        <v>1</v>
      </c>
      <c r="B5" s="133" t="s">
        <v>211</v>
      </c>
      <c r="C5" s="204">
        <v>71.95</v>
      </c>
      <c r="D5" s="242">
        <v>4</v>
      </c>
      <c r="E5" s="145">
        <f>C5*D5</f>
        <v>287.8</v>
      </c>
      <c r="F5" s="145">
        <f>(E5/1)/12</f>
        <v>23.983333333333334</v>
      </c>
    </row>
    <row r="6" spans="1:9" x14ac:dyDescent="0.2">
      <c r="A6" s="144">
        <v>2</v>
      </c>
      <c r="B6" s="133" t="s">
        <v>212</v>
      </c>
      <c r="C6" s="204">
        <v>81.31</v>
      </c>
      <c r="D6" s="242">
        <v>4</v>
      </c>
      <c r="E6" s="145">
        <f t="shared" ref="E6:E11" si="0">C6*D6</f>
        <v>325.24</v>
      </c>
      <c r="F6" s="145">
        <f t="shared" ref="F6:F11" si="1">(E6/1)/12</f>
        <v>27.103333333333335</v>
      </c>
    </row>
    <row r="7" spans="1:9" x14ac:dyDescent="0.2">
      <c r="A7" s="144">
        <v>3</v>
      </c>
      <c r="B7" s="133" t="s">
        <v>221</v>
      </c>
      <c r="C7" s="204">
        <v>28.59</v>
      </c>
      <c r="D7" s="242">
        <v>4</v>
      </c>
      <c r="E7" s="145">
        <f t="shared" si="0"/>
        <v>114.36</v>
      </c>
      <c r="F7" s="145">
        <f t="shared" si="1"/>
        <v>9.5299999999999994</v>
      </c>
    </row>
    <row r="8" spans="1:9" x14ac:dyDescent="0.2">
      <c r="A8" s="144">
        <v>4</v>
      </c>
      <c r="B8" s="133" t="s">
        <v>213</v>
      </c>
      <c r="C8" s="204">
        <v>9.15</v>
      </c>
      <c r="D8" s="242">
        <v>12</v>
      </c>
      <c r="E8" s="145">
        <f t="shared" si="0"/>
        <v>109.80000000000001</v>
      </c>
      <c r="F8" s="145">
        <f t="shared" si="1"/>
        <v>9.15</v>
      </c>
    </row>
    <row r="9" spans="1:9" x14ac:dyDescent="0.2">
      <c r="A9" s="144">
        <v>5</v>
      </c>
      <c r="B9" s="133" t="s">
        <v>214</v>
      </c>
      <c r="C9" s="204">
        <v>27.55</v>
      </c>
      <c r="D9" s="242">
        <v>4</v>
      </c>
      <c r="E9" s="145">
        <f t="shared" si="0"/>
        <v>110.2</v>
      </c>
      <c r="F9" s="145">
        <f t="shared" si="1"/>
        <v>9.1833333333333336</v>
      </c>
    </row>
    <row r="10" spans="1:9" x14ac:dyDescent="0.2">
      <c r="A10" s="144">
        <v>6</v>
      </c>
      <c r="B10" s="133" t="s">
        <v>188</v>
      </c>
      <c r="C10" s="204">
        <v>89.1</v>
      </c>
      <c r="D10" s="242">
        <v>4</v>
      </c>
      <c r="E10" s="145">
        <f t="shared" si="0"/>
        <v>356.4</v>
      </c>
      <c r="F10" s="145">
        <f t="shared" si="1"/>
        <v>29.7</v>
      </c>
    </row>
    <row r="11" spans="1:9" x14ac:dyDescent="0.2">
      <c r="A11" s="131">
        <v>7</v>
      </c>
      <c r="B11" s="133" t="s">
        <v>215</v>
      </c>
      <c r="C11" s="204">
        <v>69.900000000000006</v>
      </c>
      <c r="D11" s="242">
        <v>2</v>
      </c>
      <c r="E11" s="145">
        <f t="shared" si="0"/>
        <v>139.80000000000001</v>
      </c>
      <c r="F11" s="145">
        <f t="shared" si="1"/>
        <v>11.65</v>
      </c>
    </row>
    <row r="12" spans="1:9" x14ac:dyDescent="0.2">
      <c r="A12" s="158"/>
      <c r="B12" s="159"/>
      <c r="C12" s="359" t="s">
        <v>182</v>
      </c>
      <c r="D12" s="359"/>
      <c r="E12" s="161">
        <f>SUM(E5:E11)</f>
        <v>1443.6000000000001</v>
      </c>
      <c r="F12" s="163"/>
    </row>
    <row r="13" spans="1:9" x14ac:dyDescent="0.2">
      <c r="A13" s="158"/>
      <c r="B13" s="159"/>
      <c r="C13" s="359" t="s">
        <v>183</v>
      </c>
      <c r="D13" s="359"/>
      <c r="E13" s="359"/>
      <c r="F13" s="236">
        <v>1</v>
      </c>
    </row>
    <row r="14" spans="1:9" x14ac:dyDescent="0.2">
      <c r="A14" s="130"/>
      <c r="B14" s="132"/>
      <c r="C14" s="359" t="s">
        <v>180</v>
      </c>
      <c r="D14" s="359"/>
      <c r="E14" s="162"/>
      <c r="F14" s="160">
        <f>SUM(F5:F11)</f>
        <v>120.30000000000003</v>
      </c>
    </row>
    <row r="15" spans="1:9" ht="12.75" customHeight="1" x14ac:dyDescent="0.2">
      <c r="A15" s="143"/>
      <c r="B15" s="146"/>
      <c r="C15" s="165"/>
      <c r="D15" s="165"/>
      <c r="E15" s="165"/>
      <c r="F15" s="147"/>
    </row>
    <row r="16" spans="1:9" x14ac:dyDescent="0.2">
      <c r="A16" s="203" t="s">
        <v>208</v>
      </c>
      <c r="G16" s="164"/>
      <c r="H16" s="164"/>
      <c r="I16" s="164"/>
    </row>
    <row r="17" spans="1:9" ht="22.5" x14ac:dyDescent="0.2">
      <c r="A17" s="360" t="s">
        <v>177</v>
      </c>
      <c r="B17" s="360"/>
      <c r="C17" s="248" t="s">
        <v>178</v>
      </c>
      <c r="D17" s="248" t="s">
        <v>181</v>
      </c>
      <c r="E17" s="248" t="s">
        <v>187</v>
      </c>
      <c r="F17" s="249" t="s">
        <v>179</v>
      </c>
      <c r="G17" s="164"/>
      <c r="H17" s="164"/>
      <c r="I17" s="164"/>
    </row>
    <row r="18" spans="1:9" x14ac:dyDescent="0.2">
      <c r="A18" s="144">
        <v>1</v>
      </c>
      <c r="B18" s="133" t="s">
        <v>220</v>
      </c>
      <c r="C18" s="204">
        <v>185.67</v>
      </c>
      <c r="D18" s="169">
        <v>4</v>
      </c>
      <c r="E18" s="145">
        <f>C18*D18</f>
        <v>742.68</v>
      </c>
      <c r="F18" s="145">
        <f>E18/10/12</f>
        <v>6.1890000000000001</v>
      </c>
      <c r="G18" s="164"/>
      <c r="H18" s="164"/>
      <c r="I18" s="164"/>
    </row>
    <row r="19" spans="1:9" x14ac:dyDescent="0.2">
      <c r="A19" s="144">
        <v>2</v>
      </c>
      <c r="B19" s="133" t="s">
        <v>211</v>
      </c>
      <c r="C19" s="204">
        <v>71.95</v>
      </c>
      <c r="D19" s="169">
        <v>4</v>
      </c>
      <c r="E19" s="145">
        <f t="shared" ref="E19:E23" si="2">C19*D19</f>
        <v>287.8</v>
      </c>
      <c r="F19" s="145">
        <f t="shared" ref="F19:F23" si="3">E19/10/12</f>
        <v>2.3983333333333334</v>
      </c>
      <c r="G19" s="164"/>
      <c r="H19" s="164"/>
      <c r="I19" s="164"/>
    </row>
    <row r="20" spans="1:9" x14ac:dyDescent="0.2">
      <c r="A20" s="144">
        <v>3</v>
      </c>
      <c r="B20" s="133" t="s">
        <v>221</v>
      </c>
      <c r="C20" s="204">
        <v>28.59</v>
      </c>
      <c r="D20" s="169">
        <v>4</v>
      </c>
      <c r="E20" s="145">
        <f t="shared" si="2"/>
        <v>114.36</v>
      </c>
      <c r="F20" s="145">
        <f t="shared" si="3"/>
        <v>0.95299999999999996</v>
      </c>
      <c r="G20" s="164"/>
      <c r="H20" s="164"/>
      <c r="I20" s="164"/>
    </row>
    <row r="21" spans="1:9" x14ac:dyDescent="0.2">
      <c r="A21" s="144">
        <v>4</v>
      </c>
      <c r="B21" s="133" t="s">
        <v>213</v>
      </c>
      <c r="C21" s="204">
        <v>9.15</v>
      </c>
      <c r="D21" s="169">
        <v>12</v>
      </c>
      <c r="E21" s="145">
        <f t="shared" si="2"/>
        <v>109.80000000000001</v>
      </c>
      <c r="F21" s="145">
        <f t="shared" si="3"/>
        <v>0.91500000000000004</v>
      </c>
      <c r="G21" s="164"/>
      <c r="H21" s="164"/>
      <c r="I21" s="164"/>
    </row>
    <row r="22" spans="1:9" x14ac:dyDescent="0.2">
      <c r="A22" s="144">
        <v>5</v>
      </c>
      <c r="B22" s="133" t="s">
        <v>214</v>
      </c>
      <c r="C22" s="204">
        <v>27.55</v>
      </c>
      <c r="D22" s="169">
        <v>4</v>
      </c>
      <c r="E22" s="145">
        <f t="shared" si="2"/>
        <v>110.2</v>
      </c>
      <c r="F22" s="145">
        <f t="shared" si="3"/>
        <v>0.91833333333333333</v>
      </c>
      <c r="G22" s="164"/>
      <c r="H22" s="164"/>
      <c r="I22" s="164"/>
    </row>
    <row r="23" spans="1:9" x14ac:dyDescent="0.2">
      <c r="A23" s="144">
        <v>6</v>
      </c>
      <c r="B23" s="133" t="s">
        <v>222</v>
      </c>
      <c r="C23" s="204">
        <v>89.1</v>
      </c>
      <c r="D23" s="169">
        <v>4</v>
      </c>
      <c r="E23" s="145">
        <f t="shared" si="2"/>
        <v>356.4</v>
      </c>
      <c r="F23" s="145">
        <f t="shared" si="3"/>
        <v>2.97</v>
      </c>
      <c r="G23" s="164"/>
      <c r="H23" s="164"/>
      <c r="I23" s="164"/>
    </row>
    <row r="24" spans="1:9" x14ac:dyDescent="0.2">
      <c r="A24" s="158"/>
      <c r="B24" s="159"/>
      <c r="C24" s="359" t="s">
        <v>182</v>
      </c>
      <c r="D24" s="359"/>
      <c r="E24" s="161">
        <f>SUM(E18:E23)</f>
        <v>1721.2399999999998</v>
      </c>
      <c r="F24" s="163"/>
      <c r="G24" s="164"/>
      <c r="H24" s="164"/>
      <c r="I24" s="164"/>
    </row>
    <row r="25" spans="1:9" x14ac:dyDescent="0.2">
      <c r="A25" s="158"/>
      <c r="B25" s="159"/>
      <c r="C25" s="359" t="s">
        <v>183</v>
      </c>
      <c r="D25" s="359"/>
      <c r="E25" s="359"/>
      <c r="F25" s="236">
        <v>10</v>
      </c>
      <c r="G25" s="164"/>
      <c r="H25" s="164"/>
      <c r="I25" s="164"/>
    </row>
    <row r="26" spans="1:9" x14ac:dyDescent="0.2">
      <c r="A26" s="143"/>
      <c r="B26" s="146"/>
      <c r="C26" s="359" t="s">
        <v>180</v>
      </c>
      <c r="D26" s="359"/>
      <c r="E26" s="162"/>
      <c r="F26" s="160">
        <f>SUM(F18:F23)</f>
        <v>14.343666666666666</v>
      </c>
      <c r="G26" s="164"/>
      <c r="H26" s="164"/>
      <c r="I26" s="164"/>
    </row>
    <row r="27" spans="1:9" x14ac:dyDescent="0.2">
      <c r="C27" s="164"/>
      <c r="D27" s="164"/>
      <c r="E27" s="164"/>
      <c r="F27" s="164"/>
      <c r="G27" s="164"/>
      <c r="H27" s="164"/>
      <c r="I27" s="164"/>
    </row>
    <row r="28" spans="1:9" x14ac:dyDescent="0.2">
      <c r="A28" s="203" t="s">
        <v>209</v>
      </c>
      <c r="G28" s="164"/>
      <c r="H28" s="164"/>
      <c r="I28" s="164"/>
    </row>
    <row r="29" spans="1:9" ht="22.5" x14ac:dyDescent="0.2">
      <c r="A29" s="360" t="s">
        <v>177</v>
      </c>
      <c r="B29" s="360"/>
      <c r="C29" s="248" t="s">
        <v>178</v>
      </c>
      <c r="D29" s="248" t="s">
        <v>181</v>
      </c>
      <c r="E29" s="248" t="s">
        <v>187</v>
      </c>
      <c r="F29" s="249" t="s">
        <v>179</v>
      </c>
      <c r="G29" s="164"/>
      <c r="H29" s="164"/>
      <c r="I29" s="164"/>
    </row>
    <row r="30" spans="1:9" x14ac:dyDescent="0.2">
      <c r="A30" s="144">
        <v>1</v>
      </c>
      <c r="B30" s="133" t="s">
        <v>216</v>
      </c>
      <c r="C30" s="204">
        <v>68.05</v>
      </c>
      <c r="D30" s="169">
        <v>4</v>
      </c>
      <c r="E30" s="145">
        <f>C30*D30</f>
        <v>272.2</v>
      </c>
      <c r="F30" s="145">
        <f>E30/10/12</f>
        <v>2.2683333333333331</v>
      </c>
      <c r="G30" s="164"/>
      <c r="H30" s="164"/>
      <c r="I30" s="164"/>
    </row>
    <row r="31" spans="1:9" x14ac:dyDescent="0.2">
      <c r="A31" s="144">
        <v>2</v>
      </c>
      <c r="B31" s="133" t="s">
        <v>217</v>
      </c>
      <c r="C31" s="204">
        <v>39.9</v>
      </c>
      <c r="D31" s="169">
        <v>8</v>
      </c>
      <c r="E31" s="145">
        <f t="shared" ref="E31:E35" si="4">C31*D31</f>
        <v>319.2</v>
      </c>
      <c r="F31" s="145">
        <f t="shared" ref="F31:F35" si="5">E31/10/12</f>
        <v>2.6599999999999997</v>
      </c>
      <c r="G31" s="164"/>
      <c r="H31" s="164"/>
      <c r="I31" s="164"/>
    </row>
    <row r="32" spans="1:9" x14ac:dyDescent="0.2">
      <c r="A32" s="144">
        <v>3</v>
      </c>
      <c r="B32" s="133" t="s">
        <v>218</v>
      </c>
      <c r="C32" s="204">
        <v>4.1399999999999997</v>
      </c>
      <c r="D32" s="169">
        <v>12</v>
      </c>
      <c r="E32" s="145">
        <f t="shared" si="4"/>
        <v>49.679999999999993</v>
      </c>
      <c r="F32" s="145">
        <f t="shared" si="5"/>
        <v>0.41399999999999992</v>
      </c>
      <c r="G32" s="164"/>
      <c r="H32" s="164"/>
      <c r="I32" s="164"/>
    </row>
    <row r="33" spans="1:9" x14ac:dyDescent="0.2">
      <c r="A33" s="144">
        <v>4</v>
      </c>
      <c r="B33" s="133" t="s">
        <v>219</v>
      </c>
      <c r="C33" s="204">
        <v>69.319999999999993</v>
      </c>
      <c r="D33" s="169">
        <v>4</v>
      </c>
      <c r="E33" s="145">
        <f t="shared" si="4"/>
        <v>277.27999999999997</v>
      </c>
      <c r="F33" s="145">
        <f t="shared" si="5"/>
        <v>2.3106666666666666</v>
      </c>
      <c r="G33" s="164"/>
      <c r="H33" s="164"/>
      <c r="I33" s="164"/>
    </row>
    <row r="34" spans="1:9" x14ac:dyDescent="0.2">
      <c r="A34" s="144">
        <v>5</v>
      </c>
      <c r="B34" s="133" t="s">
        <v>214</v>
      </c>
      <c r="C34" s="204">
        <v>27.55</v>
      </c>
      <c r="D34" s="169">
        <v>4</v>
      </c>
      <c r="E34" s="145">
        <f t="shared" si="4"/>
        <v>110.2</v>
      </c>
      <c r="F34" s="145">
        <f t="shared" si="5"/>
        <v>0.91833333333333333</v>
      </c>
      <c r="G34" s="164"/>
      <c r="H34" s="164"/>
      <c r="I34" s="164"/>
    </row>
    <row r="35" spans="1:9" x14ac:dyDescent="0.2">
      <c r="A35" s="144">
        <v>6</v>
      </c>
      <c r="B35" s="133" t="s">
        <v>215</v>
      </c>
      <c r="C35" s="204">
        <v>69.900000000000006</v>
      </c>
      <c r="D35" s="169">
        <v>2</v>
      </c>
      <c r="E35" s="145">
        <f t="shared" si="4"/>
        <v>139.80000000000001</v>
      </c>
      <c r="F35" s="145">
        <f t="shared" si="5"/>
        <v>1.165</v>
      </c>
      <c r="G35" s="164"/>
      <c r="H35" s="164"/>
      <c r="I35" s="164"/>
    </row>
    <row r="36" spans="1:9" x14ac:dyDescent="0.2">
      <c r="A36" s="158"/>
      <c r="B36" s="159"/>
      <c r="C36" s="359" t="s">
        <v>182</v>
      </c>
      <c r="D36" s="359"/>
      <c r="E36" s="161">
        <f>SUM(E30:E35)</f>
        <v>1168.3599999999999</v>
      </c>
      <c r="F36" s="163"/>
      <c r="G36" s="164"/>
      <c r="H36" s="164"/>
      <c r="I36" s="164"/>
    </row>
    <row r="37" spans="1:9" x14ac:dyDescent="0.2">
      <c r="A37" s="158"/>
      <c r="B37" s="159"/>
      <c r="C37" s="359" t="s">
        <v>183</v>
      </c>
      <c r="D37" s="359"/>
      <c r="E37" s="359"/>
      <c r="F37" s="236">
        <v>10</v>
      </c>
      <c r="G37" s="164"/>
      <c r="H37" s="164"/>
      <c r="I37" s="164"/>
    </row>
    <row r="38" spans="1:9" x14ac:dyDescent="0.2">
      <c r="A38" s="143"/>
      <c r="B38" s="146"/>
      <c r="C38" s="359" t="s">
        <v>180</v>
      </c>
      <c r="D38" s="359"/>
      <c r="E38" s="162"/>
      <c r="F38" s="160">
        <f>SUM(F30:F35)</f>
        <v>9.7363333333333308</v>
      </c>
      <c r="G38" s="164"/>
      <c r="H38" s="164"/>
      <c r="I38" s="164"/>
    </row>
    <row r="39" spans="1:9" x14ac:dyDescent="0.2">
      <c r="C39" s="164"/>
      <c r="D39" s="164"/>
      <c r="E39" s="164"/>
      <c r="F39" s="164"/>
      <c r="G39" s="164"/>
      <c r="H39" s="164"/>
      <c r="I39" s="164"/>
    </row>
    <row r="40" spans="1:9" x14ac:dyDescent="0.2">
      <c r="A40" s="203" t="s">
        <v>210</v>
      </c>
      <c r="G40" s="164"/>
      <c r="H40" s="164"/>
      <c r="I40" s="164"/>
    </row>
    <row r="41" spans="1:9" ht="22.5" x14ac:dyDescent="0.2">
      <c r="A41" s="360" t="s">
        <v>177</v>
      </c>
      <c r="B41" s="360"/>
      <c r="C41" s="248" t="s">
        <v>178</v>
      </c>
      <c r="D41" s="248" t="s">
        <v>181</v>
      </c>
      <c r="E41" s="248" t="s">
        <v>187</v>
      </c>
      <c r="F41" s="249" t="s">
        <v>179</v>
      </c>
      <c r="G41" s="164"/>
      <c r="H41" s="164"/>
      <c r="I41" s="164"/>
    </row>
    <row r="42" spans="1:9" x14ac:dyDescent="0.2">
      <c r="A42" s="144">
        <v>1</v>
      </c>
      <c r="B42" s="133" t="s">
        <v>211</v>
      </c>
      <c r="C42" s="204">
        <v>71.95</v>
      </c>
      <c r="D42" s="169">
        <v>4</v>
      </c>
      <c r="E42" s="145">
        <f>C42*D42</f>
        <v>287.8</v>
      </c>
      <c r="F42" s="145">
        <f>E42/2/12</f>
        <v>11.991666666666667</v>
      </c>
      <c r="G42" s="164"/>
      <c r="H42" s="164"/>
      <c r="I42" s="164"/>
    </row>
    <row r="43" spans="1:9" x14ac:dyDescent="0.2">
      <c r="A43" s="144">
        <v>2</v>
      </c>
      <c r="B43" s="133" t="s">
        <v>212</v>
      </c>
      <c r="C43" s="204">
        <v>81.31</v>
      </c>
      <c r="D43" s="169">
        <v>4</v>
      </c>
      <c r="E43" s="145">
        <f t="shared" ref="E43:E47" si="6">C43*D43</f>
        <v>325.24</v>
      </c>
      <c r="F43" s="145">
        <f t="shared" ref="F43:F47" si="7">E43/2/12</f>
        <v>13.551666666666668</v>
      </c>
      <c r="G43" s="164"/>
      <c r="H43" s="164"/>
      <c r="I43" s="164"/>
    </row>
    <row r="44" spans="1:9" x14ac:dyDescent="0.2">
      <c r="A44" s="144">
        <v>3</v>
      </c>
      <c r="B44" s="133" t="s">
        <v>213</v>
      </c>
      <c r="C44" s="204">
        <v>9.15</v>
      </c>
      <c r="D44" s="169">
        <v>12</v>
      </c>
      <c r="E44" s="145">
        <f t="shared" si="6"/>
        <v>109.80000000000001</v>
      </c>
      <c r="F44" s="145">
        <f t="shared" si="7"/>
        <v>4.5750000000000002</v>
      </c>
      <c r="G44" s="164"/>
      <c r="H44" s="164"/>
      <c r="I44" s="164"/>
    </row>
    <row r="45" spans="1:9" x14ac:dyDescent="0.2">
      <c r="A45" s="144">
        <v>4</v>
      </c>
      <c r="B45" s="133" t="s">
        <v>214</v>
      </c>
      <c r="C45" s="204">
        <v>27.55</v>
      </c>
      <c r="D45" s="169">
        <v>4</v>
      </c>
      <c r="E45" s="145">
        <f t="shared" si="6"/>
        <v>110.2</v>
      </c>
      <c r="F45" s="145">
        <f t="shared" si="7"/>
        <v>4.5916666666666668</v>
      </c>
      <c r="G45" s="164"/>
      <c r="H45" s="164"/>
      <c r="I45" s="164"/>
    </row>
    <row r="46" spans="1:9" x14ac:dyDescent="0.2">
      <c r="A46" s="144">
        <v>5</v>
      </c>
      <c r="B46" s="133" t="s">
        <v>188</v>
      </c>
      <c r="C46" s="204">
        <v>89.1</v>
      </c>
      <c r="D46" s="169">
        <v>4</v>
      </c>
      <c r="E46" s="145">
        <f t="shared" si="6"/>
        <v>356.4</v>
      </c>
      <c r="F46" s="145">
        <f t="shared" si="7"/>
        <v>14.85</v>
      </c>
      <c r="G46" s="164"/>
      <c r="H46" s="164"/>
      <c r="I46" s="164"/>
    </row>
    <row r="47" spans="1:9" x14ac:dyDescent="0.2">
      <c r="A47" s="144">
        <v>6</v>
      </c>
      <c r="B47" s="133" t="s">
        <v>215</v>
      </c>
      <c r="C47" s="204">
        <v>69.900000000000006</v>
      </c>
      <c r="D47" s="169">
        <v>2</v>
      </c>
      <c r="E47" s="145">
        <f t="shared" si="6"/>
        <v>139.80000000000001</v>
      </c>
      <c r="F47" s="145">
        <f t="shared" si="7"/>
        <v>5.8250000000000002</v>
      </c>
      <c r="G47" s="164"/>
      <c r="H47" s="164"/>
      <c r="I47" s="164"/>
    </row>
    <row r="48" spans="1:9" x14ac:dyDescent="0.2">
      <c r="A48" s="158"/>
      <c r="B48" s="159"/>
      <c r="C48" s="359" t="s">
        <v>182</v>
      </c>
      <c r="D48" s="359"/>
      <c r="E48" s="161">
        <f>SUM(E42:E47)</f>
        <v>1329.24</v>
      </c>
      <c r="F48" s="163"/>
      <c r="G48" s="164"/>
      <c r="H48" s="164"/>
      <c r="I48" s="164"/>
    </row>
    <row r="49" spans="1:9" x14ac:dyDescent="0.2">
      <c r="A49" s="158"/>
      <c r="B49" s="159"/>
      <c r="C49" s="359" t="s">
        <v>183</v>
      </c>
      <c r="D49" s="359"/>
      <c r="E49" s="359"/>
      <c r="F49" s="236">
        <v>2</v>
      </c>
      <c r="G49" s="164"/>
      <c r="H49" s="164"/>
      <c r="I49" s="164"/>
    </row>
    <row r="50" spans="1:9" x14ac:dyDescent="0.2">
      <c r="A50" s="143"/>
      <c r="B50" s="146"/>
      <c r="C50" s="359" t="s">
        <v>180</v>
      </c>
      <c r="D50" s="359"/>
      <c r="E50" s="162"/>
      <c r="F50" s="160">
        <f>SUM(F42:F47)</f>
        <v>55.385000000000005</v>
      </c>
      <c r="G50" s="164"/>
      <c r="H50" s="164"/>
      <c r="I50" s="164"/>
    </row>
    <row r="51" spans="1:9" x14ac:dyDescent="0.2">
      <c r="C51" s="164"/>
      <c r="D51" s="164"/>
      <c r="E51" s="164"/>
      <c r="F51" s="164"/>
      <c r="G51" s="164"/>
      <c r="H51" s="164"/>
      <c r="I51" s="164"/>
    </row>
    <row r="52" spans="1:9" x14ac:dyDescent="0.2">
      <c r="C52" s="164"/>
      <c r="D52" s="164"/>
      <c r="E52" s="164"/>
      <c r="F52" s="164"/>
      <c r="G52" s="164"/>
      <c r="H52" s="164"/>
      <c r="I52" s="164"/>
    </row>
    <row r="53" spans="1:9" x14ac:dyDescent="0.2">
      <c r="C53" s="164"/>
      <c r="D53" s="164"/>
      <c r="E53" s="164"/>
      <c r="F53" s="164"/>
      <c r="G53" s="164"/>
      <c r="H53" s="164"/>
      <c r="I53" s="164"/>
    </row>
    <row r="54" spans="1:9" x14ac:dyDescent="0.2">
      <c r="C54" s="164"/>
      <c r="D54" s="164"/>
      <c r="E54" s="164"/>
      <c r="F54" s="164"/>
      <c r="G54" s="164"/>
      <c r="H54" s="164"/>
      <c r="I54" s="164"/>
    </row>
    <row r="55" spans="1:9" x14ac:dyDescent="0.2">
      <c r="C55" s="164"/>
      <c r="D55" s="164"/>
      <c r="E55" s="164"/>
      <c r="F55" s="164"/>
      <c r="G55" s="164"/>
      <c r="H55" s="164"/>
      <c r="I55" s="164"/>
    </row>
    <row r="56" spans="1:9" x14ac:dyDescent="0.2">
      <c r="C56" s="164"/>
      <c r="D56" s="164"/>
      <c r="E56" s="164"/>
      <c r="F56" s="164"/>
      <c r="G56" s="164"/>
      <c r="H56" s="164"/>
      <c r="I56" s="164"/>
    </row>
    <row r="57" spans="1:9" x14ac:dyDescent="0.2">
      <c r="C57" s="164"/>
      <c r="D57" s="164"/>
      <c r="E57" s="164"/>
      <c r="F57" s="164"/>
      <c r="G57" s="164"/>
      <c r="H57" s="164"/>
      <c r="I57" s="164"/>
    </row>
    <row r="58" spans="1:9" x14ac:dyDescent="0.2">
      <c r="C58" s="164"/>
      <c r="D58" s="164"/>
      <c r="E58" s="164"/>
      <c r="F58" s="164"/>
      <c r="G58" s="164"/>
      <c r="H58" s="164"/>
      <c r="I58" s="164"/>
    </row>
    <row r="59" spans="1:9" x14ac:dyDescent="0.2">
      <c r="C59" s="164"/>
      <c r="D59" s="164"/>
      <c r="E59" s="164"/>
      <c r="F59" s="164"/>
      <c r="G59" s="164"/>
      <c r="H59" s="164"/>
      <c r="I59" s="164"/>
    </row>
    <row r="60" spans="1:9" x14ac:dyDescent="0.2">
      <c r="C60" s="164"/>
      <c r="D60" s="164"/>
      <c r="E60" s="164"/>
      <c r="F60" s="164"/>
      <c r="G60" s="164"/>
      <c r="H60" s="164"/>
      <c r="I60" s="164"/>
    </row>
    <row r="61" spans="1:9" x14ac:dyDescent="0.2">
      <c r="C61" s="164"/>
      <c r="D61" s="164"/>
      <c r="E61" s="164"/>
      <c r="F61" s="164"/>
      <c r="G61" s="164"/>
      <c r="H61" s="164"/>
      <c r="I61" s="164"/>
    </row>
    <row r="62" spans="1:9" x14ac:dyDescent="0.2">
      <c r="C62" s="164"/>
      <c r="D62" s="164"/>
      <c r="E62" s="164"/>
      <c r="F62" s="164"/>
      <c r="G62" s="164"/>
      <c r="H62" s="164"/>
      <c r="I62" s="164"/>
    </row>
    <row r="63" spans="1:9" x14ac:dyDescent="0.2">
      <c r="C63" s="164"/>
      <c r="D63" s="164"/>
      <c r="E63" s="164"/>
      <c r="F63" s="164"/>
      <c r="G63" s="164"/>
      <c r="H63" s="164"/>
      <c r="I63" s="164"/>
    </row>
    <row r="64" spans="1:9" x14ac:dyDescent="0.2">
      <c r="C64" s="164"/>
      <c r="D64" s="164"/>
      <c r="E64" s="164"/>
      <c r="F64" s="164"/>
      <c r="G64" s="164"/>
      <c r="H64" s="164"/>
      <c r="I64" s="164"/>
    </row>
    <row r="65" spans="3:9" x14ac:dyDescent="0.2">
      <c r="C65" s="164"/>
      <c r="D65" s="164"/>
      <c r="E65" s="164"/>
      <c r="F65" s="164"/>
      <c r="G65" s="164"/>
      <c r="H65" s="164"/>
      <c r="I65" s="164"/>
    </row>
    <row r="66" spans="3:9" x14ac:dyDescent="0.2">
      <c r="C66" s="164"/>
      <c r="D66" s="164"/>
      <c r="E66" s="164"/>
      <c r="F66" s="164"/>
      <c r="G66" s="164"/>
      <c r="H66" s="164"/>
      <c r="I66" s="164"/>
    </row>
    <row r="67" spans="3:9" x14ac:dyDescent="0.2">
      <c r="C67" s="164"/>
      <c r="D67" s="164"/>
      <c r="E67" s="164"/>
      <c r="F67" s="164"/>
      <c r="G67" s="164"/>
      <c r="H67" s="164"/>
      <c r="I67" s="164"/>
    </row>
    <row r="68" spans="3:9" x14ac:dyDescent="0.2">
      <c r="C68" s="164"/>
      <c r="D68" s="164"/>
      <c r="E68" s="164"/>
      <c r="F68" s="164"/>
      <c r="G68" s="164"/>
      <c r="H68" s="164"/>
      <c r="I68" s="164"/>
    </row>
    <row r="69" spans="3:9" x14ac:dyDescent="0.2">
      <c r="C69" s="164"/>
      <c r="D69" s="164"/>
      <c r="E69" s="164"/>
      <c r="F69" s="164"/>
      <c r="G69" s="164"/>
      <c r="H69" s="164"/>
      <c r="I69" s="164"/>
    </row>
    <row r="70" spans="3:9" x14ac:dyDescent="0.2">
      <c r="C70" s="164"/>
      <c r="D70" s="164"/>
      <c r="E70" s="164"/>
      <c r="F70" s="164"/>
      <c r="G70" s="164"/>
      <c r="H70" s="164"/>
      <c r="I70" s="164"/>
    </row>
    <row r="71" spans="3:9" x14ac:dyDescent="0.2">
      <c r="C71" s="164"/>
      <c r="D71" s="164"/>
      <c r="E71" s="164"/>
      <c r="F71" s="164"/>
      <c r="G71" s="164"/>
      <c r="H71" s="164"/>
      <c r="I71" s="164"/>
    </row>
    <row r="72" spans="3:9" x14ac:dyDescent="0.2">
      <c r="C72" s="164"/>
      <c r="D72" s="164"/>
      <c r="E72" s="164"/>
      <c r="F72" s="164"/>
      <c r="G72" s="164"/>
      <c r="H72" s="164"/>
      <c r="I72" s="164"/>
    </row>
    <row r="73" spans="3:9" x14ac:dyDescent="0.2">
      <c r="C73" s="164"/>
      <c r="D73" s="164"/>
      <c r="E73" s="164"/>
      <c r="F73" s="164"/>
      <c r="G73" s="164"/>
      <c r="H73" s="164"/>
      <c r="I73" s="164"/>
    </row>
    <row r="74" spans="3:9" x14ac:dyDescent="0.2">
      <c r="C74" s="164"/>
      <c r="D74" s="164"/>
      <c r="E74" s="164"/>
      <c r="F74" s="164"/>
      <c r="G74" s="164"/>
      <c r="H74" s="164"/>
      <c r="I74" s="164"/>
    </row>
    <row r="75" spans="3:9" x14ac:dyDescent="0.2">
      <c r="C75" s="164"/>
      <c r="D75" s="164"/>
      <c r="E75" s="164"/>
      <c r="F75" s="164"/>
      <c r="G75" s="164"/>
      <c r="H75" s="164"/>
      <c r="I75" s="164"/>
    </row>
    <row r="76" spans="3:9" x14ac:dyDescent="0.2">
      <c r="C76" s="164"/>
      <c r="D76" s="164"/>
      <c r="E76" s="164"/>
      <c r="F76" s="164"/>
      <c r="G76" s="164"/>
      <c r="H76" s="164"/>
      <c r="I76" s="164"/>
    </row>
    <row r="77" spans="3:9" x14ac:dyDescent="0.2">
      <c r="C77" s="164"/>
      <c r="D77" s="164"/>
      <c r="E77" s="164"/>
      <c r="F77" s="164"/>
      <c r="G77" s="164"/>
      <c r="H77" s="164"/>
      <c r="I77" s="164"/>
    </row>
    <row r="78" spans="3:9" x14ac:dyDescent="0.2">
      <c r="C78" s="164"/>
      <c r="D78" s="164"/>
      <c r="E78" s="164"/>
      <c r="F78" s="164"/>
      <c r="G78" s="164"/>
      <c r="H78" s="164"/>
      <c r="I78" s="164"/>
    </row>
    <row r="79" spans="3:9" x14ac:dyDescent="0.2">
      <c r="C79" s="164"/>
      <c r="D79" s="164"/>
      <c r="E79" s="164"/>
      <c r="F79" s="164"/>
      <c r="G79" s="164"/>
      <c r="H79" s="164"/>
      <c r="I79" s="164"/>
    </row>
    <row r="80" spans="3:9" x14ac:dyDescent="0.2">
      <c r="C80" s="164"/>
      <c r="D80" s="164"/>
      <c r="E80" s="164"/>
      <c r="F80" s="164"/>
      <c r="G80" s="164"/>
      <c r="H80" s="164"/>
      <c r="I80" s="164"/>
    </row>
    <row r="81" spans="3:9" x14ac:dyDescent="0.2">
      <c r="C81" s="164"/>
      <c r="D81" s="164"/>
      <c r="E81" s="164"/>
      <c r="F81" s="164"/>
      <c r="G81" s="164"/>
      <c r="H81" s="164"/>
      <c r="I81" s="164"/>
    </row>
    <row r="82" spans="3:9" x14ac:dyDescent="0.2">
      <c r="C82" s="164"/>
      <c r="D82" s="164"/>
      <c r="E82" s="164"/>
      <c r="F82" s="164"/>
      <c r="G82" s="164"/>
      <c r="H82" s="164"/>
      <c r="I82" s="164"/>
    </row>
    <row r="83" spans="3:9" x14ac:dyDescent="0.2">
      <c r="C83" s="164"/>
      <c r="D83" s="164"/>
      <c r="E83" s="164"/>
      <c r="F83" s="164"/>
      <c r="G83" s="164"/>
      <c r="H83" s="164"/>
      <c r="I83" s="164"/>
    </row>
    <row r="84" spans="3:9" x14ac:dyDescent="0.2">
      <c r="C84" s="164"/>
      <c r="D84" s="164"/>
      <c r="E84" s="164"/>
      <c r="F84" s="164"/>
      <c r="G84" s="164"/>
      <c r="H84" s="164"/>
      <c r="I84" s="164"/>
    </row>
    <row r="85" spans="3:9" x14ac:dyDescent="0.2">
      <c r="C85" s="164"/>
      <c r="D85" s="164"/>
      <c r="E85" s="164"/>
      <c r="F85" s="164"/>
      <c r="G85" s="164"/>
      <c r="H85" s="164"/>
      <c r="I85" s="164"/>
    </row>
    <row r="86" spans="3:9" x14ac:dyDescent="0.2">
      <c r="C86" s="164"/>
      <c r="D86" s="164"/>
      <c r="E86" s="164"/>
      <c r="F86" s="164"/>
      <c r="G86" s="164"/>
      <c r="H86" s="164"/>
      <c r="I86" s="164"/>
    </row>
    <row r="87" spans="3:9" x14ac:dyDescent="0.2">
      <c r="C87" s="164"/>
      <c r="D87" s="164"/>
      <c r="E87" s="164"/>
      <c r="F87" s="164"/>
      <c r="G87" s="164"/>
      <c r="H87" s="164"/>
      <c r="I87" s="164"/>
    </row>
    <row r="88" spans="3:9" x14ac:dyDescent="0.2">
      <c r="C88" s="164"/>
      <c r="D88" s="164"/>
      <c r="E88" s="164"/>
      <c r="F88" s="164"/>
      <c r="G88" s="164"/>
      <c r="H88" s="164"/>
      <c r="I88" s="164"/>
    </row>
  </sheetData>
  <mergeCells count="17">
    <mergeCell ref="C49:E49"/>
    <mergeCell ref="C50:D50"/>
    <mergeCell ref="A29:B29"/>
    <mergeCell ref="C36:D36"/>
    <mergeCell ref="C37:E37"/>
    <mergeCell ref="C38:D38"/>
    <mergeCell ref="A41:B41"/>
    <mergeCell ref="A1:F1"/>
    <mergeCell ref="C12:D12"/>
    <mergeCell ref="C13:E13"/>
    <mergeCell ref="C14:D14"/>
    <mergeCell ref="C48:D48"/>
    <mergeCell ref="A17:B17"/>
    <mergeCell ref="C24:D24"/>
    <mergeCell ref="C25:E25"/>
    <mergeCell ref="C26:D26"/>
    <mergeCell ref="A4:B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F74"/>
  <sheetViews>
    <sheetView showGridLines="0" workbookViewId="0">
      <selection sqref="A1:F1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85546875" customWidth="1"/>
    <col min="5" max="5" width="14.7109375" customWidth="1"/>
    <col min="6" max="6" width="15.28515625" customWidth="1"/>
  </cols>
  <sheetData>
    <row r="1" spans="1:6" ht="19.5" customHeight="1" x14ac:dyDescent="0.2">
      <c r="A1" s="358" t="s">
        <v>236</v>
      </c>
      <c r="B1" s="358"/>
      <c r="C1" s="358"/>
      <c r="D1" s="358"/>
      <c r="E1" s="358"/>
      <c r="F1" s="358"/>
    </row>
    <row r="2" spans="1:6" x14ac:dyDescent="0.2">
      <c r="A2" s="119"/>
      <c r="B2" s="119"/>
      <c r="C2" s="119"/>
    </row>
    <row r="3" spans="1:6" x14ac:dyDescent="0.2">
      <c r="A3" s="119" t="s">
        <v>209</v>
      </c>
      <c r="B3" s="119"/>
      <c r="C3" s="119"/>
    </row>
    <row r="4" spans="1:6" ht="22.5" x14ac:dyDescent="0.2">
      <c r="A4" s="361" t="s">
        <v>177</v>
      </c>
      <c r="B4" s="362"/>
      <c r="C4" s="248" t="s">
        <v>189</v>
      </c>
      <c r="D4" s="248" t="s">
        <v>106</v>
      </c>
      <c r="E4" s="248" t="s">
        <v>187</v>
      </c>
      <c r="F4" s="248" t="s">
        <v>179</v>
      </c>
    </row>
    <row r="5" spans="1:6" x14ac:dyDescent="0.2">
      <c r="A5" s="144">
        <v>1</v>
      </c>
      <c r="B5" s="166" t="s">
        <v>223</v>
      </c>
      <c r="C5" s="235">
        <v>171.56</v>
      </c>
      <c r="D5" s="167">
        <v>10</v>
      </c>
      <c r="E5" s="168">
        <f>C5*D5</f>
        <v>1715.6</v>
      </c>
      <c r="F5" s="238">
        <f>E5/10/12</f>
        <v>14.296666666666667</v>
      </c>
    </row>
    <row r="6" spans="1:6" ht="22.5" x14ac:dyDescent="0.2">
      <c r="A6" s="144">
        <v>2</v>
      </c>
      <c r="B6" s="166" t="s">
        <v>224</v>
      </c>
      <c r="C6" s="235">
        <f>160.6+53.33</f>
        <v>213.93</v>
      </c>
      <c r="D6" s="167">
        <v>1</v>
      </c>
      <c r="E6" s="168">
        <f>C6*D6</f>
        <v>213.93</v>
      </c>
      <c r="F6" s="238">
        <f>E6/10/12</f>
        <v>1.7827500000000001</v>
      </c>
    </row>
    <row r="7" spans="1:6" x14ac:dyDescent="0.2">
      <c r="A7" s="143"/>
      <c r="B7" s="146"/>
      <c r="C7" s="363" t="s">
        <v>182</v>
      </c>
      <c r="D7" s="364"/>
      <c r="E7" s="237">
        <f>SUM(E5:E6)</f>
        <v>1929.53</v>
      </c>
      <c r="F7" s="162"/>
    </row>
    <row r="8" spans="1:6" ht="12.75" customHeight="1" x14ac:dyDescent="0.2">
      <c r="A8" s="134"/>
      <c r="B8" s="86"/>
      <c r="C8" s="363" t="s">
        <v>183</v>
      </c>
      <c r="D8" s="365"/>
      <c r="E8" s="364"/>
      <c r="F8" s="240">
        <v>10</v>
      </c>
    </row>
    <row r="9" spans="1:6" x14ac:dyDescent="0.2">
      <c r="A9" s="134"/>
      <c r="B9" s="86"/>
      <c r="C9" s="363" t="s">
        <v>180</v>
      </c>
      <c r="D9" s="364"/>
      <c r="E9" s="162"/>
      <c r="F9" s="241">
        <f>SUM(F5:F6)</f>
        <v>16.079416666666667</v>
      </c>
    </row>
    <row r="10" spans="1:6" x14ac:dyDescent="0.2">
      <c r="A10" s="134"/>
      <c r="B10" s="86"/>
      <c r="C10" s="135"/>
      <c r="D10" s="124"/>
      <c r="E10" s="124"/>
    </row>
    <row r="11" spans="1:6" x14ac:dyDescent="0.2">
      <c r="A11" s="366" t="s">
        <v>225</v>
      </c>
      <c r="B11" s="366"/>
      <c r="C11" s="135"/>
      <c r="D11" s="124"/>
      <c r="E11" s="124"/>
    </row>
    <row r="12" spans="1:6" ht="22.5" x14ac:dyDescent="0.2">
      <c r="A12" s="361" t="s">
        <v>177</v>
      </c>
      <c r="B12" s="362"/>
      <c r="C12" s="248" t="s">
        <v>189</v>
      </c>
      <c r="D12" s="248" t="s">
        <v>106</v>
      </c>
      <c r="E12" s="248" t="s">
        <v>187</v>
      </c>
      <c r="F12" s="248" t="s">
        <v>179</v>
      </c>
    </row>
    <row r="13" spans="1:6" x14ac:dyDescent="0.2">
      <c r="A13" s="144">
        <v>1</v>
      </c>
      <c r="B13" s="166" t="s">
        <v>226</v>
      </c>
      <c r="C13" s="235">
        <v>1042.26</v>
      </c>
      <c r="D13" s="167">
        <v>1</v>
      </c>
      <c r="E13" s="168">
        <f>C13*D13</f>
        <v>1042.26</v>
      </c>
      <c r="F13" s="238">
        <f>E13/23/12</f>
        <v>3.7763043478260871</v>
      </c>
    </row>
    <row r="14" spans="1:6" x14ac:dyDescent="0.2">
      <c r="A14" s="143"/>
      <c r="B14" s="146"/>
      <c r="C14" s="363" t="s">
        <v>182</v>
      </c>
      <c r="D14" s="364"/>
      <c r="E14" s="237">
        <f>SUM(E13:E13)</f>
        <v>1042.26</v>
      </c>
      <c r="F14" s="162"/>
    </row>
    <row r="15" spans="1:6" x14ac:dyDescent="0.2">
      <c r="A15" s="134"/>
      <c r="B15" s="86"/>
      <c r="C15" s="363" t="s">
        <v>183</v>
      </c>
      <c r="D15" s="365"/>
      <c r="E15" s="364"/>
      <c r="F15" s="239">
        <v>23</v>
      </c>
    </row>
    <row r="16" spans="1:6" x14ac:dyDescent="0.2">
      <c r="A16" s="134"/>
      <c r="B16" s="86"/>
      <c r="C16" s="363" t="s">
        <v>180</v>
      </c>
      <c r="D16" s="364"/>
      <c r="E16" s="162"/>
      <c r="F16" s="241">
        <f>SUM(F13)</f>
        <v>3.7763043478260871</v>
      </c>
    </row>
    <row r="17" spans="1:5" x14ac:dyDescent="0.2">
      <c r="A17" s="134"/>
      <c r="B17" s="86"/>
      <c r="C17" s="135"/>
      <c r="D17" s="124"/>
      <c r="E17" s="124"/>
    </row>
    <row r="18" spans="1:5" x14ac:dyDescent="0.2">
      <c r="A18" s="137"/>
      <c r="B18" s="138"/>
      <c r="C18" s="135"/>
      <c r="D18" s="124"/>
      <c r="E18" s="124"/>
    </row>
    <row r="19" spans="1:5" x14ac:dyDescent="0.2">
      <c r="A19" s="137"/>
      <c r="B19" s="86"/>
      <c r="C19" s="135"/>
      <c r="D19" s="124"/>
      <c r="E19" s="124"/>
    </row>
    <row r="20" spans="1:5" x14ac:dyDescent="0.2">
      <c r="A20" s="137"/>
      <c r="B20" s="86"/>
      <c r="C20" s="135"/>
      <c r="D20" s="124"/>
      <c r="E20" s="124"/>
    </row>
    <row r="21" spans="1:5" x14ac:dyDescent="0.2">
      <c r="A21" s="134"/>
      <c r="B21" s="86"/>
      <c r="C21" s="135"/>
      <c r="D21" s="124"/>
      <c r="E21" s="124"/>
    </row>
    <row r="22" spans="1:5" x14ac:dyDescent="0.2">
      <c r="A22" s="314"/>
      <c r="B22" s="314"/>
      <c r="C22" s="314"/>
      <c r="D22" s="124"/>
      <c r="E22" s="124"/>
    </row>
    <row r="23" spans="1:5" x14ac:dyDescent="0.2">
      <c r="A23" s="314"/>
      <c r="B23" s="314"/>
      <c r="C23" s="314"/>
      <c r="D23" s="124"/>
      <c r="E23" s="124"/>
    </row>
    <row r="24" spans="1:5" x14ac:dyDescent="0.2">
      <c r="A24" s="140"/>
      <c r="B24" s="140"/>
      <c r="C24" s="140"/>
      <c r="D24" s="124"/>
      <c r="E24" s="124"/>
    </row>
    <row r="25" spans="1:5" x14ac:dyDescent="0.2">
      <c r="A25" s="314"/>
      <c r="B25" s="314"/>
      <c r="C25" s="314"/>
      <c r="D25" s="124"/>
      <c r="E25" s="124"/>
    </row>
    <row r="26" spans="1:5" x14ac:dyDescent="0.2">
      <c r="A26" s="128"/>
      <c r="B26" s="128"/>
      <c r="C26" s="128"/>
      <c r="D26" s="124"/>
      <c r="E26" s="124"/>
    </row>
    <row r="27" spans="1:5" x14ac:dyDescent="0.2">
      <c r="A27" s="134"/>
      <c r="B27" s="86"/>
      <c r="C27" s="135"/>
      <c r="D27" s="124"/>
      <c r="E27" s="124"/>
    </row>
    <row r="28" spans="1:5" x14ac:dyDescent="0.2">
      <c r="A28" s="134"/>
      <c r="B28" s="86"/>
      <c r="C28" s="135"/>
      <c r="D28" s="124"/>
      <c r="E28" s="124"/>
    </row>
    <row r="29" spans="1:5" x14ac:dyDescent="0.2">
      <c r="A29" s="134"/>
      <c r="B29" s="86"/>
      <c r="C29" s="135"/>
      <c r="D29" s="124"/>
      <c r="E29" s="124"/>
    </row>
    <row r="30" spans="1:5" x14ac:dyDescent="0.2">
      <c r="A30" s="134"/>
      <c r="B30" s="86"/>
      <c r="C30" s="135"/>
      <c r="D30" s="124"/>
      <c r="E30" s="124"/>
    </row>
    <row r="31" spans="1:5" x14ac:dyDescent="0.2">
      <c r="A31" s="134"/>
      <c r="B31" s="86"/>
      <c r="C31" s="135"/>
      <c r="D31" s="124"/>
      <c r="E31" s="124"/>
    </row>
    <row r="32" spans="1:5" x14ac:dyDescent="0.2">
      <c r="A32" s="314"/>
      <c r="B32" s="314"/>
      <c r="C32" s="314"/>
      <c r="D32" s="124"/>
      <c r="E32" s="124"/>
    </row>
    <row r="33" spans="1:5" x14ac:dyDescent="0.2">
      <c r="A33" s="314"/>
      <c r="B33" s="314"/>
      <c r="C33" s="314"/>
      <c r="D33" s="124"/>
      <c r="E33" s="124"/>
    </row>
    <row r="34" spans="1:5" x14ac:dyDescent="0.2">
      <c r="A34" s="140"/>
      <c r="B34" s="140"/>
      <c r="C34" s="140"/>
      <c r="D34" s="124"/>
      <c r="E34" s="124"/>
    </row>
    <row r="35" spans="1:5" x14ac:dyDescent="0.2">
      <c r="A35" s="140"/>
      <c r="B35" s="140"/>
      <c r="C35" s="140"/>
      <c r="D35" s="124"/>
      <c r="E35" s="124"/>
    </row>
    <row r="36" spans="1:5" x14ac:dyDescent="0.2">
      <c r="A36" s="314"/>
      <c r="B36" s="314"/>
      <c r="C36" s="314"/>
      <c r="D36" s="124"/>
      <c r="E36" s="124"/>
    </row>
    <row r="37" spans="1:5" x14ac:dyDescent="0.2">
      <c r="A37" s="128"/>
      <c r="B37" s="128"/>
      <c r="C37" s="128"/>
      <c r="D37" s="124"/>
      <c r="E37" s="124"/>
    </row>
    <row r="38" spans="1:5" x14ac:dyDescent="0.2">
      <c r="A38" s="137"/>
      <c r="B38" s="138"/>
      <c r="C38" s="136"/>
      <c r="D38" s="124"/>
      <c r="E38" s="124"/>
    </row>
    <row r="39" spans="1:5" x14ac:dyDescent="0.2">
      <c r="A39" s="141"/>
      <c r="B39" s="142"/>
      <c r="C39" s="136"/>
      <c r="D39" s="124"/>
      <c r="E39" s="124"/>
    </row>
    <row r="40" spans="1:5" x14ac:dyDescent="0.2">
      <c r="A40" s="141"/>
      <c r="B40" s="142"/>
      <c r="C40" s="136"/>
      <c r="D40" s="124"/>
      <c r="E40" s="124"/>
    </row>
    <row r="41" spans="1:5" x14ac:dyDescent="0.2">
      <c r="A41" s="141"/>
      <c r="B41" s="142"/>
      <c r="C41" s="136"/>
      <c r="D41" s="124"/>
      <c r="E41" s="124"/>
    </row>
    <row r="42" spans="1:5" x14ac:dyDescent="0.2">
      <c r="A42" s="141"/>
      <c r="B42" s="142"/>
      <c r="C42" s="136"/>
      <c r="D42" s="124"/>
      <c r="E42" s="124"/>
    </row>
    <row r="43" spans="1:5" x14ac:dyDescent="0.2">
      <c r="A43" s="141"/>
      <c r="B43" s="142"/>
      <c r="C43" s="136"/>
      <c r="D43" s="124"/>
      <c r="E43" s="124"/>
    </row>
    <row r="44" spans="1:5" x14ac:dyDescent="0.2">
      <c r="A44" s="141"/>
      <c r="B44" s="142"/>
      <c r="C44" s="136"/>
      <c r="D44" s="124"/>
      <c r="E44" s="124"/>
    </row>
    <row r="45" spans="1:5" x14ac:dyDescent="0.2">
      <c r="A45" s="141"/>
      <c r="B45" s="142"/>
      <c r="C45" s="136"/>
      <c r="D45" s="124"/>
      <c r="E45" s="124"/>
    </row>
    <row r="46" spans="1:5" x14ac:dyDescent="0.2">
      <c r="A46" s="141"/>
      <c r="B46" s="142"/>
      <c r="C46" s="136"/>
      <c r="D46" s="124"/>
      <c r="E46" s="124"/>
    </row>
    <row r="47" spans="1:5" x14ac:dyDescent="0.2">
      <c r="A47" s="141"/>
      <c r="B47" s="142"/>
      <c r="C47" s="136"/>
      <c r="D47" s="124"/>
      <c r="E47" s="124"/>
    </row>
    <row r="48" spans="1:5" x14ac:dyDescent="0.2">
      <c r="A48" s="141"/>
      <c r="B48" s="142"/>
      <c r="C48" s="136"/>
      <c r="D48" s="124"/>
      <c r="E48" s="124"/>
    </row>
    <row r="49" spans="1:5" x14ac:dyDescent="0.2">
      <c r="A49" s="141"/>
      <c r="B49" s="142"/>
      <c r="C49" s="136"/>
      <c r="D49" s="124"/>
      <c r="E49" s="124"/>
    </row>
    <row r="50" spans="1:5" x14ac:dyDescent="0.2">
      <c r="A50" s="141"/>
      <c r="B50" s="142"/>
      <c r="C50" s="136"/>
      <c r="D50" s="124"/>
      <c r="E50" s="124"/>
    </row>
    <row r="51" spans="1:5" x14ac:dyDescent="0.2">
      <c r="A51" s="141"/>
      <c r="B51" s="142"/>
      <c r="C51" s="136"/>
      <c r="D51" s="124"/>
      <c r="E51" s="124"/>
    </row>
    <row r="52" spans="1:5" x14ac:dyDescent="0.2">
      <c r="A52" s="141"/>
      <c r="B52" s="142"/>
      <c r="C52" s="136"/>
      <c r="D52" s="124"/>
      <c r="E52" s="124"/>
    </row>
    <row r="53" spans="1:5" x14ac:dyDescent="0.2">
      <c r="A53" s="141"/>
      <c r="B53" s="142"/>
      <c r="C53" s="136"/>
      <c r="D53" s="124"/>
      <c r="E53" s="124"/>
    </row>
    <row r="54" spans="1:5" x14ac:dyDescent="0.2">
      <c r="A54" s="141"/>
      <c r="B54" s="142"/>
      <c r="C54" s="135"/>
      <c r="D54" s="124"/>
      <c r="E54" s="124"/>
    </row>
    <row r="55" spans="1:5" x14ac:dyDescent="0.2">
      <c r="A55" s="141"/>
      <c r="B55" s="142"/>
      <c r="C55" s="135"/>
      <c r="D55" s="124"/>
      <c r="E55" s="124"/>
    </row>
    <row r="56" spans="1:5" x14ac:dyDescent="0.2">
      <c r="A56" s="134"/>
      <c r="B56" s="86"/>
      <c r="C56" s="135"/>
      <c r="D56" s="124"/>
      <c r="E56" s="124"/>
    </row>
    <row r="57" spans="1:5" x14ac:dyDescent="0.2">
      <c r="A57" s="314"/>
      <c r="B57" s="314"/>
      <c r="C57" s="314"/>
      <c r="D57" s="124"/>
      <c r="E57" s="124"/>
    </row>
    <row r="58" spans="1:5" x14ac:dyDescent="0.2">
      <c r="A58" s="314"/>
      <c r="B58" s="314"/>
      <c r="C58" s="314"/>
      <c r="D58" s="124"/>
      <c r="E58" s="124"/>
    </row>
    <row r="59" spans="1:5" x14ac:dyDescent="0.2">
      <c r="A59" s="140"/>
      <c r="B59" s="140"/>
      <c r="C59" s="140"/>
      <c r="D59" s="124"/>
      <c r="E59" s="124"/>
    </row>
    <row r="60" spans="1:5" x14ac:dyDescent="0.2">
      <c r="A60" s="140"/>
      <c r="B60" s="140"/>
      <c r="C60" s="140"/>
      <c r="D60" s="124"/>
      <c r="E60" s="124"/>
    </row>
    <row r="61" spans="1:5" x14ac:dyDescent="0.2">
      <c r="A61" s="314"/>
      <c r="B61" s="314"/>
      <c r="C61" s="314"/>
      <c r="D61" s="124"/>
      <c r="E61" s="124"/>
    </row>
    <row r="62" spans="1:5" x14ac:dyDescent="0.2">
      <c r="A62" s="128"/>
      <c r="B62" s="128"/>
      <c r="C62" s="128"/>
      <c r="D62" s="124"/>
      <c r="E62" s="124"/>
    </row>
    <row r="63" spans="1:5" x14ac:dyDescent="0.2">
      <c r="A63" s="134"/>
      <c r="B63" s="86"/>
      <c r="C63" s="136"/>
      <c r="D63" s="124"/>
      <c r="E63" s="124"/>
    </row>
    <row r="64" spans="1:5" x14ac:dyDescent="0.2">
      <c r="A64" s="134"/>
      <c r="B64" s="86"/>
      <c r="C64" s="136"/>
      <c r="D64" s="124"/>
      <c r="E64" s="124"/>
    </row>
    <row r="65" spans="1:5" x14ac:dyDescent="0.2">
      <c r="A65" s="134"/>
      <c r="B65" s="86"/>
      <c r="C65" s="136"/>
      <c r="D65" s="124"/>
      <c r="E65" s="124"/>
    </row>
    <row r="66" spans="1:5" x14ac:dyDescent="0.2">
      <c r="A66" s="134"/>
      <c r="B66" s="86"/>
      <c r="C66" s="136"/>
      <c r="D66" s="124"/>
      <c r="E66" s="124"/>
    </row>
    <row r="67" spans="1:5" x14ac:dyDescent="0.2">
      <c r="A67" s="134"/>
      <c r="B67" s="86"/>
      <c r="C67" s="136"/>
      <c r="D67" s="124"/>
      <c r="E67" s="124"/>
    </row>
    <row r="68" spans="1:5" x14ac:dyDescent="0.2">
      <c r="A68" s="134"/>
      <c r="B68" s="86"/>
      <c r="C68" s="136"/>
      <c r="D68" s="124"/>
      <c r="E68" s="124"/>
    </row>
    <row r="69" spans="1:5" x14ac:dyDescent="0.2">
      <c r="A69" s="134"/>
      <c r="B69" s="86"/>
      <c r="C69" s="136"/>
      <c r="D69" s="124"/>
      <c r="E69" s="124"/>
    </row>
    <row r="70" spans="1:5" x14ac:dyDescent="0.2">
      <c r="A70" s="134"/>
      <c r="B70" s="86"/>
      <c r="C70" s="136"/>
      <c r="D70" s="124"/>
      <c r="E70" s="124"/>
    </row>
    <row r="71" spans="1:5" x14ac:dyDescent="0.2">
      <c r="A71" s="134"/>
      <c r="B71" s="86"/>
      <c r="C71" s="136"/>
      <c r="D71" s="124"/>
      <c r="E71" s="124"/>
    </row>
    <row r="72" spans="1:5" x14ac:dyDescent="0.2">
      <c r="A72" s="314"/>
      <c r="B72" s="314"/>
      <c r="C72" s="314"/>
      <c r="D72" s="124"/>
      <c r="E72" s="124"/>
    </row>
    <row r="73" spans="1:5" x14ac:dyDescent="0.2">
      <c r="A73" s="314"/>
      <c r="B73" s="314"/>
      <c r="C73" s="314"/>
      <c r="D73" s="124"/>
      <c r="E73" s="124"/>
    </row>
    <row r="74" spans="1:5" x14ac:dyDescent="0.2">
      <c r="A74" s="124"/>
      <c r="B74" s="124"/>
      <c r="C74" s="124"/>
      <c r="D74" s="124"/>
      <c r="E74" s="124"/>
    </row>
  </sheetData>
  <mergeCells count="21">
    <mergeCell ref="A1:F1"/>
    <mergeCell ref="C16:D16"/>
    <mergeCell ref="C8:E8"/>
    <mergeCell ref="A11:B11"/>
    <mergeCell ref="A12:B12"/>
    <mergeCell ref="C14:D14"/>
    <mergeCell ref="C15:E15"/>
    <mergeCell ref="A32:C32"/>
    <mergeCell ref="A22:C22"/>
    <mergeCell ref="A23:C23"/>
    <mergeCell ref="A25:C25"/>
    <mergeCell ref="A4:B4"/>
    <mergeCell ref="C7:D7"/>
    <mergeCell ref="C9:D9"/>
    <mergeCell ref="A73:C73"/>
    <mergeCell ref="A33:C33"/>
    <mergeCell ref="A36:C36"/>
    <mergeCell ref="A57:C57"/>
    <mergeCell ref="A58:C58"/>
    <mergeCell ref="A61:C61"/>
    <mergeCell ref="A72:C72"/>
  </mergeCells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9"/>
  <sheetViews>
    <sheetView showGridLines="0" tabSelected="1" zoomScaleNormal="100" workbookViewId="0">
      <selection activeCell="G24" sqref="G24"/>
    </sheetView>
  </sheetViews>
  <sheetFormatPr defaultRowHeight="12.75" x14ac:dyDescent="0.2"/>
  <cols>
    <col min="2" max="2" width="19.42578125" customWidth="1"/>
    <col min="3" max="4" width="13.28515625" customWidth="1"/>
    <col min="5" max="5" width="14.28515625" customWidth="1"/>
    <col min="6" max="6" width="13.7109375" customWidth="1"/>
    <col min="7" max="7" width="16.140625" bestFit="1" customWidth="1"/>
    <col min="8" max="8" width="14.7109375" bestFit="1" customWidth="1"/>
  </cols>
  <sheetData>
    <row r="1" spans="2:8" x14ac:dyDescent="0.2">
      <c r="B1" s="123"/>
      <c r="C1" s="123"/>
      <c r="D1" s="123"/>
      <c r="E1" s="123"/>
      <c r="F1" s="124"/>
      <c r="G1" s="124"/>
    </row>
    <row r="2" spans="2:8" ht="16.5" customHeight="1" x14ac:dyDescent="0.2">
      <c r="B2" s="367" t="s">
        <v>198</v>
      </c>
      <c r="C2" s="367"/>
      <c r="D2" s="367"/>
      <c r="E2" s="367"/>
      <c r="F2" s="367"/>
      <c r="G2" s="367"/>
    </row>
    <row r="3" spans="2:8" ht="16.5" customHeight="1" x14ac:dyDescent="0.2">
      <c r="B3" s="250"/>
      <c r="C3" s="250"/>
      <c r="D3" s="250"/>
      <c r="E3" s="250"/>
      <c r="F3" s="250"/>
      <c r="G3" s="250"/>
    </row>
    <row r="4" spans="2:8" ht="22.5" customHeight="1" x14ac:dyDescent="0.2">
      <c r="B4" s="251" t="s">
        <v>191</v>
      </c>
      <c r="C4" s="252" t="s">
        <v>192</v>
      </c>
      <c r="D4" s="252" t="s">
        <v>193</v>
      </c>
      <c r="E4" s="252" t="s">
        <v>196</v>
      </c>
      <c r="F4" s="252" t="s">
        <v>194</v>
      </c>
      <c r="G4" s="252" t="s">
        <v>195</v>
      </c>
    </row>
    <row r="5" spans="2:8" x14ac:dyDescent="0.2">
      <c r="B5" s="206" t="s">
        <v>227</v>
      </c>
      <c r="C5" s="211">
        <v>1</v>
      </c>
      <c r="D5" s="207">
        <v>24</v>
      </c>
      <c r="E5" s="208">
        <f>Encarregado!D118</f>
        <v>5750.51</v>
      </c>
      <c r="F5" s="209">
        <f>E5*C5</f>
        <v>5750.51</v>
      </c>
      <c r="G5" s="209">
        <f>F5*D5</f>
        <v>138012.24</v>
      </c>
      <c r="H5" s="243"/>
    </row>
    <row r="6" spans="2:8" x14ac:dyDescent="0.2">
      <c r="B6" s="206" t="s">
        <v>228</v>
      </c>
      <c r="C6" s="211">
        <v>10</v>
      </c>
      <c r="D6" s="207">
        <v>24</v>
      </c>
      <c r="E6" s="208">
        <f>Recepcionista!D118</f>
        <v>4123.71</v>
      </c>
      <c r="F6" s="209">
        <f t="shared" ref="F6:F8" si="0">E6*C6</f>
        <v>41237.1</v>
      </c>
      <c r="G6" s="209">
        <f t="shared" ref="G6:G8" si="1">F6*D6</f>
        <v>989690.39999999991</v>
      </c>
      <c r="H6" s="243"/>
    </row>
    <row r="7" spans="2:8" x14ac:dyDescent="0.2">
      <c r="B7" s="206" t="s">
        <v>230</v>
      </c>
      <c r="C7" s="211">
        <v>2</v>
      </c>
      <c r="D7" s="207">
        <v>24</v>
      </c>
      <c r="E7" s="208">
        <f>Telefonista!D118</f>
        <v>4609.1499999999996</v>
      </c>
      <c r="F7" s="209">
        <f t="shared" si="0"/>
        <v>9218.2999999999993</v>
      </c>
      <c r="G7" s="209">
        <f t="shared" si="1"/>
        <v>221239.19999999998</v>
      </c>
      <c r="H7" s="243"/>
    </row>
    <row r="8" spans="2:8" x14ac:dyDescent="0.2">
      <c r="B8" s="206" t="s">
        <v>229</v>
      </c>
      <c r="C8" s="211">
        <v>10</v>
      </c>
      <c r="D8" s="207">
        <v>24</v>
      </c>
      <c r="E8" s="208">
        <f>Mensageiro!D118</f>
        <v>3958.63</v>
      </c>
      <c r="F8" s="209">
        <f t="shared" si="0"/>
        <v>39586.300000000003</v>
      </c>
      <c r="G8" s="209">
        <f t="shared" si="1"/>
        <v>950071.20000000007</v>
      </c>
      <c r="H8" s="243"/>
    </row>
    <row r="9" spans="2:8" x14ac:dyDescent="0.2">
      <c r="B9" s="212"/>
      <c r="C9" s="213">
        <f>SUM(C5:C8)</f>
        <v>23</v>
      </c>
      <c r="D9" s="216"/>
      <c r="E9" s="212" t="s">
        <v>197</v>
      </c>
      <c r="F9" s="214">
        <f>SUM(F5:F8)</f>
        <v>95792.21</v>
      </c>
      <c r="G9" s="210">
        <f>SUM(G5:G8)</f>
        <v>2299013.04</v>
      </c>
      <c r="H9" s="243"/>
    </row>
    <row r="10" spans="2:8" ht="12.75" customHeight="1" x14ac:dyDescent="0.2">
      <c r="B10" s="370" t="s">
        <v>231</v>
      </c>
      <c r="C10" s="370"/>
      <c r="D10" s="370"/>
      <c r="E10" s="370"/>
      <c r="F10" s="370"/>
      <c r="G10" s="215">
        <f>G9</f>
        <v>2299013.04</v>
      </c>
    </row>
    <row r="11" spans="2:8" x14ac:dyDescent="0.2">
      <c r="B11" s="369"/>
      <c r="C11" s="369"/>
      <c r="D11" s="369"/>
      <c r="E11" s="369"/>
      <c r="F11" s="150"/>
    </row>
    <row r="12" spans="2:8" x14ac:dyDescent="0.2">
      <c r="B12" s="314"/>
      <c r="C12" s="314"/>
      <c r="D12" s="139"/>
      <c r="E12" s="148"/>
      <c r="F12" s="126"/>
    </row>
    <row r="13" spans="2:8" ht="25.5" customHeight="1" x14ac:dyDescent="0.2">
      <c r="B13" s="129"/>
      <c r="C13" s="128"/>
      <c r="D13" s="128"/>
      <c r="E13" s="148"/>
      <c r="F13" s="126"/>
    </row>
    <row r="14" spans="2:8" x14ac:dyDescent="0.2">
      <c r="B14" s="60"/>
      <c r="C14" s="149"/>
      <c r="D14" s="149"/>
      <c r="E14" s="148"/>
      <c r="F14" s="126"/>
    </row>
    <row r="15" spans="2:8" x14ac:dyDescent="0.2">
      <c r="B15" s="60"/>
      <c r="C15" s="149"/>
      <c r="D15" s="149"/>
      <c r="E15" s="148"/>
      <c r="F15" s="126"/>
    </row>
    <row r="16" spans="2:8" x14ac:dyDescent="0.2">
      <c r="B16" s="60"/>
      <c r="C16" s="149"/>
      <c r="D16" s="149"/>
      <c r="E16" s="148"/>
      <c r="F16" s="126"/>
    </row>
    <row r="17" spans="2:6" x14ac:dyDescent="0.2">
      <c r="B17" s="60"/>
      <c r="C17" s="149"/>
      <c r="D17" s="149"/>
      <c r="E17" s="148"/>
      <c r="F17" s="126"/>
    </row>
    <row r="18" spans="2:6" x14ac:dyDescent="0.2">
      <c r="B18" s="60"/>
      <c r="C18" s="149"/>
      <c r="D18" s="149"/>
      <c r="E18" s="148"/>
      <c r="F18" s="126"/>
    </row>
    <row r="19" spans="2:6" x14ac:dyDescent="0.2">
      <c r="B19" s="314"/>
      <c r="C19" s="314"/>
      <c r="D19" s="139"/>
      <c r="E19" s="148"/>
      <c r="F19" s="126"/>
    </row>
    <row r="20" spans="2:6" x14ac:dyDescent="0.2">
      <c r="B20" s="314"/>
      <c r="C20" s="314"/>
      <c r="D20" s="139"/>
      <c r="E20" s="148"/>
      <c r="F20" s="126"/>
    </row>
    <row r="21" spans="2:6" x14ac:dyDescent="0.2">
      <c r="B21" s="140"/>
      <c r="C21" s="140"/>
      <c r="D21" s="124"/>
      <c r="E21" s="148"/>
      <c r="F21" s="126"/>
    </row>
    <row r="22" spans="2:6" x14ac:dyDescent="0.2">
      <c r="B22" s="148"/>
      <c r="C22" s="148"/>
      <c r="D22" s="148"/>
      <c r="E22" s="148"/>
      <c r="F22" s="126"/>
    </row>
    <row r="23" spans="2:6" x14ac:dyDescent="0.2">
      <c r="B23" s="140"/>
      <c r="C23" s="140"/>
      <c r="D23" s="140"/>
      <c r="E23" s="140"/>
      <c r="F23" s="127"/>
    </row>
    <row r="24" spans="2:6" x14ac:dyDescent="0.2">
      <c r="B24" s="368"/>
      <c r="C24" s="368"/>
      <c r="D24" s="139"/>
      <c r="E24" s="140"/>
      <c r="F24" s="127"/>
    </row>
    <row r="25" spans="2:6" x14ac:dyDescent="0.2">
      <c r="B25" s="124"/>
      <c r="C25" s="124"/>
      <c r="D25" s="124"/>
      <c r="E25" s="124"/>
      <c r="F25" s="125"/>
    </row>
    <row r="26" spans="2:6" x14ac:dyDescent="0.2">
      <c r="B26" s="124"/>
      <c r="C26" s="124"/>
      <c r="D26" s="124"/>
      <c r="E26" s="124"/>
      <c r="F26" s="125"/>
    </row>
    <row r="27" spans="2:6" x14ac:dyDescent="0.2">
      <c r="B27" s="124"/>
      <c r="C27" s="124"/>
      <c r="D27" s="124"/>
      <c r="E27" s="124"/>
      <c r="F27" s="125"/>
    </row>
    <row r="28" spans="2:6" x14ac:dyDescent="0.2">
      <c r="B28" s="124"/>
      <c r="C28" s="124"/>
      <c r="D28" s="124"/>
      <c r="E28" s="124"/>
    </row>
    <row r="29" spans="2:6" x14ac:dyDescent="0.2">
      <c r="B29" s="124"/>
      <c r="C29" s="124"/>
      <c r="D29" s="124"/>
      <c r="E29" s="124"/>
    </row>
  </sheetData>
  <mergeCells count="7">
    <mergeCell ref="B2:G2"/>
    <mergeCell ref="B24:C24"/>
    <mergeCell ref="B11:E11"/>
    <mergeCell ref="B12:C12"/>
    <mergeCell ref="B19:C19"/>
    <mergeCell ref="B20:C20"/>
    <mergeCell ref="B10:F10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Proposta</vt:lpstr>
      <vt:lpstr>Capa</vt:lpstr>
      <vt:lpstr>Encarregado</vt:lpstr>
      <vt:lpstr>Recepcionista</vt:lpstr>
      <vt:lpstr>Telefonista</vt:lpstr>
      <vt:lpstr>Mensageiro</vt:lpstr>
      <vt:lpstr>Uniformes</vt:lpstr>
      <vt:lpstr>Equipamentos e Materiais</vt:lpstr>
      <vt:lpstr>Consolidado</vt:lpstr>
      <vt:lpstr>Encarregado!Area_de_impressao</vt:lpstr>
      <vt:lpstr>Mensageiro!Area_de_impressao</vt:lpstr>
      <vt:lpstr>Recepcionista!Area_de_impressao</vt:lpstr>
      <vt:lpstr>Telefonista!Area_de_impressao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2020-01-31T20:03:17Z</cp:lastPrinted>
  <dcterms:created xsi:type="dcterms:W3CDTF">2010-12-08T17:56:29Z</dcterms:created>
  <dcterms:modified xsi:type="dcterms:W3CDTF">2020-01-31T20:09:02Z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