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CAD\2019\Limpeza, Conservação e Copeiragem - SP\"/>
    </mc:Choice>
  </mc:AlternateContent>
  <bookViews>
    <workbookView xWindow="0" yWindow="0" windowWidth="17130" windowHeight="11385" tabRatio="934" firstSheet="2" activeTab="7"/>
  </bookViews>
  <sheets>
    <sheet name="Proposta" sheetId="8" r:id="rId1"/>
    <sheet name="Capa" sheetId="9" r:id="rId2"/>
    <sheet name="Copeiro" sheetId="4" r:id="rId3"/>
    <sheet name="Aux. Serv. Gerais" sheetId="14" r:id="rId4"/>
    <sheet name="Uniformes" sheetId="10" r:id="rId5"/>
    <sheet name="Materiais" sheetId="13" r:id="rId6"/>
    <sheet name="Equipamento" sheetId="11" r:id="rId7"/>
    <sheet name="Consolidado" sheetId="7" r:id="rId8"/>
  </sheets>
  <definedNames>
    <definedName name="_xlnm.Print_Area" localSheetId="3">'Aux. Serv. Gerais'!$A$1:$D$137</definedName>
    <definedName name="_xlnm.Print_Area" localSheetId="2">Copeiro!$A$1:$D$137</definedName>
  </definedNames>
  <calcPr calcId="162913"/>
</workbook>
</file>

<file path=xl/calcChain.xml><?xml version="1.0" encoding="utf-8"?>
<calcChain xmlns="http://schemas.openxmlformats.org/spreadsheetml/2006/main">
  <c r="C6" i="7" l="1"/>
  <c r="E4" i="7"/>
  <c r="F4" i="7" s="1"/>
  <c r="D110" i="14"/>
  <c r="D108" i="4"/>
  <c r="D108" i="14"/>
  <c r="D153" i="14"/>
  <c r="D147" i="14"/>
  <c r="C119" i="14"/>
  <c r="C102" i="14"/>
  <c r="C97" i="14"/>
  <c r="C89" i="14"/>
  <c r="C82" i="14"/>
  <c r="C80" i="14"/>
  <c r="C79" i="14"/>
  <c r="C78" i="14"/>
  <c r="C69" i="14"/>
  <c r="C67" i="14"/>
  <c r="C66" i="14"/>
  <c r="C65" i="14"/>
  <c r="D48" i="14"/>
  <c r="C34" i="14"/>
  <c r="C40" i="14" s="1"/>
  <c r="C26" i="14"/>
  <c r="C25" i="14"/>
  <c r="C24" i="14"/>
  <c r="D12" i="14"/>
  <c r="D16" i="14" s="1"/>
  <c r="G4" i="7" l="1"/>
  <c r="C68" i="14"/>
  <c r="C90" i="14"/>
  <c r="C83" i="14"/>
  <c r="D83" i="14" s="1"/>
  <c r="D24" i="14"/>
  <c r="D82" i="14"/>
  <c r="D89" i="14"/>
  <c r="D79" i="14"/>
  <c r="D91" i="14"/>
  <c r="D78" i="14"/>
  <c r="D68" i="14"/>
  <c r="D65" i="14"/>
  <c r="D130" i="14"/>
  <c r="D80" i="14"/>
  <c r="D67" i="14"/>
  <c r="D47" i="14"/>
  <c r="D51" i="14" s="1"/>
  <c r="D59" i="14" s="1"/>
  <c r="D96" i="14"/>
  <c r="D97" i="14" s="1"/>
  <c r="D102" i="14" s="1"/>
  <c r="D66" i="14"/>
  <c r="D25" i="14"/>
  <c r="C70" i="14"/>
  <c r="C92" i="14"/>
  <c r="C81" i="14" s="1"/>
  <c r="C84" i="14" s="1"/>
  <c r="C101" i="14" s="1"/>
  <c r="C103" i="14" s="1"/>
  <c r="C91" i="14"/>
  <c r="D26" i="14" l="1"/>
  <c r="D37" i="14"/>
  <c r="D33" i="14"/>
  <c r="D38" i="14"/>
  <c r="D34" i="14"/>
  <c r="D39" i="14"/>
  <c r="D35" i="14"/>
  <c r="D90" i="14"/>
  <c r="D92" i="14"/>
  <c r="D81" i="14" s="1"/>
  <c r="D84" i="14" s="1"/>
  <c r="D101" i="14" s="1"/>
  <c r="D103" i="14" s="1"/>
  <c r="D133" i="14" s="1"/>
  <c r="D57" i="14" l="1"/>
  <c r="D36" i="14"/>
  <c r="D69" i="14"/>
  <c r="D70" i="14" s="1"/>
  <c r="D132" i="14" s="1"/>
  <c r="D32" i="14"/>
  <c r="D40" i="14" s="1"/>
  <c r="D58" i="14" s="1"/>
  <c r="D60" i="14" s="1"/>
  <c r="D131" i="14" s="1"/>
  <c r="D47" i="4" l="1"/>
  <c r="E12" i="11" l="1"/>
  <c r="E6" i="11"/>
  <c r="E7" i="11"/>
  <c r="E8" i="11"/>
  <c r="E9" i="11"/>
  <c r="E5" i="11"/>
  <c r="E5" i="13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" i="13"/>
  <c r="E41" i="13" l="1"/>
  <c r="E43" i="13" s="1"/>
  <c r="D109" i="14" s="1"/>
  <c r="D112" i="14" s="1"/>
  <c r="D134" i="14" s="1"/>
  <c r="D135" i="14" s="1"/>
  <c r="D117" i="14" l="1"/>
  <c r="D118" i="14" s="1"/>
  <c r="E10" i="11"/>
  <c r="D119" i="14" l="1"/>
  <c r="D122" i="14" s="1"/>
  <c r="F25" i="10"/>
  <c r="F17" i="10"/>
  <c r="F18" i="10"/>
  <c r="F19" i="10"/>
  <c r="F20" i="10"/>
  <c r="F21" i="10"/>
  <c r="F22" i="10"/>
  <c r="E17" i="10"/>
  <c r="E18" i="10"/>
  <c r="E19" i="10"/>
  <c r="E23" i="10" s="1"/>
  <c r="E20" i="10"/>
  <c r="E21" i="10"/>
  <c r="E22" i="10"/>
  <c r="E16" i="10"/>
  <c r="F6" i="10"/>
  <c r="F7" i="10"/>
  <c r="F8" i="10"/>
  <c r="F5" i="10"/>
  <c r="E6" i="10"/>
  <c r="E7" i="10"/>
  <c r="E8" i="10"/>
  <c r="D120" i="14" l="1"/>
  <c r="D152" i="14" s="1"/>
  <c r="D155" i="14" s="1"/>
  <c r="D121" i="14"/>
  <c r="F16" i="10"/>
  <c r="D48" i="4"/>
  <c r="D123" i="14" l="1"/>
  <c r="D154" i="14" s="1"/>
  <c r="E5" i="10"/>
  <c r="D136" i="14" l="1"/>
  <c r="D137" i="14" s="1"/>
  <c r="E5" i="7" s="1"/>
  <c r="F5" i="7" s="1"/>
  <c r="F6" i="7" s="1"/>
  <c r="E9" i="10"/>
  <c r="F11" i="10"/>
  <c r="G5" i="7" l="1"/>
  <c r="G6" i="7" s="1"/>
  <c r="G7" i="7" s="1"/>
  <c r="C69" i="4"/>
  <c r="C25" i="4" l="1"/>
  <c r="C67" i="4"/>
  <c r="C34" i="4" l="1"/>
  <c r="C89" i="4" l="1"/>
  <c r="C82" i="4"/>
  <c r="C80" i="4"/>
  <c r="C79" i="4"/>
  <c r="C78" i="4"/>
  <c r="C119" i="4" l="1"/>
  <c r="C102" i="4"/>
  <c r="C65" i="4" l="1"/>
  <c r="C24" i="4"/>
  <c r="D12" i="4" l="1"/>
  <c r="D16" i="4" l="1"/>
  <c r="C66" i="4"/>
  <c r="C97" i="4"/>
  <c r="C26" i="4"/>
  <c r="C40" i="4"/>
  <c r="D147" i="4"/>
  <c r="D153" i="4"/>
  <c r="C83" i="4" l="1"/>
  <c r="D83" i="4" s="1"/>
  <c r="C90" i="4"/>
  <c r="D89" i="4"/>
  <c r="D78" i="4"/>
  <c r="D82" i="4"/>
  <c r="C91" i="4"/>
  <c r="D91" i="4" s="1"/>
  <c r="C68" i="4"/>
  <c r="C70" i="4" s="1"/>
  <c r="D24" i="4"/>
  <c r="D25" i="4"/>
  <c r="D67" i="4"/>
  <c r="D51" i="4"/>
  <c r="D59" i="4" s="1"/>
  <c r="D79" i="4"/>
  <c r="D66" i="4"/>
  <c r="D65" i="4"/>
  <c r="D80" i="4"/>
  <c r="D96" i="4"/>
  <c r="D97" i="4" s="1"/>
  <c r="D102" i="4" s="1"/>
  <c r="D130" i="4"/>
  <c r="D90" i="4" l="1"/>
  <c r="C92" i="4"/>
  <c r="C81" i="4" s="1"/>
  <c r="D68" i="4"/>
  <c r="D26" i="4"/>
  <c r="D32" i="4" s="1"/>
  <c r="D69" i="4" l="1"/>
  <c r="D70" i="4" s="1"/>
  <c r="D132" i="4" s="1"/>
  <c r="D34" i="4"/>
  <c r="C84" i="4"/>
  <c r="C101" i="4" s="1"/>
  <c r="C103" i="4" s="1"/>
  <c r="D36" i="4"/>
  <c r="D37" i="4"/>
  <c r="D39" i="4"/>
  <c r="D38" i="4"/>
  <c r="D33" i="4"/>
  <c r="D35" i="4"/>
  <c r="D112" i="4"/>
  <c r="D134" i="4" s="1"/>
  <c r="D57" i="4"/>
  <c r="D92" i="4" l="1"/>
  <c r="D81" i="4" s="1"/>
  <c r="D84" i="4" s="1"/>
  <c r="D40" i="4"/>
  <c r="D58" i="4" s="1"/>
  <c r="D60" i="4" s="1"/>
  <c r="D131" i="4" s="1"/>
  <c r="D101" i="4" l="1"/>
  <c r="D103" i="4" s="1"/>
  <c r="D133" i="4" s="1"/>
  <c r="D135" i="4" s="1"/>
  <c r="D117" i="4" l="1"/>
  <c r="D118" i="4" s="1"/>
  <c r="D119" i="4" s="1"/>
  <c r="D121" i="4" l="1"/>
  <c r="D120" i="4"/>
  <c r="D122" i="4"/>
  <c r="D123" i="4" l="1"/>
  <c r="D136" i="4" s="1"/>
  <c r="D137" i="4" s="1"/>
  <c r="D152" i="4"/>
  <c r="D155" i="4" s="1"/>
  <c r="D154" i="4" l="1"/>
</calcChain>
</file>

<file path=xl/sharedStrings.xml><?xml version="1.0" encoding="utf-8"?>
<sst xmlns="http://schemas.openxmlformats.org/spreadsheetml/2006/main" count="663" uniqueCount="294">
  <si>
    <t>VALOR (R$)</t>
  </si>
  <si>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</si>
  <si>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</si>
  <si>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</si>
  <si>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</si>
  <si>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</si>
  <si>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</si>
  <si>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</si>
  <si>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</si>
  <si>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</si>
  <si>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</si>
  <si>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</si>
  <si>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</si>
  <si>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</si>
  <si>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</si>
  <si>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Nota(1):</t>
  </si>
  <si>
    <t>Afastamento Maternidade</t>
  </si>
  <si>
    <t>TOTAL</t>
  </si>
  <si>
    <t>4.1</t>
  </si>
  <si>
    <t>4.2</t>
  </si>
  <si>
    <t>Custos Indiretos</t>
  </si>
  <si>
    <t>Quadro Resumo - VALOR MENSAL DOS SERVIÇOS</t>
  </si>
  <si>
    <t>Qde Postos (E)</t>
  </si>
  <si>
    <t>Tipo de Serviço (A)</t>
  </si>
  <si>
    <t>Serviço 1 (indicar)</t>
  </si>
  <si>
    <t>Serviço 2 (indicar)</t>
  </si>
  <si>
    <t>Serviço 3 (indicar)</t>
  </si>
  <si>
    <t>Serviço ... (indicar)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</si>
  <si>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</si>
  <si>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</si>
  <si>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</si>
  <si>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</si>
  <si>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</si>
  <si>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</si>
  <si>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</si>
  <si>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</si>
  <si>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Informar o valor da unidade de medida por tipo de serviço.</t>
  </si>
  <si>
    <t>Salário Base</t>
  </si>
  <si>
    <t>Tipo de Serviço</t>
  </si>
  <si>
    <t>Unidade de Medida</t>
  </si>
  <si>
    <t>PIS</t>
  </si>
  <si>
    <t>COFINS</t>
  </si>
  <si>
    <t>ISS</t>
  </si>
  <si>
    <t>TRIBUTOS</t>
  </si>
  <si>
    <t>C.1</t>
  </si>
  <si>
    <t>C.2</t>
  </si>
  <si>
    <t>C.3</t>
  </si>
  <si>
    <t xml:space="preserve">Adicional Periculosidade </t>
  </si>
  <si>
    <t>Adicional Insalubridade</t>
  </si>
  <si>
    <t>Adicional de Hora Noturna Reduzida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</si>
  <si>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</si>
  <si>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</si>
  <si>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</si>
  <si>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</si>
  <si>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</si>
  <si>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</si>
  <si>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</si>
  <si>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</si>
  <si>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</si>
  <si>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</si>
  <si>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</si>
  <si>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</si>
  <si>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</si>
  <si>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</si>
  <si>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</si>
  <si>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 xml:space="preserve">Aviso Prévio Trabalhado </t>
  </si>
  <si>
    <t>Incidência do FGTS sobre Aviso Prévio Indenizado</t>
  </si>
  <si>
    <t>Aviso Prévio Indenizado</t>
  </si>
  <si>
    <t>Incidência dos encargos do submódulo 2.2 sobre Aviso Prévio Trabalhado</t>
  </si>
  <si>
    <t>Submódulo 4.1 - Ausências Legais</t>
  </si>
  <si>
    <t>Ausências Legais</t>
  </si>
  <si>
    <t>Submódulo 4.2 - Intrajornada</t>
  </si>
  <si>
    <t>Intervalo para Repouso ou Alimentação</t>
  </si>
  <si>
    <t>Módulo 4 - Custo de Reposição do Profissional Ausente</t>
  </si>
  <si>
    <t>Intrajornada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</si>
  <si>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</si>
  <si>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</si>
  <si>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</si>
  <si>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</si>
  <si>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>percentual fixo</t>
  </si>
  <si>
    <t>percentual fixo - não tem no simples</t>
  </si>
  <si>
    <t>(valor do auxílio refeição diário x Média de dias úteis no mês) - Custo do vale-refeição assumido pelo empregado</t>
  </si>
  <si>
    <t>(aviso previo indenizado x 8%) - percentual fixo</t>
  </si>
  <si>
    <t>percentual fixo - conforme TCU</t>
  </si>
  <si>
    <t>(( % do Aviso prévio trabalhado)  x  ( %  do submodulo 2.2))</t>
  </si>
  <si>
    <t>2,96 faltas/ano. (2,96 dias/30 dias) x (1/12 meses)</t>
  </si>
  <si>
    <t>Valor (R$)</t>
  </si>
  <si>
    <t xml:space="preserve">Afastamento maternidade </t>
  </si>
  <si>
    <t>%mães no ano</t>
  </si>
  <si>
    <t>((remuneração+1/3)x(meses de licença/meses do ano)/mese do ano)x2% de incidência</t>
  </si>
  <si>
    <t>Submódulo 4.1.1 - Afastamento Maternidade</t>
  </si>
  <si>
    <t>Incidência dos encargos previstos no Submódulo 2.2 sobre Afastamento maternidade</t>
  </si>
  <si>
    <t>Incidência do submódulo 2.2 sobre a remuneração e o 13º salário sobre afastamento maternidade</t>
  </si>
  <si>
    <t>((remuneração+13º salário) x (meses de licença/meses do ano) x 2% de incidência x incidência do submódulo 2.2</t>
  </si>
  <si>
    <t>% Afastamento maternidade x incidência do submódulo 2.2</t>
  </si>
  <si>
    <t>Incidência dos encargos do submódulo 2.2 sobre Ausências Legais</t>
  </si>
  <si>
    <t>PLANILHA DE CUSTOS E FORMAÇÃO DE PREÇOS</t>
  </si>
  <si>
    <r>
      <t>13 (Décimo-terceiro) salário</t>
    </r>
    <r>
      <rPr>
        <sz val="9"/>
        <color indexed="10"/>
        <rFont val="Tahoma"/>
        <family val="2"/>
      </rPr>
      <t xml:space="preserve"> </t>
    </r>
  </si>
  <si>
    <t>Data:</t>
  </si>
  <si>
    <t>PROPOSTA</t>
  </si>
  <si>
    <t>(Preencher apenas as células em amarelo)</t>
  </si>
  <si>
    <t>IDENTIFICAÇÃO</t>
  </si>
  <si>
    <t>RAZÃO SOCIAL:</t>
  </si>
  <si>
    <t>ENDEREÇO:</t>
  </si>
  <si>
    <t>UF:</t>
  </si>
  <si>
    <t xml:space="preserve">CEP: </t>
  </si>
  <si>
    <t>TELEFONE:</t>
  </si>
  <si>
    <t>(   )</t>
  </si>
  <si>
    <t>EMAIL:</t>
  </si>
  <si>
    <t>ITEM/GRUPO</t>
  </si>
  <si>
    <t>DESCRIÇÃO COMPLETA</t>
  </si>
  <si>
    <r>
      <rPr>
        <b/>
        <sz val="9"/>
        <rFont val="Tahoma"/>
        <family val="2"/>
      </rPr>
      <t>QUANTIDADE
/ MESES</t>
    </r>
  </si>
  <si>
    <t>PREÇOS UNITÁRIOS</t>
  </si>
  <si>
    <t>PREÇOS MENSAIS</t>
  </si>
  <si>
    <t>PREÇOS GLOBAIS</t>
  </si>
  <si>
    <t>CUSTOS DECORRENTES DA EXECUÇÃO CONTRATUAL</t>
  </si>
  <si>
    <t>INDICAÇÃO DOS SINDICATOS, ACORDOS, CONVENÇÕES OU DISSÍDIOS COLETIVOS DE TRABALHO</t>
  </si>
  <si>
    <t>PRODUTIVIDADE ADOTADA</t>
  </si>
  <si>
    <t>QUANTIDADE DE PESSOAL</t>
  </si>
  <si>
    <t>Função</t>
  </si>
  <si>
    <t>Quantidade</t>
  </si>
  <si>
    <t>RELAÇÃO DOS MATERIAIS E EQUIPAMENTOS</t>
  </si>
  <si>
    <t>Material</t>
  </si>
  <si>
    <t>Especificação</t>
  </si>
  <si>
    <t>OUTRAS INFORMAÇÕES IMPORTANTES</t>
  </si>
  <si>
    <t>CAPA  - PLANILHA DE CUSTOS E FORMAÇÃO DE PREÇOS</t>
  </si>
  <si>
    <t xml:space="preserve">Mão de obra </t>
  </si>
  <si>
    <t>(Deverá ser elaborado um quadro para cada tipo de serviço
)</t>
  </si>
  <si>
    <t>Pregão Nº:</t>
  </si>
  <si>
    <t xml:space="preserve">Mão de obra vinculada à execução contratual </t>
  </si>
  <si>
    <t>às:</t>
  </si>
  <si>
    <t>horas</t>
  </si>
  <si>
    <t xml:space="preserve">Dados para composição dos custos referentes a mão de obra </t>
  </si>
  <si>
    <t xml:space="preserve">Tipo de Serviço (mesmo serviço com características distintas) </t>
  </si>
  <si>
    <t>Validade da Proposta:</t>
  </si>
  <si>
    <t>dias</t>
  </si>
  <si>
    <t xml:space="preserve">Classificação Brasileira de Ocupações (CBO) </t>
  </si>
  <si>
    <t xml:space="preserve">Salário Normativo da Categoria Profissional </t>
  </si>
  <si>
    <t>DISCRIMINAÇÃO DOS SERVIÇOS (DADOS REFERENTES À CONTRATAÇÃO)</t>
  </si>
  <si>
    <t xml:space="preserve">Categoria Profissional (vinculada à execução contratual) </t>
  </si>
  <si>
    <t xml:space="preserve">A </t>
  </si>
  <si>
    <t xml:space="preserve">Data de apresentação da proposta (dia/mês/ano): </t>
  </si>
  <si>
    <t xml:space="preserve">B </t>
  </si>
  <si>
    <t xml:space="preserve">Município/UF: </t>
  </si>
  <si>
    <t>Data-Base da Categoria (dia/mês/ano)</t>
  </si>
  <si>
    <t xml:space="preserve">C </t>
  </si>
  <si>
    <t xml:space="preserve">Ano do Acordo, Convenção ou Dissídio Coletivo: </t>
  </si>
  <si>
    <t xml:space="preserve">D </t>
  </si>
  <si>
    <t>Número de meses de execução contratual:</t>
  </si>
  <si>
    <t>Indicação dos sindicatos, acordos coletivos ou convenções coletivas</t>
  </si>
  <si>
    <t>IDENTIFICAÇÃO DO SERVIÇO</t>
  </si>
  <si>
    <t>Quantidade total a contratar 
(Em função da unidade de medida)</t>
  </si>
  <si>
    <t>Composição da Remuneração</t>
  </si>
  <si>
    <t>Total</t>
  </si>
  <si>
    <t>Provisão para Rescisão</t>
  </si>
  <si>
    <t>Insumos Diversos</t>
  </si>
  <si>
    <t>Custos Indiretos, Tributos e Lucro</t>
  </si>
  <si>
    <t>(soma dos módulos 1, 2, 3 e 4) x Custos Indiretos</t>
  </si>
  <si>
    <t>(soma dos módulos 1, 2, 3, 4 + custos indiretos) x lucro</t>
  </si>
  <si>
    <t>Férias e Adicional de Férias</t>
  </si>
  <si>
    <t>((1/30)/12)*15)*8% - considerando 0,78% de incidência</t>
  </si>
  <si>
    <t>(((1/30)/12)x5dias)*40% de incidência</t>
  </si>
  <si>
    <t>cálculo no submódulo 4.1.1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</si>
  <si>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</si>
  <si>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</si>
  <si>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</si>
  <si>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</si>
  <si>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</si>
  <si>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</si>
  <si>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((1/12)*5%)*100 - 5% de incidência</t>
  </si>
  <si>
    <t>Módulo 3 - PROVISÃO PARA RESCISÃO</t>
  </si>
  <si>
    <t>Módulo 4 - CUSTO DE REPOSIÇÃO DO PROFISSIONAL AUSENTE</t>
  </si>
  <si>
    <t>4.1.1</t>
  </si>
  <si>
    <t>((1/30)/12)*5)*1,5% - considerando 5 dias de licença paternidade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</si>
  <si>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</si>
  <si>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</si>
  <si>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</si>
  <si>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</si>
  <si>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2- QUADRO-RESUMO DO CUSTO POR EMPREGADO</t>
  </si>
  <si>
    <t>1- MÓDULOS</t>
  </si>
  <si>
    <t>Mão de Obra vinculada à execução contratual (valor por empregado)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</si>
  <si>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</si>
  <si>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</si>
  <si>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</si>
  <si>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</si>
  <si>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</si>
  <si>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</si>
  <si>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SAT - GIL/RAT</t>
  </si>
  <si>
    <t>Multa do FGTS e Contribuição Social sobre o Aviso Prévio Trabalhado</t>
  </si>
  <si>
    <t>(Remuneração + 13º salário + Férias + Adicional de Férias)*(40% multa do FGTS + 10% multa da Contribuição Social)*8%FGTS*100% incidência</t>
  </si>
  <si>
    <t>UNIFORMES</t>
  </si>
  <si>
    <t>RAT x FAP</t>
  </si>
  <si>
    <t>Substituto na cobertura de Ausências Legais</t>
  </si>
  <si>
    <t>Substituto na cobertura de Licença Paternidade</t>
  </si>
  <si>
    <r>
      <t>Substituto na cobertura de Ausência por Acidente de Trabalho</t>
    </r>
    <r>
      <rPr>
        <sz val="9"/>
        <color indexed="10"/>
        <rFont val="Tahoma"/>
        <family val="2"/>
      </rPr>
      <t xml:space="preserve"> </t>
    </r>
  </si>
  <si>
    <t>Substituto na cobertura de Afastamento Maternidade</t>
  </si>
  <si>
    <t>Substituto na cobertura de Ausência por Doença</t>
  </si>
  <si>
    <t>(valor do plano de saúde mensal, titular e dependente - desconto parte do empregado)</t>
  </si>
  <si>
    <t>Item</t>
  </si>
  <si>
    <t>Custo Unitário</t>
  </si>
  <si>
    <t>Custo mensal por empregado</t>
  </si>
  <si>
    <t>CUSTO TOTAL MENSAL</t>
  </si>
  <si>
    <t>EQUIPAMENTO</t>
  </si>
  <si>
    <t>Nota 1: O Módulo 1 refere-se ao valor mensal devido ao empregado pela prestação do serviço no período de 12 meses.</t>
  </si>
  <si>
    <t>Nota 2: Para o empregado que labora a jornada 12x36, em caso da não concessão ou concessão parcial do intervalo intrajornada (§ 4º do art. 71 da CLT), o valor a ser pago será inserido na remuneração utilizando a alínea “G”.</t>
  </si>
  <si>
    <t>Nota 1: Como a planilha de custos e formação de preços é calculada mensalmente, provisiona-se proporcionalmente 1/12 (um doze avos) dos valores referentes a gratificação natalina e adicional de férias.</t>
  </si>
  <si>
    <t>Nota 2: O adicional de férias contido no Submódulo 2.1 corresponde a 1/3 (um terço) da remuneração que por sua vez é divido por 12 (doze) conforme Nota 1 acima.</t>
  </si>
  <si>
    <t>Nota 1: Os percentuais dos encargos previdenciários, do FGTS e demais contribuições são aqueles estabelecidos pela legislação vigente.</t>
  </si>
  <si>
    <t>Nota 2: O SAT a depender do grau de risco do serviço irá variar entre 1%, para risco leve, de 2%, para risco médio, e de 3% de risco grave.</t>
  </si>
  <si>
    <t>Nota 3: Esses percentuais incidem sobre o Módulo 1, o Submódulo 2.1, o Módulo 3, Módulo 4 e o Módulo 6.</t>
  </si>
  <si>
    <t>Nota 1: O valor informado deverá ser o custo real do benefício (descontado o valor eventualmente pago pelo empregado).</t>
  </si>
  <si>
    <t>Nota 2: Observar a previsão dos benefícios contidos em Acordos, Convenções e Dissídios Coletivos de Trabalho e atentar-se ao disposto no art. 6º desta Instrução Normativa.</t>
  </si>
  <si>
    <t>Nota 1: Os itens que contemplam o módulo 4 se referem ao custo dos dias trabalhados pelo repositor/substituto que por ventura venha cobrir o empregado nos casos de Ausências Legais (Submódulo 4.1) e/ou na Intrajornada (Submódulo 4.2), a depender da prestação do serviço.</t>
  </si>
  <si>
    <t>Nota 2: Haverá a incidência do Submódulo 2.2 sobre esse módulo.</t>
  </si>
  <si>
    <t>Nota: As alíneas “A” a “F” referem-se somente ao custo que será pago ao repositor pelos dias trabalhados quando da necessidade de substituir a mão de obra alocada na prestação do serviço.</t>
  </si>
  <si>
    <t>Nota 1: Custos Indiretos, Tributos e Lucro por empregado.</t>
  </si>
  <si>
    <t>Nota 2: O valor dos tributos é obtido aplicando percentual sobre o faturamento.</t>
  </si>
  <si>
    <t>Cinto</t>
  </si>
  <si>
    <t>Quantidade Anual</t>
  </si>
  <si>
    <t>CUSTO TOTAL ANUAL</t>
  </si>
  <si>
    <t>Quantidade de empregados</t>
  </si>
  <si>
    <t>CARGO: Copeira</t>
  </si>
  <si>
    <t>Cesta básica</t>
  </si>
  <si>
    <t>conforme CCT</t>
  </si>
  <si>
    <t>Benefício Social Familiar</t>
  </si>
  <si>
    <t>Auxiliar de Serviços Gerais</t>
  </si>
  <si>
    <t>Camisa</t>
  </si>
  <si>
    <t>Calça</t>
  </si>
  <si>
    <t>Bota</t>
  </si>
  <si>
    <t>Meia cano longo</t>
  </si>
  <si>
    <t>Copeiro(a)</t>
  </si>
  <si>
    <t xml:space="preserve">Custo anual </t>
  </si>
  <si>
    <t>Custo anual</t>
  </si>
  <si>
    <t>Avental</t>
  </si>
  <si>
    <t>Laço para cabelo e redinha ou touca</t>
  </si>
  <si>
    <t>Sapato</t>
  </si>
  <si>
    <t>Meia social</t>
  </si>
  <si>
    <t>Aspirador de pó</t>
  </si>
  <si>
    <t>Carrinho funcional</t>
  </si>
  <si>
    <t>Dispenser</t>
  </si>
  <si>
    <t>Limpador de vidros</t>
  </si>
  <si>
    <t>Custo unitário</t>
  </si>
  <si>
    <t>MATERIAIS</t>
  </si>
  <si>
    <t>Vassoura feiticeira, com escovas removíveis</t>
  </si>
  <si>
    <t>Aromatizante de ambiente - aerosol 400ml</t>
  </si>
  <si>
    <t>Desinfetante concentrado</t>
  </si>
  <si>
    <t>Detergente biodegradável concentrado</t>
  </si>
  <si>
    <t>Sapólio líquido - 300ml</t>
  </si>
  <si>
    <t>Esponja dupla face</t>
  </si>
  <si>
    <t>Tela sanitária azul</t>
  </si>
  <si>
    <t>Pedra sanitária</t>
  </si>
  <si>
    <t>Flanela branca</t>
  </si>
  <si>
    <t>Saco alvejado</t>
  </si>
  <si>
    <t>Hipoclorito de sódio concentrado</t>
  </si>
  <si>
    <t>Sabão em barra neutro</t>
  </si>
  <si>
    <t>Palha de aço - 60 gramas</t>
  </si>
  <si>
    <t>Lustra móveis</t>
  </si>
  <si>
    <t>Luvas G</t>
  </si>
  <si>
    <t>Luvas M</t>
  </si>
  <si>
    <t>Luvas P</t>
  </si>
  <si>
    <t>Saco de lixo 100l azul</t>
  </si>
  <si>
    <t>Saco de lixo 60l azul</t>
  </si>
  <si>
    <t>Saco de lixo 100l vermelho</t>
  </si>
  <si>
    <t>Saco de lixo 100l verde</t>
  </si>
  <si>
    <t>Saco de lixo 100l amarelo</t>
  </si>
  <si>
    <t>Saco de lixo 100l marrom</t>
  </si>
  <si>
    <t>Escova oval</t>
  </si>
  <si>
    <t xml:space="preserve">Aromatizante </t>
  </si>
  <si>
    <t xml:space="preserve">Álcool 70º </t>
  </si>
  <si>
    <t>Vaselina líquida 1l</t>
  </si>
  <si>
    <t>Fibra LT</t>
  </si>
  <si>
    <t>Pano multiuso</t>
  </si>
  <si>
    <t>Pasta de limpeza multiuso</t>
  </si>
  <si>
    <t>Papel higiênico interfolhado</t>
  </si>
  <si>
    <t>Papel toalha interfolha</t>
  </si>
  <si>
    <t>Sabonete espuma em refil</t>
  </si>
  <si>
    <t>Adoçante dietético líquido100ml</t>
  </si>
  <si>
    <t>Copo descartável para água</t>
  </si>
  <si>
    <t>Copo descartável para café</t>
  </si>
  <si>
    <t>Filtro de café</t>
  </si>
  <si>
    <t>Multiuso 500 ml</t>
  </si>
  <si>
    <t>(valor mensal do transporte ) - desconto da parte do empregado</t>
  </si>
  <si>
    <t>CARGO: Auxiliar de Serviços Gerais</t>
  </si>
  <si>
    <t>Cargo</t>
  </si>
  <si>
    <t>Quantidade de Postos</t>
  </si>
  <si>
    <t>Meses</t>
  </si>
  <si>
    <t>Valor Mensal</t>
  </si>
  <si>
    <t>Valor Total</t>
  </si>
  <si>
    <t xml:space="preserve">Valor Unitário por Posto 
</t>
  </si>
  <si>
    <t>Copeiro/a</t>
  </si>
  <si>
    <t>Auxiliar de Serviços Gerais - ASG</t>
  </si>
  <si>
    <t xml:space="preserve">Valor Total </t>
  </si>
  <si>
    <t>QUADRO RESUMO</t>
  </si>
  <si>
    <t>VALOR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</si>
</sst>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0.0%"/>
    <numFmt numFmtId="166" formatCode="0.000%"/>
    <numFmt numFmtId="167" formatCode="0.0000"/>
    <numFmt numFmtId="168" formatCode="0.000"/>
    <numFmt numFmtId="169" formatCode="_-* #,##0_-;\-* #,##0_-;_-* &quot;-&quot;??_-;_-@_-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Arial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sz val="7"/>
      <color rgb="FFFF0000"/>
      <name val="Arial"/>
      <family val="2"/>
    </font>
    <font>
      <sz val="9"/>
      <color rgb="FF000000"/>
      <name val="Tahoma"/>
      <family val="2"/>
    </font>
    <font>
      <b/>
      <sz val="9"/>
      <color theme="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lightUp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64" fontId="3" fillId="0" borderId="0" applyFill="0" applyBorder="0" applyAlignment="0" applyProtection="0"/>
    <xf numFmtId="9" fontId="3" fillId="0" borderId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02">
    <xf numFmtId="0" fontId="0" fillId="0" borderId="0" xfId="0"/>
    <xf numFmtId="0" fontId="7" fillId="0" borderId="0" xfId="0" applyFont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2" fontId="7" fillId="0" borderId="0" xfId="0" applyNumberFormat="1" applyFont="1"/>
    <xf numFmtId="164" fontId="8" fillId="0" borderId="0" xfId="1" applyFont="1"/>
    <xf numFmtId="0" fontId="8" fillId="0" borderId="8" xfId="0" applyFont="1" applyBorder="1" applyAlignment="1">
      <alignment horizontal="center" wrapText="1"/>
    </xf>
    <xf numFmtId="0" fontId="8" fillId="0" borderId="8" xfId="0" applyFont="1" applyBorder="1" applyAlignment="1">
      <alignment horizontal="center"/>
    </xf>
    <xf numFmtId="0" fontId="7" fillId="0" borderId="15" xfId="0" applyFont="1" applyBorder="1" applyAlignment="1"/>
    <xf numFmtId="2" fontId="7" fillId="0" borderId="12" xfId="0" applyNumberFormat="1" applyFont="1" applyBorder="1"/>
    <xf numFmtId="0" fontId="7" fillId="0" borderId="16" xfId="0" applyFont="1" applyBorder="1" applyAlignment="1"/>
    <xf numFmtId="2" fontId="7" fillId="0" borderId="13" xfId="0" applyNumberFormat="1" applyFont="1" applyFill="1" applyBorder="1"/>
    <xf numFmtId="0" fontId="8" fillId="0" borderId="16" xfId="0" applyFont="1" applyBorder="1" applyAlignment="1"/>
    <xf numFmtId="0" fontId="7" fillId="0" borderId="17" xfId="0" applyFont="1" applyBorder="1" applyAlignment="1"/>
    <xf numFmtId="2" fontId="7" fillId="0" borderId="14" xfId="0" applyNumberFormat="1" applyFont="1" applyFill="1" applyBorder="1"/>
    <xf numFmtId="2" fontId="8" fillId="0" borderId="10" xfId="0" applyNumberFormat="1" applyFont="1" applyFill="1" applyBorder="1"/>
    <xf numFmtId="0" fontId="7" fillId="0" borderId="19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2" fontId="7" fillId="0" borderId="5" xfId="0" applyNumberFormat="1" applyFont="1" applyBorder="1"/>
    <xf numFmtId="0" fontId="7" fillId="0" borderId="3" xfId="0" applyFont="1" applyFill="1" applyBorder="1" applyAlignment="1">
      <alignment horizontal="center"/>
    </xf>
    <xf numFmtId="2" fontId="7" fillId="0" borderId="2" xfId="0" applyNumberFormat="1" applyFont="1" applyFill="1" applyBorder="1"/>
    <xf numFmtId="0" fontId="7" fillId="0" borderId="0" xfId="0" applyFont="1" applyFill="1" applyBorder="1" applyAlignment="1">
      <alignment horizontal="center"/>
    </xf>
    <xf numFmtId="0" fontId="8" fillId="0" borderId="0" xfId="0" applyFont="1"/>
    <xf numFmtId="43" fontId="7" fillId="0" borderId="0" xfId="0" applyNumberFormat="1" applyFont="1"/>
    <xf numFmtId="0" fontId="7" fillId="0" borderId="0" xfId="0" applyFont="1" applyFill="1"/>
    <xf numFmtId="0" fontId="7" fillId="0" borderId="20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3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8" fillId="0" borderId="20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8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10" fontId="10" fillId="0" borderId="1" xfId="0" applyNumberFormat="1" applyFont="1" applyFill="1" applyBorder="1" applyAlignment="1">
      <alignment horizontal="center" vertical="center"/>
    </xf>
    <xf numFmtId="10" fontId="9" fillId="0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 applyBorder="1" applyAlignment="1">
      <alignment horizontal="center"/>
    </xf>
    <xf numFmtId="0" fontId="10" fillId="0" borderId="1" xfId="0" applyFont="1" applyFill="1" applyBorder="1" applyAlignment="1">
      <alignment vertical="center"/>
    </xf>
    <xf numFmtId="43" fontId="10" fillId="0" borderId="1" xfId="3" applyFont="1" applyFill="1" applyBorder="1" applyAlignment="1">
      <alignment vertical="center"/>
    </xf>
    <xf numFmtId="43" fontId="9" fillId="0" borderId="1" xfId="3" applyFont="1" applyFill="1" applyBorder="1" applyAlignment="1">
      <alignment vertic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43" fontId="10" fillId="0" borderId="1" xfId="3" applyFont="1" applyBorder="1"/>
    <xf numFmtId="10" fontId="10" fillId="0" borderId="1" xfId="2" applyNumberFormat="1" applyFont="1" applyBorder="1" applyAlignment="1">
      <alignment horizontal="center"/>
    </xf>
    <xf numFmtId="10" fontId="10" fillId="0" borderId="1" xfId="2" applyNumberFormat="1" applyFont="1" applyFill="1" applyBorder="1" applyAlignment="1">
      <alignment horizontal="center"/>
    </xf>
    <xf numFmtId="43" fontId="9" fillId="0" borderId="1" xfId="3" applyFont="1" applyBorder="1" applyAlignment="1"/>
    <xf numFmtId="0" fontId="9" fillId="0" borderId="0" xfId="0" applyFont="1" applyBorder="1" applyAlignment="1">
      <alignment horizontal="center"/>
    </xf>
    <xf numFmtId="10" fontId="10" fillId="0" borderId="1" xfId="0" applyNumberFormat="1" applyFont="1" applyFill="1" applyBorder="1" applyAlignment="1">
      <alignment horizontal="center"/>
    </xf>
    <xf numFmtId="43" fontId="10" fillId="0" borderId="1" xfId="3" applyFont="1" applyFill="1" applyBorder="1"/>
    <xf numFmtId="10" fontId="9" fillId="0" borderId="1" xfId="0" applyNumberFormat="1" applyFont="1" applyFill="1" applyBorder="1" applyAlignment="1">
      <alignment horizontal="center"/>
    </xf>
    <xf numFmtId="43" fontId="9" fillId="0" borderId="1" xfId="3" applyFont="1" applyFill="1" applyBorder="1"/>
    <xf numFmtId="0" fontId="10" fillId="0" borderId="1" xfId="0" applyFont="1" applyFill="1" applyBorder="1" applyAlignment="1">
      <alignment horizontal="center"/>
    </xf>
    <xf numFmtId="43" fontId="10" fillId="0" borderId="1" xfId="3" applyFont="1" applyFill="1" applyBorder="1" applyAlignment="1">
      <alignment horizontal="right"/>
    </xf>
    <xf numFmtId="0" fontId="10" fillId="0" borderId="23" xfId="0" applyFont="1" applyFill="1" applyBorder="1" applyAlignment="1">
      <alignment horizontal="left"/>
    </xf>
    <xf numFmtId="0" fontId="10" fillId="0" borderId="23" xfId="0" applyFont="1" applyFill="1" applyBorder="1" applyAlignment="1">
      <alignment horizontal="left" wrapText="1"/>
    </xf>
    <xf numFmtId="43" fontId="10" fillId="0" borderId="1" xfId="3" applyFont="1" applyFill="1" applyBorder="1" applyAlignment="1">
      <alignment horizontal="center"/>
    </xf>
    <xf numFmtId="10" fontId="10" fillId="0" borderId="1" xfId="2" applyNumberFormat="1" applyFont="1" applyFill="1" applyBorder="1" applyAlignment="1"/>
    <xf numFmtId="0" fontId="10" fillId="0" borderId="0" xfId="0" applyFont="1" applyFill="1" applyBorder="1" applyAlignment="1">
      <alignment horizontal="center"/>
    </xf>
    <xf numFmtId="0" fontId="13" fillId="0" borderId="21" xfId="0" applyFont="1" applyFill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10" fillId="0" borderId="41" xfId="0" applyFont="1" applyFill="1" applyBorder="1" applyAlignment="1">
      <alignment horizontal="left" vertical="center" wrapText="1"/>
    </xf>
    <xf numFmtId="0" fontId="10" fillId="3" borderId="41" xfId="0" applyFont="1" applyFill="1" applyBorder="1" applyAlignment="1">
      <alignment horizontal="left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8" fillId="3" borderId="41" xfId="0" applyFont="1" applyFill="1" applyBorder="1" applyAlignment="1">
      <alignment horizontal="left" vertical="center" wrapText="1"/>
    </xf>
    <xf numFmtId="0" fontId="10" fillId="4" borderId="41" xfId="0" applyFont="1" applyFill="1" applyBorder="1" applyAlignment="1">
      <alignment horizontal="center" vertical="center" wrapText="1"/>
    </xf>
    <xf numFmtId="0" fontId="18" fillId="3" borderId="4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1" xfId="0" applyFont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right" vertical="center"/>
    </xf>
    <xf numFmtId="0" fontId="18" fillId="3" borderId="1" xfId="0" applyFont="1" applyFill="1" applyBorder="1" applyAlignment="1">
      <alignment horizontal="right" vertical="center"/>
    </xf>
    <xf numFmtId="0" fontId="18" fillId="0" borderId="23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10" fillId="0" borderId="1" xfId="0" applyFont="1" applyFill="1" applyBorder="1"/>
    <xf numFmtId="0" fontId="20" fillId="0" borderId="0" xfId="0" applyFont="1"/>
    <xf numFmtId="2" fontId="20" fillId="0" borderId="0" xfId="0" applyNumberFormat="1" applyFont="1"/>
    <xf numFmtId="0" fontId="20" fillId="0" borderId="0" xfId="0" applyFont="1" applyFill="1"/>
    <xf numFmtId="0" fontId="5" fillId="0" borderId="0" xfId="0" applyFont="1"/>
    <xf numFmtId="0" fontId="5" fillId="0" borderId="0" xfId="0" applyFont="1" applyFill="1"/>
    <xf numFmtId="43" fontId="5" fillId="0" borderId="0" xfId="3" applyFont="1"/>
    <xf numFmtId="9" fontId="5" fillId="0" borderId="0" xfId="2" applyFont="1"/>
    <xf numFmtId="43" fontId="5" fillId="0" borderId="0" xfId="0" applyNumberFormat="1" applyFont="1"/>
    <xf numFmtId="10" fontId="5" fillId="0" borderId="0" xfId="2" applyNumberFormat="1" applyFont="1"/>
    <xf numFmtId="168" fontId="5" fillId="0" borderId="0" xfId="0" applyNumberFormat="1" applyFont="1"/>
    <xf numFmtId="2" fontId="5" fillId="0" borderId="0" xfId="0" applyNumberFormat="1" applyFont="1"/>
    <xf numFmtId="0" fontId="21" fillId="0" borderId="0" xfId="0" applyFont="1"/>
    <xf numFmtId="0" fontId="9" fillId="0" borderId="49" xfId="0" applyFont="1" applyFill="1" applyBorder="1" applyAlignment="1">
      <alignment horizontal="center" wrapText="1"/>
    </xf>
    <xf numFmtId="0" fontId="22" fillId="0" borderId="0" xfId="0" applyFont="1"/>
    <xf numFmtId="10" fontId="22" fillId="0" borderId="0" xfId="2" applyNumberFormat="1" applyFont="1"/>
    <xf numFmtId="10" fontId="22" fillId="0" borderId="0" xfId="0" applyNumberFormat="1" applyFont="1"/>
    <xf numFmtId="0" fontId="22" fillId="0" borderId="0" xfId="0" applyFont="1" applyBorder="1"/>
    <xf numFmtId="0" fontId="23" fillId="0" borderId="0" xfId="0" applyFont="1" applyBorder="1"/>
    <xf numFmtId="2" fontId="23" fillId="0" borderId="0" xfId="0" applyNumberFormat="1" applyFont="1"/>
    <xf numFmtId="0" fontId="22" fillId="0" borderId="0" xfId="0" applyFont="1" applyFill="1" applyBorder="1"/>
    <xf numFmtId="0" fontId="22" fillId="0" borderId="0" xfId="0" applyFont="1" applyFill="1"/>
    <xf numFmtId="2" fontId="22" fillId="0" borderId="0" xfId="0" applyNumberFormat="1" applyFont="1" applyBorder="1"/>
    <xf numFmtId="166" fontId="22" fillId="0" borderId="0" xfId="2" applyNumberFormat="1" applyFont="1" applyFill="1"/>
    <xf numFmtId="2" fontId="22" fillId="0" borderId="0" xfId="0" applyNumberFormat="1" applyFont="1"/>
    <xf numFmtId="2" fontId="22" fillId="0" borderId="0" xfId="0" applyNumberFormat="1" applyFont="1" applyFill="1"/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164" fontId="23" fillId="0" borderId="0" xfId="1" applyFont="1"/>
    <xf numFmtId="0" fontId="24" fillId="0" borderId="0" xfId="0" applyFont="1"/>
    <xf numFmtId="10" fontId="9" fillId="0" borderId="0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/>
    <xf numFmtId="0" fontId="9" fillId="2" borderId="1" xfId="0" applyFont="1" applyFill="1" applyBorder="1" applyAlignment="1">
      <alignment wrapText="1"/>
    </xf>
    <xf numFmtId="0" fontId="10" fillId="0" borderId="0" xfId="0" applyFont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10" fontId="9" fillId="2" borderId="1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18" fillId="0" borderId="0" xfId="0" applyFont="1" applyFill="1"/>
    <xf numFmtId="0" fontId="10" fillId="0" borderId="0" xfId="0" applyFont="1" applyFill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164" fontId="26" fillId="0" borderId="0" xfId="1" applyFont="1" applyFill="1" applyBorder="1"/>
    <xf numFmtId="0" fontId="18" fillId="0" borderId="0" xfId="4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9" fillId="5" borderId="1" xfId="4" applyFont="1" applyFill="1" applyBorder="1" applyAlignment="1">
      <alignment horizontal="center" vertical="center" wrapText="1"/>
    </xf>
    <xf numFmtId="0" fontId="19" fillId="5" borderId="24" xfId="4" applyFont="1" applyFill="1" applyBorder="1" applyAlignment="1">
      <alignment horizontal="center" vertical="center" wrapText="1"/>
    </xf>
    <xf numFmtId="0" fontId="19" fillId="0" borderId="0" xfId="4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 wrapText="1"/>
    </xf>
    <xf numFmtId="43" fontId="18" fillId="0" borderId="0" xfId="3" applyFont="1" applyFill="1" applyBorder="1" applyAlignment="1">
      <alignment horizontal="left" vertical="center" wrapText="1"/>
    </xf>
    <xf numFmtId="43" fontId="10" fillId="0" borderId="0" xfId="3" applyFont="1" applyFill="1" applyBorder="1" applyAlignment="1">
      <alignment horizont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9" fillId="0" borderId="0" xfId="1" applyFont="1" applyFill="1" applyBorder="1"/>
    <xf numFmtId="0" fontId="10" fillId="0" borderId="0" xfId="0" applyFont="1" applyFill="1" applyBorder="1"/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8" fillId="0" borderId="0" xfId="4" applyFont="1" applyFill="1" applyBorder="1" applyAlignment="1">
      <alignment horizontal="center" vertical="center" wrapText="1"/>
    </xf>
    <xf numFmtId="0" fontId="18" fillId="0" borderId="1" xfId="4" applyFont="1" applyBorder="1" applyAlignment="1">
      <alignment horizontal="center" vertical="center" wrapText="1"/>
    </xf>
    <xf numFmtId="0" fontId="19" fillId="5" borderId="1" xfId="4" applyFont="1" applyFill="1" applyBorder="1" applyAlignment="1">
      <alignment horizontal="center" vertical="center" wrapText="1"/>
    </xf>
    <xf numFmtId="4" fontId="18" fillId="0" borderId="1" xfId="4" applyNumberFormat="1" applyFont="1" applyFill="1" applyBorder="1" applyAlignment="1">
      <alignment horizontal="center" vertical="center" wrapText="1"/>
    </xf>
    <xf numFmtId="0" fontId="19" fillId="0" borderId="0" xfId="4" applyFont="1" applyFill="1" applyBorder="1" applyAlignment="1">
      <alignment horizontal="center" vertical="center" wrapText="1"/>
    </xf>
    <xf numFmtId="4" fontId="19" fillId="0" borderId="0" xfId="4" applyNumberFormat="1" applyFont="1" applyFill="1" applyBorder="1" applyAlignment="1">
      <alignment horizontal="center" vertical="center" wrapText="1"/>
    </xf>
    <xf numFmtId="0" fontId="18" fillId="0" borderId="0" xfId="0" applyFont="1" applyFill="1" applyBorder="1"/>
    <xf numFmtId="43" fontId="10" fillId="0" borderId="0" xfId="3" applyFont="1" applyFill="1" applyBorder="1"/>
    <xf numFmtId="43" fontId="10" fillId="0" borderId="0" xfId="0" applyNumberFormat="1" applyFont="1" applyFill="1" applyBorder="1"/>
    <xf numFmtId="164" fontId="9" fillId="0" borderId="0" xfId="1" applyFont="1" applyFill="1" applyBorder="1" applyAlignment="1">
      <alignment vertical="center"/>
    </xf>
    <xf numFmtId="0" fontId="3" fillId="0" borderId="0" xfId="0" applyFont="1"/>
    <xf numFmtId="9" fontId="10" fillId="0" borderId="1" xfId="0" applyNumberFormat="1" applyFont="1" applyFill="1" applyBorder="1" applyAlignment="1">
      <alignment horizontal="right"/>
    </xf>
    <xf numFmtId="10" fontId="10" fillId="0" borderId="1" xfId="0" applyNumberFormat="1" applyFont="1" applyFill="1" applyBorder="1" applyAlignment="1">
      <alignment horizontal="right"/>
    </xf>
    <xf numFmtId="167" fontId="10" fillId="0" borderId="1" xfId="2" applyNumberFormat="1" applyFont="1" applyFill="1" applyBorder="1" applyAlignment="1">
      <alignment horizontal="right"/>
    </xf>
    <xf numFmtId="10" fontId="10" fillId="0" borderId="1" xfId="2" applyNumberFormat="1" applyFont="1" applyFill="1" applyBorder="1" applyAlignment="1">
      <alignment horizontal="right"/>
    </xf>
    <xf numFmtId="165" fontId="10" fillId="0" borderId="1" xfId="2" applyNumberFormat="1" applyFont="1" applyFill="1" applyBorder="1" applyAlignment="1">
      <alignment horizontal="right"/>
    </xf>
    <xf numFmtId="9" fontId="10" fillId="0" borderId="1" xfId="2" applyFont="1" applyFill="1" applyBorder="1" applyAlignment="1">
      <alignment horizontal="right"/>
    </xf>
    <xf numFmtId="43" fontId="22" fillId="0" borderId="0" xfId="0" applyNumberFormat="1" applyFont="1"/>
    <xf numFmtId="0" fontId="18" fillId="0" borderId="0" xfId="4" applyFont="1" applyBorder="1" applyAlignment="1">
      <alignment horizontal="center" vertical="center" wrapText="1"/>
    </xf>
    <xf numFmtId="0" fontId="18" fillId="0" borderId="0" xfId="4" applyFont="1" applyFill="1" applyBorder="1" applyAlignment="1">
      <alignment horizontal="left" vertical="center" wrapText="1"/>
    </xf>
    <xf numFmtId="4" fontId="19" fillId="0" borderId="24" xfId="4" applyNumberFormat="1" applyFont="1" applyFill="1" applyBorder="1" applyAlignment="1">
      <alignment horizontal="center" vertical="center" wrapText="1"/>
    </xf>
    <xf numFmtId="4" fontId="19" fillId="0" borderId="1" xfId="4" applyNumberFormat="1" applyFont="1" applyFill="1" applyBorder="1" applyAlignment="1">
      <alignment horizontal="center" vertical="center" wrapText="1"/>
    </xf>
    <xf numFmtId="0" fontId="19" fillId="7" borderId="1" xfId="4" applyFont="1" applyFill="1" applyBorder="1" applyAlignment="1">
      <alignment vertical="center" wrapText="1"/>
    </xf>
    <xf numFmtId="4" fontId="18" fillId="7" borderId="24" xfId="4" applyNumberFormat="1" applyFont="1" applyFill="1" applyBorder="1" applyAlignment="1">
      <alignment horizontal="center" vertical="center" wrapText="1"/>
    </xf>
    <xf numFmtId="0" fontId="19" fillId="2" borderId="24" xfId="4" applyNumberFormat="1" applyFont="1" applyFill="1" applyBorder="1" applyAlignment="1">
      <alignment horizontal="center" vertical="center" wrapText="1"/>
    </xf>
    <xf numFmtId="0" fontId="0" fillId="0" borderId="0" xfId="0" applyFont="1"/>
    <xf numFmtId="0" fontId="19" fillId="0" borderId="0" xfId="4" applyFont="1" applyFill="1" applyBorder="1" applyAlignment="1">
      <alignment horizontal="left" vertical="center" wrapText="1"/>
    </xf>
    <xf numFmtId="0" fontId="18" fillId="6" borderId="1" xfId="4" applyFont="1" applyFill="1" applyBorder="1" applyAlignment="1">
      <alignment horizontal="left" vertical="center" wrapText="1"/>
    </xf>
    <xf numFmtId="4" fontId="18" fillId="6" borderId="1" xfId="4" applyNumberFormat="1" applyFont="1" applyFill="1" applyBorder="1" applyAlignment="1">
      <alignment horizontal="center" vertical="center" wrapText="1"/>
    </xf>
    <xf numFmtId="1" fontId="18" fillId="6" borderId="1" xfId="4" applyNumberFormat="1" applyFont="1" applyFill="1" applyBorder="1" applyAlignment="1">
      <alignment horizontal="center" vertical="center" wrapText="1"/>
    </xf>
    <xf numFmtId="2" fontId="18" fillId="6" borderId="1" xfId="4" applyNumberFormat="1" applyFont="1" applyFill="1" applyBorder="1" applyAlignment="1">
      <alignment horizontal="center" vertical="center" wrapText="1"/>
    </xf>
    <xf numFmtId="8" fontId="18" fillId="0" borderId="0" xfId="0" applyNumberFormat="1" applyFont="1" applyFill="1" applyBorder="1"/>
    <xf numFmtId="3" fontId="18" fillId="0" borderId="1" xfId="4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9" fillId="0" borderId="36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9" fillId="0" borderId="49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Fill="1" applyBorder="1" applyAlignment="1">
      <alignment horizontal="center" wrapText="1"/>
    </xf>
    <xf numFmtId="0" fontId="12" fillId="0" borderId="49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51" xfId="0" applyFont="1" applyFill="1" applyBorder="1" applyAlignment="1">
      <alignment horizontal="center"/>
    </xf>
    <xf numFmtId="0" fontId="12" fillId="0" borderId="49" xfId="0" applyFont="1" applyFill="1" applyBorder="1" applyAlignment="1">
      <alignment horizontal="left"/>
    </xf>
    <xf numFmtId="0" fontId="11" fillId="0" borderId="49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13" fillId="0" borderId="49" xfId="0" applyFont="1" applyFill="1" applyBorder="1" applyAlignment="1">
      <alignment horizontal="center"/>
    </xf>
    <xf numFmtId="0" fontId="13" fillId="0" borderId="51" xfId="0" applyFont="1" applyFill="1" applyBorder="1" applyAlignment="1">
      <alignment horizontal="center"/>
    </xf>
    <xf numFmtId="0" fontId="9" fillId="0" borderId="49" xfId="0" applyFont="1" applyBorder="1" applyAlignment="1">
      <alignment horizontal="center"/>
    </xf>
    <xf numFmtId="43" fontId="9" fillId="0" borderId="51" xfId="3" applyFont="1" applyBorder="1" applyAlignment="1"/>
    <xf numFmtId="0" fontId="9" fillId="0" borderId="51" xfId="0" applyFont="1" applyFill="1" applyBorder="1" applyAlignment="1">
      <alignment horizontal="center"/>
    </xf>
    <xf numFmtId="0" fontId="20" fillId="0" borderId="49" xfId="0" applyFont="1" applyFill="1" applyBorder="1" applyAlignment="1">
      <alignment horizontal="left" wrapText="1"/>
    </xf>
    <xf numFmtId="0" fontId="20" fillId="0" borderId="51" xfId="0" applyFont="1" applyFill="1" applyBorder="1" applyAlignment="1">
      <alignment horizontal="left" wrapText="1"/>
    </xf>
    <xf numFmtId="0" fontId="9" fillId="0" borderId="51" xfId="0" applyFont="1" applyFill="1" applyBorder="1" applyAlignment="1">
      <alignment horizontal="center" wrapText="1"/>
    </xf>
    <xf numFmtId="0" fontId="9" fillId="0" borderId="49" xfId="0" applyFont="1" applyFill="1" applyBorder="1" applyAlignment="1"/>
    <xf numFmtId="0" fontId="9" fillId="0" borderId="51" xfId="0" applyFont="1" applyFill="1" applyBorder="1" applyAlignment="1"/>
    <xf numFmtId="43" fontId="9" fillId="0" borderId="51" xfId="3" applyFont="1" applyFill="1" applyBorder="1" applyAlignment="1">
      <alignment vertical="center"/>
    </xf>
    <xf numFmtId="0" fontId="9" fillId="0" borderId="50" xfId="0" applyFont="1" applyFill="1" applyBorder="1" applyAlignment="1">
      <alignment horizontal="center"/>
    </xf>
    <xf numFmtId="0" fontId="10" fillId="0" borderId="49" xfId="0" applyFont="1" applyFill="1" applyBorder="1" applyAlignment="1">
      <alignment horizontal="center"/>
    </xf>
    <xf numFmtId="2" fontId="9" fillId="0" borderId="51" xfId="0" applyNumberFormat="1" applyFont="1" applyFill="1" applyBorder="1"/>
    <xf numFmtId="0" fontId="9" fillId="0" borderId="49" xfId="0" applyFont="1" applyFill="1" applyBorder="1" applyAlignment="1">
      <alignment horizontal="left"/>
    </xf>
    <xf numFmtId="0" fontId="9" fillId="0" borderId="51" xfId="0" applyFont="1" applyFill="1" applyBorder="1" applyAlignment="1">
      <alignment horizontal="left"/>
    </xf>
    <xf numFmtId="0" fontId="19" fillId="5" borderId="1" xfId="4" applyFont="1" applyFill="1" applyBorder="1" applyAlignment="1">
      <alignment horizontal="center" vertical="center" wrapText="1"/>
    </xf>
    <xf numFmtId="0" fontId="19" fillId="5" borderId="24" xfId="4" applyFont="1" applyFill="1" applyBorder="1" applyAlignment="1">
      <alignment horizontal="center" vertical="center" wrapText="1"/>
    </xf>
    <xf numFmtId="0" fontId="19" fillId="5" borderId="1" xfId="4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4" fillId="0" borderId="0" xfId="0" applyFont="1"/>
    <xf numFmtId="4" fontId="10" fillId="0" borderId="1" xfId="4" applyNumberFormat="1" applyFont="1" applyFill="1" applyBorder="1" applyAlignment="1">
      <alignment horizontal="center" vertical="center" wrapText="1"/>
    </xf>
    <xf numFmtId="1" fontId="18" fillId="6" borderId="23" xfId="4" applyNumberFormat="1" applyFont="1" applyFill="1" applyBorder="1" applyAlignment="1">
      <alignment horizontal="center" vertical="center" wrapText="1"/>
    </xf>
    <xf numFmtId="1" fontId="18" fillId="0" borderId="0" xfId="4" applyNumberFormat="1" applyFont="1" applyFill="1" applyBorder="1" applyAlignment="1">
      <alignment horizontal="center" vertical="center" wrapText="1"/>
    </xf>
    <xf numFmtId="2" fontId="18" fillId="0" borderId="0" xfId="4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9" fillId="0" borderId="36" xfId="0" applyFont="1" applyFill="1" applyBorder="1" applyAlignment="1">
      <alignment horizontal="center"/>
    </xf>
    <xf numFmtId="0" fontId="9" fillId="0" borderId="50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51" xfId="0" applyFont="1" applyFill="1" applyBorder="1" applyAlignment="1">
      <alignment horizontal="center"/>
    </xf>
    <xf numFmtId="0" fontId="20" fillId="0" borderId="49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 wrapText="1"/>
    </xf>
    <xf numFmtId="0" fontId="20" fillId="0" borderId="51" xfId="0" applyFont="1" applyFill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9" fillId="0" borderId="49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51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left"/>
    </xf>
    <xf numFmtId="0" fontId="9" fillId="0" borderId="49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51" xfId="0" applyFont="1" applyFill="1" applyBorder="1" applyAlignment="1">
      <alignment horizontal="left"/>
    </xf>
    <xf numFmtId="43" fontId="0" fillId="0" borderId="1" xfId="3" applyFont="1" applyBorder="1"/>
    <xf numFmtId="43" fontId="0" fillId="0" borderId="0" xfId="0" applyNumberFormat="1"/>
    <xf numFmtId="0" fontId="18" fillId="0" borderId="0" xfId="4" applyFont="1" applyFill="1" applyBorder="1" applyAlignment="1">
      <alignment horizontal="left" vertical="center"/>
    </xf>
    <xf numFmtId="43" fontId="18" fillId="0" borderId="0" xfId="3" applyFont="1" applyFill="1" applyBorder="1" applyAlignment="1">
      <alignment horizontal="center" vertical="center" wrapText="1"/>
    </xf>
    <xf numFmtId="164" fontId="4" fillId="5" borderId="1" xfId="1" applyFont="1" applyFill="1" applyBorder="1" applyAlignment="1">
      <alignment horizontal="center" vertical="center" wrapText="1"/>
    </xf>
    <xf numFmtId="169" fontId="4" fillId="5" borderId="1" xfId="3" applyNumberFormat="1" applyFont="1" applyFill="1" applyBorder="1" applyAlignment="1">
      <alignment horizontal="center" vertical="center" wrapText="1"/>
    </xf>
    <xf numFmtId="3" fontId="19" fillId="5" borderId="1" xfId="4" applyNumberFormat="1" applyFont="1" applyFill="1" applyBorder="1" applyAlignment="1">
      <alignment horizontal="center" vertical="center" wrapText="1"/>
    </xf>
    <xf numFmtId="164" fontId="9" fillId="0" borderId="1" xfId="1" applyFont="1" applyFill="1" applyBorder="1"/>
    <xf numFmtId="0" fontId="10" fillId="0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horizontal="center" vertical="center" wrapText="1"/>
    </xf>
    <xf numFmtId="8" fontId="18" fillId="0" borderId="1" xfId="0" applyNumberFormat="1" applyFont="1" applyBorder="1" applyAlignment="1">
      <alignment vertical="center" wrapText="1"/>
    </xf>
    <xf numFmtId="8" fontId="18" fillId="6" borderId="1" xfId="0" applyNumberFormat="1" applyFont="1" applyFill="1" applyBorder="1" applyAlignment="1">
      <alignment horizontal="right" vertical="center" wrapText="1"/>
    </xf>
    <xf numFmtId="8" fontId="19" fillId="0" borderId="1" xfId="0" applyNumberFormat="1" applyFont="1" applyBorder="1" applyAlignment="1">
      <alignment vertical="center"/>
    </xf>
    <xf numFmtId="169" fontId="18" fillId="0" borderId="1" xfId="3" applyNumberFormat="1" applyFont="1" applyFill="1" applyBorder="1" applyAlignment="1">
      <alignment vertical="center" wrapText="1"/>
    </xf>
    <xf numFmtId="0" fontId="19" fillId="5" borderId="23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9" fontId="10" fillId="0" borderId="1" xfId="0" applyNumberFormat="1" applyFont="1" applyFill="1" applyBorder="1"/>
    <xf numFmtId="8" fontId="9" fillId="0" borderId="1" xfId="0" applyNumberFormat="1" applyFont="1" applyFill="1" applyBorder="1" applyAlignment="1">
      <alignment vertical="center"/>
    </xf>
    <xf numFmtId="8" fontId="9" fillId="0" borderId="1" xfId="0" applyNumberFormat="1" applyFont="1" applyBorder="1"/>
    <xf numFmtId="0" fontId="0" fillId="0" borderId="1" xfId="0" applyBorder="1"/>
    <xf numFmtId="0" fontId="18" fillId="0" borderId="1" xfId="4" applyFont="1" applyFill="1" applyBorder="1" applyAlignment="1">
      <alignment horizontal="center" vertical="center" wrapText="1"/>
    </xf>
    <xf numFmtId="43" fontId="0" fillId="0" borderId="1" xfId="3" applyFont="1" applyFill="1" applyBorder="1"/>
    <xf numFmtId="1" fontId="18" fillId="0" borderId="1" xfId="4" applyNumberFormat="1" applyFont="1" applyFill="1" applyBorder="1" applyAlignment="1">
      <alignment horizontal="center" vertical="center" wrapText="1"/>
    </xf>
    <xf numFmtId="2" fontId="18" fillId="0" borderId="1" xfId="4" applyNumberFormat="1" applyFont="1" applyFill="1" applyBorder="1" applyAlignment="1">
      <alignment horizontal="center" vertical="center" wrapText="1"/>
    </xf>
    <xf numFmtId="43" fontId="0" fillId="0" borderId="0" xfId="0" applyNumberFormat="1" applyFill="1"/>
    <xf numFmtId="0" fontId="18" fillId="3" borderId="1" xfId="0" applyFont="1" applyFill="1" applyBorder="1" applyAlignment="1">
      <alignment horizontal="left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left" vertical="center" wrapText="1"/>
    </xf>
    <xf numFmtId="0" fontId="18" fillId="3" borderId="9" xfId="0" applyFont="1" applyFill="1" applyBorder="1" applyAlignment="1">
      <alignment horizontal="left" vertical="center" wrapText="1"/>
    </xf>
    <xf numFmtId="0" fontId="18" fillId="3" borderId="24" xfId="0" applyFont="1" applyFill="1" applyBorder="1" applyAlignment="1">
      <alignment horizontal="left" vertical="center" wrapText="1"/>
    </xf>
    <xf numFmtId="0" fontId="10" fillId="4" borderId="45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left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8" fillId="3" borderId="38" xfId="0" applyFont="1" applyFill="1" applyBorder="1" applyAlignment="1">
      <alignment horizontal="left" vertical="center" wrapText="1"/>
    </xf>
    <xf numFmtId="0" fontId="18" fillId="3" borderId="39" xfId="0" applyFont="1" applyFill="1" applyBorder="1" applyAlignment="1">
      <alignment horizontal="left" vertical="center" wrapText="1"/>
    </xf>
    <xf numFmtId="0" fontId="18" fillId="3" borderId="40" xfId="0" applyFont="1" applyFill="1" applyBorder="1" applyAlignment="1">
      <alignment horizontal="left" vertical="center" wrapText="1"/>
    </xf>
    <xf numFmtId="0" fontId="10" fillId="3" borderId="38" xfId="0" applyFont="1" applyFill="1" applyBorder="1" applyAlignment="1">
      <alignment horizontal="left" vertical="center" wrapText="1"/>
    </xf>
    <xf numFmtId="0" fontId="10" fillId="3" borderId="39" xfId="0" applyFont="1" applyFill="1" applyBorder="1" applyAlignment="1">
      <alignment horizontal="left" vertical="center" wrapText="1"/>
    </xf>
    <xf numFmtId="0" fontId="10" fillId="3" borderId="40" xfId="0" applyFont="1" applyFill="1" applyBorder="1" applyAlignment="1">
      <alignment horizontal="left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43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8" fillId="3" borderId="23" xfId="0" applyFont="1" applyFill="1" applyBorder="1" applyAlignment="1">
      <alignment horizontal="left" vertical="center"/>
    </xf>
    <xf numFmtId="0" fontId="18" fillId="3" borderId="9" xfId="0" applyFont="1" applyFill="1" applyBorder="1" applyAlignment="1">
      <alignment horizontal="left" vertical="center"/>
    </xf>
    <xf numFmtId="0" fontId="18" fillId="3" borderId="24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18" fillId="5" borderId="48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23" xfId="0" applyFont="1" applyFill="1" applyBorder="1" applyAlignment="1">
      <alignment horizontal="left" vertical="center"/>
    </xf>
    <xf numFmtId="0" fontId="18" fillId="5" borderId="9" xfId="0" applyFont="1" applyFill="1" applyBorder="1" applyAlignment="1">
      <alignment horizontal="left" vertical="center"/>
    </xf>
    <xf numFmtId="0" fontId="18" fillId="5" borderId="24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9" fillId="0" borderId="49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51" xfId="0" applyFont="1" applyFill="1" applyBorder="1" applyAlignment="1">
      <alignment horizontal="center"/>
    </xf>
    <xf numFmtId="0" fontId="9" fillId="0" borderId="49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/>
    </xf>
    <xf numFmtId="0" fontId="9" fillId="0" borderId="5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20" fillId="0" borderId="35" xfId="0" applyFont="1" applyFill="1" applyBorder="1" applyAlignment="1">
      <alignment horizontal="left" wrapText="1"/>
    </xf>
    <xf numFmtId="0" fontId="20" fillId="0" borderId="36" xfId="0" applyFont="1" applyFill="1" applyBorder="1" applyAlignment="1">
      <alignment horizontal="left" wrapText="1"/>
    </xf>
    <xf numFmtId="0" fontId="20" fillId="0" borderId="50" xfId="0" applyFont="1" applyFill="1" applyBorder="1" applyAlignment="1">
      <alignment horizontal="left" wrapText="1"/>
    </xf>
    <xf numFmtId="0" fontId="20" fillId="0" borderId="49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 wrapText="1"/>
    </xf>
    <xf numFmtId="0" fontId="20" fillId="0" borderId="51" xfId="0" applyFont="1" applyFill="1" applyBorder="1" applyAlignment="1">
      <alignment horizontal="left" wrapText="1"/>
    </xf>
    <xf numFmtId="0" fontId="22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22" fillId="0" borderId="0" xfId="0" applyFont="1" applyBorder="1" applyAlignment="1">
      <alignment horizontal="left" wrapText="1"/>
    </xf>
    <xf numFmtId="0" fontId="22" fillId="0" borderId="0" xfId="0" applyFont="1" applyFill="1" applyBorder="1" applyAlignment="1">
      <alignment horizontal="left" wrapText="1"/>
    </xf>
    <xf numFmtId="0" fontId="9" fillId="0" borderId="21" xfId="0" applyFont="1" applyFill="1" applyBorder="1" applyAlignment="1">
      <alignment horizontal="center"/>
    </xf>
    <xf numFmtId="0" fontId="9" fillId="0" borderId="22" xfId="0" applyFont="1" applyFill="1" applyBorder="1" applyAlignment="1">
      <alignment horizontal="center"/>
    </xf>
    <xf numFmtId="0" fontId="9" fillId="0" borderId="52" xfId="0" applyFont="1" applyFill="1" applyBorder="1" applyAlignment="1">
      <alignment horizontal="center"/>
    </xf>
    <xf numFmtId="0" fontId="9" fillId="0" borderId="36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9" fillId="0" borderId="50" xfId="0" applyFont="1" applyFill="1" applyBorder="1" applyAlignment="1">
      <alignment horizontal="center"/>
    </xf>
    <xf numFmtId="0" fontId="12" fillId="2" borderId="35" xfId="0" applyFont="1" applyFill="1" applyBorder="1" applyAlignment="1">
      <alignment horizontal="center"/>
    </xf>
    <xf numFmtId="0" fontId="12" fillId="2" borderId="36" xfId="0" applyFont="1" applyFill="1" applyBorder="1" applyAlignment="1">
      <alignment horizontal="center"/>
    </xf>
    <xf numFmtId="0" fontId="12" fillId="2" borderId="5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9" fillId="0" borderId="34" xfId="0" applyFont="1" applyFill="1" applyBorder="1" applyAlignment="1">
      <alignment horizontal="center"/>
    </xf>
    <xf numFmtId="0" fontId="9" fillId="0" borderId="21" xfId="0" applyFont="1" applyFill="1" applyBorder="1" applyAlignment="1">
      <alignment horizontal="center" wrapText="1"/>
    </xf>
    <xf numFmtId="0" fontId="9" fillId="0" borderId="22" xfId="0" applyFont="1" applyFill="1" applyBorder="1" applyAlignment="1">
      <alignment horizontal="center" wrapText="1"/>
    </xf>
    <xf numFmtId="0" fontId="9" fillId="0" borderId="52" xfId="0" applyFont="1" applyFill="1" applyBorder="1" applyAlignment="1">
      <alignment horizontal="center" wrapText="1"/>
    </xf>
    <xf numFmtId="0" fontId="12" fillId="0" borderId="49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51" xfId="0" applyFont="1" applyBorder="1" applyAlignment="1">
      <alignment horizontal="left"/>
    </xf>
    <xf numFmtId="0" fontId="20" fillId="0" borderId="49" xfId="0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0" fontId="20" fillId="0" borderId="51" xfId="0" applyFont="1" applyBorder="1" applyAlignment="1">
      <alignment horizontal="left" wrapText="1"/>
    </xf>
    <xf numFmtId="0" fontId="9" fillId="0" borderId="1" xfId="0" applyFont="1" applyBorder="1" applyAlignment="1">
      <alignment horizontal="center"/>
    </xf>
    <xf numFmtId="0" fontId="9" fillId="0" borderId="49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51" xfId="0" applyFont="1" applyFill="1" applyBorder="1" applyAlignment="1">
      <alignment horizontal="center" wrapText="1"/>
    </xf>
    <xf numFmtId="0" fontId="9" fillId="2" borderId="23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19" fillId="5" borderId="1" xfId="4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19" fillId="0" borderId="1" xfId="4" applyFont="1" applyFill="1" applyBorder="1" applyAlignment="1">
      <alignment horizontal="left" vertical="center" wrapText="1"/>
    </xf>
    <xf numFmtId="0" fontId="19" fillId="2" borderId="1" xfId="4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9" fillId="5" borderId="23" xfId="4" applyFont="1" applyFill="1" applyBorder="1" applyAlignment="1">
      <alignment horizontal="center" vertical="center" wrapText="1"/>
    </xf>
    <xf numFmtId="0" fontId="19" fillId="5" borderId="24" xfId="4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</cellXfs>
  <cellStyles count="14">
    <cellStyle name="Moeda" xfId="1" builtinId="4"/>
    <cellStyle name="Moeda 2" xfId="6"/>
    <cellStyle name="Moeda 3" xfId="11"/>
    <cellStyle name="Normal" xfId="0" builtinId="0"/>
    <cellStyle name="Normal 2" xfId="5"/>
    <cellStyle name="Normal 3" xfId="4"/>
    <cellStyle name="Normal 4" xfId="12"/>
    <cellStyle name="Porcentagem" xfId="2" builtinId="5"/>
    <cellStyle name="Porcentagem 2" xfId="7"/>
    <cellStyle name="Porcentagem 3" xfId="10"/>
    <cellStyle name="Vírgula" xfId="3" builtinId="3"/>
    <cellStyle name="Vírgula 2" xfId="8"/>
    <cellStyle name="Vírgula 3" xfId="9"/>
    <cellStyle name="Vírgula 4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showGridLines="0" workbookViewId="0">
      <selection activeCell="H35" sqref="H35"/>
    </sheetView>
  </sheetViews>
  <sheetFormatPr defaultRowHeight="12.75" x14ac:dyDescent="0.2"/>
  <cols>
    <col min="1" max="1" width="14.28515625" customWidth="1"/>
    <col min="2" max="2" width="16.7109375" customWidth="1"/>
    <col min="3" max="3" width="13.85546875" customWidth="1"/>
    <col min="4" max="4" width="15.42578125" customWidth="1"/>
    <col min="5" max="5" width="14.85546875" customWidth="1"/>
    <col min="6" max="6" width="12.7109375" customWidth="1"/>
  </cols>
  <sheetData>
    <row r="1" spans="1:6" ht="15" thickBot="1" x14ac:dyDescent="0.25">
      <c r="A1" s="295" t="s">
        <v>99</v>
      </c>
      <c r="B1" s="296"/>
      <c r="C1" s="296"/>
      <c r="D1" s="296"/>
      <c r="E1" s="296"/>
      <c r="F1" s="297"/>
    </row>
    <row r="2" spans="1:6" x14ac:dyDescent="0.2">
      <c r="A2" s="298" t="s">
        <v>100</v>
      </c>
      <c r="B2" s="298"/>
      <c r="C2" s="298"/>
      <c r="D2" s="298"/>
      <c r="E2" s="298"/>
      <c r="F2" s="298"/>
    </row>
    <row r="3" spans="1:6" x14ac:dyDescent="0.2">
      <c r="A3" s="68"/>
      <c r="B3" s="68"/>
      <c r="C3" s="68"/>
      <c r="D3" s="68"/>
      <c r="E3" s="68"/>
      <c r="F3" s="68"/>
    </row>
    <row r="4" spans="1:6" x14ac:dyDescent="0.2">
      <c r="A4" s="280" t="s">
        <v>101</v>
      </c>
      <c r="B4" s="281"/>
      <c r="C4" s="281"/>
      <c r="D4" s="281"/>
      <c r="E4" s="281"/>
      <c r="F4" s="282"/>
    </row>
    <row r="5" spans="1:6" x14ac:dyDescent="0.2">
      <c r="A5" s="69" t="s">
        <v>102</v>
      </c>
      <c r="B5" s="299"/>
      <c r="C5" s="300"/>
      <c r="D5" s="300"/>
      <c r="E5" s="300"/>
      <c r="F5" s="301"/>
    </row>
    <row r="6" spans="1:6" x14ac:dyDescent="0.2">
      <c r="A6" s="69" t="s">
        <v>103</v>
      </c>
      <c r="B6" s="299"/>
      <c r="C6" s="300"/>
      <c r="D6" s="301"/>
      <c r="E6" s="70" t="s">
        <v>104</v>
      </c>
      <c r="F6" s="70" t="s">
        <v>105</v>
      </c>
    </row>
    <row r="7" spans="1:6" x14ac:dyDescent="0.2">
      <c r="A7" s="69" t="s">
        <v>106</v>
      </c>
      <c r="B7" s="302" t="s">
        <v>107</v>
      </c>
      <c r="C7" s="303"/>
      <c r="D7" s="303"/>
      <c r="E7" s="303"/>
      <c r="F7" s="304"/>
    </row>
    <row r="8" spans="1:6" x14ac:dyDescent="0.2">
      <c r="A8" s="69" t="s">
        <v>108</v>
      </c>
      <c r="B8" s="299"/>
      <c r="C8" s="300"/>
      <c r="D8" s="300"/>
      <c r="E8" s="300"/>
      <c r="F8" s="301"/>
    </row>
    <row r="9" spans="1:6" x14ac:dyDescent="0.2">
      <c r="A9" s="68"/>
      <c r="B9" s="68"/>
      <c r="C9" s="68"/>
      <c r="D9" s="68"/>
      <c r="E9" s="68"/>
      <c r="F9" s="68"/>
    </row>
    <row r="10" spans="1:6" x14ac:dyDescent="0.2">
      <c r="A10" s="68"/>
      <c r="B10" s="68"/>
      <c r="C10" s="68"/>
      <c r="D10" s="68"/>
      <c r="E10" s="68"/>
      <c r="F10" s="68"/>
    </row>
    <row r="11" spans="1:6" ht="22.5" x14ac:dyDescent="0.2">
      <c r="A11" s="71" t="s">
        <v>109</v>
      </c>
      <c r="B11" s="71" t="s">
        <v>110</v>
      </c>
      <c r="C11" s="72" t="s">
        <v>111</v>
      </c>
      <c r="D11" s="71" t="s">
        <v>112</v>
      </c>
      <c r="E11" s="71" t="s">
        <v>113</v>
      </c>
      <c r="F11" s="71" t="s">
        <v>114</v>
      </c>
    </row>
    <row r="12" spans="1:6" x14ac:dyDescent="0.2">
      <c r="A12" s="73"/>
      <c r="B12" s="73"/>
      <c r="C12" s="73"/>
      <c r="D12" s="73"/>
      <c r="E12" s="73"/>
      <c r="F12" s="73"/>
    </row>
    <row r="13" spans="1:6" x14ac:dyDescent="0.2">
      <c r="A13" s="73"/>
      <c r="B13" s="73"/>
      <c r="C13" s="73"/>
      <c r="D13" s="73"/>
      <c r="E13" s="73"/>
      <c r="F13" s="73"/>
    </row>
    <row r="14" spans="1:6" x14ac:dyDescent="0.2">
      <c r="A14" s="73"/>
      <c r="B14" s="73"/>
      <c r="C14" s="73"/>
      <c r="D14" s="73"/>
      <c r="E14" s="73"/>
      <c r="F14" s="73"/>
    </row>
    <row r="15" spans="1:6" x14ac:dyDescent="0.2">
      <c r="A15" s="73"/>
      <c r="B15" s="73"/>
      <c r="C15" s="73"/>
      <c r="D15" s="73"/>
      <c r="E15" s="73"/>
      <c r="F15" s="73"/>
    </row>
    <row r="16" spans="1:6" x14ac:dyDescent="0.2">
      <c r="A16" s="68"/>
      <c r="B16" s="68"/>
      <c r="C16" s="68"/>
      <c r="D16" s="68"/>
      <c r="E16" s="68"/>
      <c r="F16" s="68"/>
    </row>
    <row r="17" spans="1:6" x14ac:dyDescent="0.2">
      <c r="A17" s="68"/>
      <c r="B17" s="68"/>
      <c r="C17" s="68"/>
      <c r="D17" s="68"/>
      <c r="E17" s="68"/>
      <c r="F17" s="68"/>
    </row>
    <row r="18" spans="1:6" x14ac:dyDescent="0.2">
      <c r="A18" s="305" t="s">
        <v>115</v>
      </c>
      <c r="B18" s="306"/>
      <c r="C18" s="306"/>
      <c r="D18" s="306"/>
      <c r="E18" s="306"/>
      <c r="F18" s="307"/>
    </row>
    <row r="19" spans="1:6" x14ac:dyDescent="0.2">
      <c r="A19" s="283"/>
      <c r="B19" s="284"/>
      <c r="C19" s="284"/>
      <c r="D19" s="284"/>
      <c r="E19" s="284"/>
      <c r="F19" s="285"/>
    </row>
    <row r="20" spans="1:6" x14ac:dyDescent="0.2">
      <c r="A20" s="68"/>
      <c r="B20" s="68"/>
      <c r="C20" s="68"/>
      <c r="D20" s="68"/>
      <c r="E20" s="68"/>
      <c r="F20" s="68"/>
    </row>
    <row r="21" spans="1:6" x14ac:dyDescent="0.2">
      <c r="A21" s="68"/>
      <c r="B21" s="68"/>
      <c r="C21" s="68"/>
      <c r="D21" s="68"/>
      <c r="E21" s="68"/>
      <c r="F21" s="68"/>
    </row>
    <row r="22" spans="1:6" x14ac:dyDescent="0.2">
      <c r="A22" s="308" t="s">
        <v>116</v>
      </c>
      <c r="B22" s="309"/>
      <c r="C22" s="309"/>
      <c r="D22" s="309"/>
      <c r="E22" s="309"/>
      <c r="F22" s="310"/>
    </row>
    <row r="23" spans="1:6" x14ac:dyDescent="0.2">
      <c r="A23" s="283"/>
      <c r="B23" s="284"/>
      <c r="C23" s="284"/>
      <c r="D23" s="284"/>
      <c r="E23" s="284"/>
      <c r="F23" s="285"/>
    </row>
    <row r="24" spans="1:6" x14ac:dyDescent="0.2">
      <c r="A24" s="68"/>
      <c r="B24" s="68"/>
      <c r="C24" s="68"/>
      <c r="D24" s="68"/>
      <c r="E24" s="68"/>
      <c r="F24" s="68"/>
    </row>
    <row r="25" spans="1:6" x14ac:dyDescent="0.2">
      <c r="A25" s="68"/>
      <c r="B25" s="68"/>
      <c r="C25" s="68"/>
      <c r="D25" s="68"/>
      <c r="E25" s="68"/>
      <c r="F25" s="68"/>
    </row>
    <row r="26" spans="1:6" x14ac:dyDescent="0.2">
      <c r="A26" s="292" t="s">
        <v>117</v>
      </c>
      <c r="B26" s="293"/>
      <c r="C26" s="293"/>
      <c r="D26" s="293"/>
      <c r="E26" s="293"/>
      <c r="F26" s="294"/>
    </row>
    <row r="27" spans="1:6" x14ac:dyDescent="0.2">
      <c r="A27" s="283"/>
      <c r="B27" s="284"/>
      <c r="C27" s="284"/>
      <c r="D27" s="284"/>
      <c r="E27" s="284"/>
      <c r="F27" s="285"/>
    </row>
    <row r="28" spans="1:6" x14ac:dyDescent="0.2">
      <c r="A28" s="68"/>
      <c r="B28" s="68"/>
      <c r="C28" s="68"/>
      <c r="D28" s="68"/>
      <c r="E28" s="68"/>
      <c r="F28" s="68"/>
    </row>
    <row r="29" spans="1:6" x14ac:dyDescent="0.2">
      <c r="A29" s="68"/>
      <c r="B29" s="68"/>
      <c r="C29" s="68"/>
      <c r="D29" s="68"/>
      <c r="E29" s="68"/>
      <c r="F29" s="68"/>
    </row>
    <row r="30" spans="1:6" x14ac:dyDescent="0.2">
      <c r="A30" s="280" t="s">
        <v>118</v>
      </c>
      <c r="B30" s="281"/>
      <c r="C30" s="282"/>
      <c r="D30" s="68"/>
      <c r="E30" s="68"/>
      <c r="F30" s="68"/>
    </row>
    <row r="31" spans="1:6" x14ac:dyDescent="0.2">
      <c r="A31" s="286" t="s">
        <v>119</v>
      </c>
      <c r="B31" s="287"/>
      <c r="C31" s="74" t="s">
        <v>120</v>
      </c>
      <c r="D31" s="68"/>
      <c r="E31" s="68"/>
      <c r="F31" s="68"/>
    </row>
    <row r="32" spans="1:6" x14ac:dyDescent="0.2">
      <c r="A32" s="288"/>
      <c r="B32" s="289"/>
      <c r="C32" s="75"/>
      <c r="D32" s="68"/>
      <c r="E32" s="68"/>
      <c r="F32" s="68"/>
    </row>
    <row r="33" spans="1:6" x14ac:dyDescent="0.2">
      <c r="A33" s="68"/>
      <c r="B33" s="68"/>
      <c r="C33" s="68"/>
      <c r="D33" s="68"/>
      <c r="E33" s="68"/>
      <c r="F33" s="68"/>
    </row>
    <row r="34" spans="1:6" x14ac:dyDescent="0.2">
      <c r="A34" s="68"/>
      <c r="B34" s="68"/>
      <c r="C34" s="68"/>
      <c r="D34" s="68"/>
      <c r="E34" s="68"/>
      <c r="F34" s="68"/>
    </row>
    <row r="35" spans="1:6" x14ac:dyDescent="0.2">
      <c r="A35" s="290" t="s">
        <v>121</v>
      </c>
      <c r="B35" s="290"/>
      <c r="C35" s="290"/>
      <c r="D35" s="290"/>
      <c r="E35" s="290"/>
      <c r="F35" s="290"/>
    </row>
    <row r="36" spans="1:6" x14ac:dyDescent="0.2">
      <c r="A36" s="291" t="s">
        <v>122</v>
      </c>
      <c r="B36" s="291"/>
      <c r="C36" s="76" t="s">
        <v>120</v>
      </c>
      <c r="D36" s="291" t="s">
        <v>123</v>
      </c>
      <c r="E36" s="291"/>
      <c r="F36" s="291"/>
    </row>
    <row r="37" spans="1:6" x14ac:dyDescent="0.2">
      <c r="A37" s="279"/>
      <c r="B37" s="279"/>
      <c r="C37" s="77"/>
      <c r="D37" s="279"/>
      <c r="E37" s="279"/>
      <c r="F37" s="279"/>
    </row>
    <row r="38" spans="1:6" x14ac:dyDescent="0.2">
      <c r="A38" s="68"/>
      <c r="B38" s="68"/>
      <c r="C38" s="68"/>
      <c r="D38" s="68"/>
      <c r="E38" s="68"/>
      <c r="F38" s="68"/>
    </row>
    <row r="39" spans="1:6" x14ac:dyDescent="0.2">
      <c r="A39" s="68"/>
      <c r="B39" s="68"/>
      <c r="C39" s="68"/>
      <c r="D39" s="68"/>
      <c r="E39" s="68"/>
      <c r="F39" s="68"/>
    </row>
    <row r="40" spans="1:6" x14ac:dyDescent="0.2">
      <c r="A40" s="280" t="s">
        <v>124</v>
      </c>
      <c r="B40" s="281"/>
      <c r="C40" s="281"/>
      <c r="D40" s="281"/>
      <c r="E40" s="281"/>
      <c r="F40" s="282"/>
    </row>
    <row r="41" spans="1:6" x14ac:dyDescent="0.2">
      <c r="A41" s="283"/>
      <c r="B41" s="284"/>
      <c r="C41" s="284"/>
      <c r="D41" s="284"/>
      <c r="E41" s="284"/>
      <c r="F41" s="285"/>
    </row>
  </sheetData>
  <mergeCells count="23">
    <mergeCell ref="A26:F26"/>
    <mergeCell ref="A1:F1"/>
    <mergeCell ref="A2:F2"/>
    <mergeCell ref="A4:F4"/>
    <mergeCell ref="B5:F5"/>
    <mergeCell ref="B6:D6"/>
    <mergeCell ref="B7:F7"/>
    <mergeCell ref="B8:F8"/>
    <mergeCell ref="A18:F18"/>
    <mergeCell ref="A19:F19"/>
    <mergeCell ref="A22:F22"/>
    <mergeCell ref="A23:F23"/>
    <mergeCell ref="A37:B37"/>
    <mergeCell ref="D37:F37"/>
    <mergeCell ref="A40:F40"/>
    <mergeCell ref="A41:F41"/>
    <mergeCell ref="A27:F27"/>
    <mergeCell ref="A30:C30"/>
    <mergeCell ref="A31:B31"/>
    <mergeCell ref="A32:B32"/>
    <mergeCell ref="A35:F35"/>
    <mergeCell ref="A36:B36"/>
    <mergeCell ref="D36:F3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showGridLines="0" workbookViewId="0">
      <selection activeCell="D36" sqref="D36"/>
    </sheetView>
  </sheetViews>
  <sheetFormatPr defaultRowHeight="12.75" x14ac:dyDescent="0.2"/>
  <cols>
    <col min="8" max="8" width="13.140625" customWidth="1"/>
  </cols>
  <sheetData>
    <row r="1" spans="1:18" x14ac:dyDescent="0.2">
      <c r="A1" s="78"/>
      <c r="B1" s="78"/>
      <c r="C1" s="78"/>
      <c r="D1" s="78"/>
      <c r="E1" s="78"/>
      <c r="F1" s="78"/>
      <c r="G1" s="78"/>
      <c r="H1" s="78"/>
      <c r="I1" s="79"/>
      <c r="J1" s="78"/>
      <c r="K1" s="78"/>
      <c r="L1" s="78"/>
      <c r="M1" s="78"/>
      <c r="N1" s="78"/>
      <c r="O1" s="78"/>
      <c r="P1" s="78"/>
      <c r="Q1" s="78"/>
      <c r="R1" s="78"/>
    </row>
    <row r="2" spans="1:18" ht="13.5" thickBot="1" x14ac:dyDescent="0.25">
      <c r="A2" s="78"/>
      <c r="B2" s="78"/>
      <c r="C2" s="78"/>
      <c r="D2" s="78"/>
      <c r="E2" s="78"/>
      <c r="F2" s="78"/>
      <c r="G2" s="78"/>
      <c r="H2" s="78"/>
      <c r="I2" s="79"/>
      <c r="J2" s="78"/>
      <c r="K2" s="78"/>
      <c r="L2" s="78"/>
      <c r="M2" s="78"/>
      <c r="N2" s="78"/>
      <c r="O2" s="78"/>
      <c r="P2" s="78"/>
      <c r="Q2" s="78"/>
      <c r="R2" s="78"/>
    </row>
    <row r="3" spans="1:18" ht="15" thickBot="1" x14ac:dyDescent="0.25">
      <c r="A3" s="78"/>
      <c r="B3" s="295" t="s">
        <v>125</v>
      </c>
      <c r="C3" s="296"/>
      <c r="D3" s="296"/>
      <c r="E3" s="296"/>
      <c r="F3" s="296"/>
      <c r="G3" s="296"/>
      <c r="H3" s="297"/>
      <c r="I3" s="80"/>
      <c r="J3" s="78"/>
      <c r="K3" s="81" t="s">
        <v>126</v>
      </c>
      <c r="L3" s="78"/>
      <c r="M3" s="78"/>
      <c r="N3" s="78"/>
      <c r="O3" s="78"/>
      <c r="P3" s="78"/>
      <c r="Q3" s="78"/>
      <c r="R3" s="78"/>
    </row>
    <row r="4" spans="1:18" x14ac:dyDescent="0.2">
      <c r="A4" s="78"/>
      <c r="B4" s="326" t="s">
        <v>100</v>
      </c>
      <c r="C4" s="326"/>
      <c r="D4" s="326"/>
      <c r="E4" s="326"/>
      <c r="F4" s="326"/>
      <c r="G4" s="326"/>
      <c r="H4" s="326"/>
      <c r="I4" s="82"/>
      <c r="J4" s="78"/>
      <c r="K4" s="83" t="s">
        <v>127</v>
      </c>
      <c r="L4" s="78"/>
      <c r="M4" s="78"/>
      <c r="N4" s="78"/>
      <c r="O4" s="78"/>
      <c r="P4" s="78"/>
      <c r="Q4" s="78"/>
      <c r="R4" s="78"/>
    </row>
    <row r="5" spans="1:18" x14ac:dyDescent="0.2">
      <c r="A5" s="78"/>
      <c r="B5" s="78"/>
      <c r="C5" s="78"/>
      <c r="D5" s="78"/>
      <c r="E5" s="78"/>
      <c r="F5" s="78"/>
      <c r="G5" s="78"/>
      <c r="H5" s="78"/>
      <c r="I5" s="79"/>
      <c r="J5" s="78"/>
      <c r="K5" s="81"/>
      <c r="L5" s="78"/>
      <c r="M5" s="78"/>
      <c r="N5" s="78"/>
      <c r="O5" s="78"/>
      <c r="P5" s="78"/>
      <c r="Q5" s="78"/>
      <c r="R5" s="78"/>
    </row>
    <row r="6" spans="1:18" x14ac:dyDescent="0.2">
      <c r="A6" s="78"/>
      <c r="B6" s="84" t="s">
        <v>128</v>
      </c>
      <c r="C6" s="85"/>
      <c r="D6" s="78"/>
      <c r="E6" s="78"/>
      <c r="F6" s="78"/>
      <c r="G6" s="78"/>
      <c r="H6" s="78"/>
      <c r="I6" s="79"/>
      <c r="J6" s="78"/>
      <c r="K6" s="81" t="s">
        <v>129</v>
      </c>
      <c r="L6" s="78"/>
      <c r="M6" s="78"/>
      <c r="N6" s="78"/>
      <c r="O6" s="78"/>
      <c r="P6" s="78"/>
      <c r="Q6" s="78"/>
      <c r="R6" s="78"/>
    </row>
    <row r="7" spans="1:18" x14ac:dyDescent="0.2">
      <c r="A7" s="78"/>
      <c r="B7" s="78"/>
      <c r="C7" s="78"/>
      <c r="D7" s="78"/>
      <c r="E7" s="78"/>
      <c r="F7" s="78"/>
      <c r="G7" s="78"/>
      <c r="H7" s="78"/>
      <c r="I7" s="79"/>
      <c r="J7" s="78"/>
      <c r="K7" s="78"/>
      <c r="L7" s="78"/>
      <c r="M7" s="78"/>
      <c r="N7" s="78"/>
      <c r="O7" s="78"/>
      <c r="P7" s="78"/>
      <c r="Q7" s="78"/>
      <c r="R7" s="78"/>
    </row>
    <row r="8" spans="1:18" x14ac:dyDescent="0.2">
      <c r="A8" s="78"/>
      <c r="B8" s="84" t="s">
        <v>98</v>
      </c>
      <c r="C8" s="85"/>
      <c r="D8" s="86" t="s">
        <v>130</v>
      </c>
      <c r="E8" s="87"/>
      <c r="F8" s="84" t="s">
        <v>131</v>
      </c>
      <c r="G8" s="78"/>
      <c r="H8" s="78"/>
      <c r="I8" s="79"/>
      <c r="J8" s="78"/>
      <c r="K8" s="327" t="s">
        <v>132</v>
      </c>
      <c r="L8" s="328"/>
      <c r="M8" s="328"/>
      <c r="N8" s="328"/>
      <c r="O8" s="328"/>
      <c r="P8" s="328"/>
      <c r="Q8" s="329"/>
      <c r="R8" s="78"/>
    </row>
    <row r="9" spans="1:18" x14ac:dyDescent="0.2">
      <c r="A9" s="78"/>
      <c r="B9" s="78"/>
      <c r="C9" s="78"/>
      <c r="D9" s="78"/>
      <c r="E9" s="78"/>
      <c r="F9" s="78"/>
      <c r="G9" s="78"/>
      <c r="H9" s="78"/>
      <c r="I9" s="79"/>
      <c r="J9" s="78"/>
      <c r="K9" s="330">
        <v>1</v>
      </c>
      <c r="L9" s="332" t="s">
        <v>133</v>
      </c>
      <c r="M9" s="333"/>
      <c r="N9" s="333"/>
      <c r="O9" s="333"/>
      <c r="P9" s="333"/>
      <c r="Q9" s="334"/>
      <c r="R9" s="78"/>
    </row>
    <row r="10" spans="1:18" x14ac:dyDescent="0.2">
      <c r="A10" s="78"/>
      <c r="B10" s="88" t="s">
        <v>134</v>
      </c>
      <c r="C10" s="89"/>
      <c r="D10" s="85"/>
      <c r="E10" s="78" t="s">
        <v>135</v>
      </c>
      <c r="F10" s="78"/>
      <c r="G10" s="78"/>
      <c r="H10" s="78"/>
      <c r="I10" s="79"/>
      <c r="J10" s="78"/>
      <c r="K10" s="331"/>
      <c r="L10" s="321"/>
      <c r="M10" s="322"/>
      <c r="N10" s="322"/>
      <c r="O10" s="322"/>
      <c r="P10" s="322"/>
      <c r="Q10" s="323"/>
      <c r="R10" s="78"/>
    </row>
    <row r="11" spans="1:18" x14ac:dyDescent="0.2">
      <c r="A11" s="78"/>
      <c r="B11" s="78"/>
      <c r="C11" s="78"/>
      <c r="D11" s="78"/>
      <c r="E11" s="78"/>
      <c r="F11" s="78"/>
      <c r="G11" s="78"/>
      <c r="H11" s="78"/>
      <c r="I11" s="79"/>
      <c r="J11" s="78"/>
      <c r="K11" s="330">
        <v>2</v>
      </c>
      <c r="L11" s="332" t="s">
        <v>136</v>
      </c>
      <c r="M11" s="333"/>
      <c r="N11" s="333"/>
      <c r="O11" s="333"/>
      <c r="P11" s="333"/>
      <c r="Q11" s="334"/>
      <c r="R11" s="78"/>
    </row>
    <row r="12" spans="1:18" x14ac:dyDescent="0.2">
      <c r="A12" s="78"/>
      <c r="B12" s="78"/>
      <c r="C12" s="78"/>
      <c r="D12" s="78"/>
      <c r="E12" s="78"/>
      <c r="F12" s="78"/>
      <c r="G12" s="78"/>
      <c r="H12" s="78"/>
      <c r="I12" s="79"/>
      <c r="J12" s="78"/>
      <c r="K12" s="331"/>
      <c r="L12" s="321"/>
      <c r="M12" s="322"/>
      <c r="N12" s="322"/>
      <c r="O12" s="322"/>
      <c r="P12" s="322"/>
      <c r="Q12" s="323"/>
      <c r="R12" s="78"/>
    </row>
    <row r="13" spans="1:18" ht="13.5" thickBot="1" x14ac:dyDescent="0.25">
      <c r="A13" s="78"/>
      <c r="B13" s="78"/>
      <c r="C13" s="78"/>
      <c r="D13" s="78"/>
      <c r="E13" s="78"/>
      <c r="F13" s="78"/>
      <c r="G13" s="78"/>
      <c r="H13" s="78"/>
      <c r="I13" s="80"/>
      <c r="J13" s="78"/>
      <c r="K13" s="330">
        <v>3</v>
      </c>
      <c r="L13" s="332" t="s">
        <v>137</v>
      </c>
      <c r="M13" s="333"/>
      <c r="N13" s="333"/>
      <c r="O13" s="333"/>
      <c r="P13" s="333"/>
      <c r="Q13" s="334"/>
      <c r="R13" s="78"/>
    </row>
    <row r="14" spans="1:18" ht="13.5" thickBot="1" x14ac:dyDescent="0.25">
      <c r="A14" s="78"/>
      <c r="B14" s="311" t="s">
        <v>138</v>
      </c>
      <c r="C14" s="312"/>
      <c r="D14" s="312"/>
      <c r="E14" s="312"/>
      <c r="F14" s="312"/>
      <c r="G14" s="312"/>
      <c r="H14" s="313"/>
      <c r="I14" s="79"/>
      <c r="J14" s="78"/>
      <c r="K14" s="331"/>
      <c r="L14" s="321"/>
      <c r="M14" s="322"/>
      <c r="N14" s="322"/>
      <c r="O14" s="322"/>
      <c r="P14" s="322"/>
      <c r="Q14" s="323"/>
      <c r="R14" s="78"/>
    </row>
    <row r="15" spans="1:18" x14ac:dyDescent="0.2">
      <c r="A15" s="78"/>
      <c r="B15" s="78"/>
      <c r="C15" s="78"/>
      <c r="D15" s="78"/>
      <c r="E15" s="78"/>
      <c r="F15" s="78"/>
      <c r="G15" s="78"/>
      <c r="H15" s="78"/>
      <c r="I15" s="90"/>
      <c r="J15" s="78"/>
      <c r="K15" s="315">
        <v>4</v>
      </c>
      <c r="L15" s="324" t="s">
        <v>139</v>
      </c>
      <c r="M15" s="324"/>
      <c r="N15" s="324"/>
      <c r="O15" s="324"/>
      <c r="P15" s="324"/>
      <c r="Q15" s="324"/>
      <c r="R15" s="78"/>
    </row>
    <row r="16" spans="1:18" x14ac:dyDescent="0.2">
      <c r="A16" s="78"/>
      <c r="B16" s="91" t="s">
        <v>140</v>
      </c>
      <c r="C16" s="317" t="s">
        <v>141</v>
      </c>
      <c r="D16" s="317"/>
      <c r="E16" s="317"/>
      <c r="F16" s="317"/>
      <c r="G16" s="317"/>
      <c r="H16" s="85"/>
      <c r="I16" s="90"/>
      <c r="J16" s="78"/>
      <c r="K16" s="315"/>
      <c r="L16" s="325"/>
      <c r="M16" s="325"/>
      <c r="N16" s="325"/>
      <c r="O16" s="325"/>
      <c r="P16" s="325"/>
      <c r="Q16" s="325"/>
      <c r="R16" s="78"/>
    </row>
    <row r="17" spans="1:18" x14ac:dyDescent="0.2">
      <c r="A17" s="78"/>
      <c r="B17" s="91" t="s">
        <v>142</v>
      </c>
      <c r="C17" s="317" t="s">
        <v>143</v>
      </c>
      <c r="D17" s="317"/>
      <c r="E17" s="317"/>
      <c r="F17" s="317"/>
      <c r="G17" s="317"/>
      <c r="H17" s="85"/>
      <c r="I17" s="90"/>
      <c r="J17" s="78"/>
      <c r="K17" s="315">
        <v>5</v>
      </c>
      <c r="L17" s="324" t="s">
        <v>144</v>
      </c>
      <c r="M17" s="324"/>
      <c r="N17" s="324"/>
      <c r="O17" s="324"/>
      <c r="P17" s="324"/>
      <c r="Q17" s="324"/>
      <c r="R17" s="78"/>
    </row>
    <row r="18" spans="1:18" x14ac:dyDescent="0.2">
      <c r="A18" s="78"/>
      <c r="B18" s="91" t="s">
        <v>145</v>
      </c>
      <c r="C18" s="317" t="s">
        <v>146</v>
      </c>
      <c r="D18" s="317"/>
      <c r="E18" s="317"/>
      <c r="F18" s="317"/>
      <c r="G18" s="317"/>
      <c r="H18" s="85"/>
      <c r="I18" s="90"/>
      <c r="J18" s="78"/>
      <c r="K18" s="315"/>
      <c r="L18" s="325"/>
      <c r="M18" s="325"/>
      <c r="N18" s="325"/>
      <c r="O18" s="325"/>
      <c r="P18" s="325"/>
      <c r="Q18" s="325"/>
      <c r="R18" s="78"/>
    </row>
    <row r="19" spans="1:18" x14ac:dyDescent="0.2">
      <c r="A19" s="78"/>
      <c r="B19" s="91" t="s">
        <v>147</v>
      </c>
      <c r="C19" s="317" t="s">
        <v>148</v>
      </c>
      <c r="D19" s="317"/>
      <c r="E19" s="317"/>
      <c r="F19" s="317"/>
      <c r="G19" s="317"/>
      <c r="H19" s="85"/>
      <c r="I19" s="79"/>
      <c r="J19" s="78"/>
      <c r="K19" s="318">
        <v>6</v>
      </c>
      <c r="L19" s="319" t="s">
        <v>149</v>
      </c>
      <c r="M19" s="319"/>
      <c r="N19" s="319"/>
      <c r="O19" s="319"/>
      <c r="P19" s="319"/>
      <c r="Q19" s="319"/>
      <c r="R19" s="78"/>
    </row>
    <row r="20" spans="1:18" x14ac:dyDescent="0.2">
      <c r="A20" s="78"/>
      <c r="B20" s="78"/>
      <c r="C20" s="78"/>
      <c r="D20" s="78"/>
      <c r="E20" s="78"/>
      <c r="F20" s="78"/>
      <c r="G20" s="78"/>
      <c r="H20" s="78"/>
      <c r="I20" s="79"/>
      <c r="J20" s="78"/>
      <c r="K20" s="318"/>
      <c r="L20" s="320"/>
      <c r="M20" s="320"/>
      <c r="N20" s="320"/>
      <c r="O20" s="320"/>
      <c r="P20" s="320"/>
      <c r="Q20" s="320"/>
      <c r="R20" s="78"/>
    </row>
    <row r="21" spans="1:18" x14ac:dyDescent="0.2">
      <c r="A21" s="78"/>
      <c r="B21" s="78"/>
      <c r="C21" s="78"/>
      <c r="D21" s="78"/>
      <c r="E21" s="78"/>
      <c r="F21" s="78"/>
      <c r="G21" s="78"/>
      <c r="H21" s="78"/>
      <c r="I21" s="79"/>
      <c r="J21" s="78"/>
      <c r="K21" s="78"/>
      <c r="L21" s="78"/>
      <c r="M21" s="78"/>
      <c r="N21" s="78"/>
      <c r="O21" s="78"/>
      <c r="P21" s="78"/>
      <c r="Q21" s="78"/>
      <c r="R21" s="78"/>
    </row>
    <row r="22" spans="1:18" ht="13.5" thickBot="1" x14ac:dyDescent="0.25">
      <c r="A22" s="78"/>
      <c r="B22" s="78"/>
      <c r="C22" s="78"/>
      <c r="D22" s="78"/>
      <c r="E22" s="78"/>
      <c r="F22" s="78"/>
      <c r="G22" s="78"/>
      <c r="H22" s="78"/>
      <c r="I22" s="80"/>
      <c r="J22" s="78"/>
      <c r="K22" s="78"/>
      <c r="L22" s="78"/>
      <c r="M22" s="78"/>
      <c r="N22" s="78"/>
      <c r="O22" s="78"/>
      <c r="P22" s="78"/>
      <c r="Q22" s="78"/>
      <c r="R22" s="78"/>
    </row>
    <row r="23" spans="1:18" ht="13.5" thickBot="1" x14ac:dyDescent="0.25">
      <c r="A23" s="78"/>
      <c r="B23" s="311" t="s">
        <v>150</v>
      </c>
      <c r="C23" s="312"/>
      <c r="D23" s="312"/>
      <c r="E23" s="312"/>
      <c r="F23" s="312"/>
      <c r="G23" s="312"/>
      <c r="H23" s="313"/>
      <c r="I23" s="79"/>
      <c r="J23" s="78"/>
      <c r="K23" s="78"/>
      <c r="L23" s="78"/>
      <c r="M23" s="78"/>
      <c r="N23" s="78"/>
      <c r="O23" s="78"/>
      <c r="P23" s="78"/>
      <c r="Q23" s="78"/>
      <c r="R23" s="78"/>
    </row>
    <row r="24" spans="1:18" x14ac:dyDescent="0.2">
      <c r="A24" s="78"/>
      <c r="B24" s="78"/>
      <c r="C24" s="78"/>
      <c r="D24" s="78"/>
      <c r="E24" s="78"/>
      <c r="F24" s="78"/>
      <c r="G24" s="78"/>
      <c r="H24" s="78"/>
      <c r="I24" s="92"/>
      <c r="J24" s="78"/>
      <c r="K24" s="78"/>
      <c r="L24" s="78"/>
      <c r="M24" s="78"/>
      <c r="N24" s="78"/>
      <c r="O24" s="78"/>
      <c r="P24" s="78"/>
      <c r="Q24" s="78"/>
      <c r="R24" s="78"/>
    </row>
    <row r="25" spans="1:18" ht="24" customHeight="1" x14ac:dyDescent="0.2">
      <c r="A25" s="78"/>
      <c r="B25" s="315" t="s">
        <v>38</v>
      </c>
      <c r="C25" s="315"/>
      <c r="D25" s="315" t="s">
        <v>39</v>
      </c>
      <c r="E25" s="315"/>
      <c r="F25" s="316" t="s">
        <v>151</v>
      </c>
      <c r="G25" s="316"/>
      <c r="H25" s="316"/>
      <c r="I25" s="93"/>
      <c r="J25" s="78"/>
      <c r="K25" s="78"/>
      <c r="L25" s="78"/>
      <c r="M25" s="78"/>
      <c r="N25" s="78"/>
      <c r="O25" s="78"/>
      <c r="P25" s="78"/>
      <c r="Q25" s="78"/>
      <c r="R25" s="78"/>
    </row>
    <row r="26" spans="1:18" x14ac:dyDescent="0.2">
      <c r="A26" s="78"/>
      <c r="B26" s="314"/>
      <c r="C26" s="314"/>
      <c r="D26" s="314"/>
      <c r="E26" s="314"/>
      <c r="F26" s="314"/>
      <c r="G26" s="314"/>
      <c r="H26" s="314"/>
      <c r="I26" s="93"/>
      <c r="J26" s="78"/>
      <c r="K26" s="78"/>
      <c r="L26" s="78"/>
      <c r="M26" s="78"/>
      <c r="N26" s="78"/>
      <c r="O26" s="78"/>
      <c r="P26" s="78"/>
      <c r="Q26" s="78"/>
      <c r="R26" s="78"/>
    </row>
    <row r="27" spans="1:18" x14ac:dyDescent="0.2">
      <c r="A27" s="78"/>
      <c r="B27" s="314"/>
      <c r="C27" s="314"/>
      <c r="D27" s="314"/>
      <c r="E27" s="314"/>
      <c r="F27" s="314"/>
      <c r="G27" s="314"/>
      <c r="H27" s="314"/>
      <c r="I27" s="79"/>
      <c r="J27" s="78"/>
      <c r="K27" s="78"/>
      <c r="L27" s="78"/>
      <c r="M27" s="78"/>
      <c r="N27" s="78"/>
      <c r="O27" s="78"/>
      <c r="P27" s="78"/>
      <c r="Q27" s="78"/>
      <c r="R27" s="78"/>
    </row>
    <row r="28" spans="1:18" x14ac:dyDescent="0.2">
      <c r="A28" s="78"/>
      <c r="B28" s="78"/>
      <c r="C28" s="78"/>
      <c r="D28" s="78"/>
      <c r="E28" s="78"/>
      <c r="F28" s="78"/>
      <c r="G28" s="78"/>
      <c r="H28" s="78"/>
      <c r="I28" s="79"/>
      <c r="J28" s="78"/>
      <c r="K28" s="78"/>
      <c r="L28" s="78"/>
      <c r="M28" s="78"/>
      <c r="N28" s="78"/>
      <c r="O28" s="78"/>
      <c r="P28" s="78"/>
      <c r="Q28" s="78"/>
      <c r="R28" s="78"/>
    </row>
    <row r="29" spans="1:18" x14ac:dyDescent="0.2">
      <c r="A29" s="78"/>
      <c r="B29" s="78"/>
      <c r="C29" s="78"/>
      <c r="D29" s="78"/>
      <c r="E29" s="78"/>
      <c r="F29" s="78"/>
      <c r="G29" s="78"/>
      <c r="H29" s="78"/>
      <c r="I29" s="79"/>
      <c r="J29" s="78"/>
      <c r="K29" s="78"/>
      <c r="L29" s="78"/>
      <c r="M29" s="78"/>
      <c r="N29" s="78"/>
      <c r="O29" s="78"/>
      <c r="P29" s="78"/>
      <c r="Q29" s="78"/>
      <c r="R29" s="78"/>
    </row>
    <row r="30" spans="1:18" x14ac:dyDescent="0.2">
      <c r="A30" s="78"/>
      <c r="B30" s="78"/>
      <c r="C30" s="78"/>
      <c r="D30" s="78"/>
      <c r="E30" s="78"/>
      <c r="F30" s="78"/>
      <c r="G30" s="78"/>
      <c r="H30" s="78"/>
      <c r="I30" s="79"/>
      <c r="J30" s="78"/>
      <c r="K30" s="78"/>
      <c r="L30" s="78"/>
      <c r="M30" s="78"/>
      <c r="N30" s="78"/>
      <c r="O30" s="78"/>
      <c r="P30" s="78"/>
      <c r="Q30" s="78"/>
      <c r="R30" s="78"/>
    </row>
  </sheetData>
  <mergeCells count="36">
    <mergeCell ref="K11:K12"/>
    <mergeCell ref="L11:Q11"/>
    <mergeCell ref="L12:Q12"/>
    <mergeCell ref="K13:K14"/>
    <mergeCell ref="L13:Q13"/>
    <mergeCell ref="B3:H3"/>
    <mergeCell ref="B4:H4"/>
    <mergeCell ref="K8:Q8"/>
    <mergeCell ref="K9:K10"/>
    <mergeCell ref="L9:Q9"/>
    <mergeCell ref="L10:Q10"/>
    <mergeCell ref="C19:G19"/>
    <mergeCell ref="K19:K20"/>
    <mergeCell ref="L19:Q19"/>
    <mergeCell ref="L20:Q20"/>
    <mergeCell ref="B14:H14"/>
    <mergeCell ref="L14:Q14"/>
    <mergeCell ref="K15:K16"/>
    <mergeCell ref="L15:Q15"/>
    <mergeCell ref="C16:G16"/>
    <mergeCell ref="L16:Q16"/>
    <mergeCell ref="C17:G17"/>
    <mergeCell ref="K17:K18"/>
    <mergeCell ref="L17:Q17"/>
    <mergeCell ref="C18:G18"/>
    <mergeCell ref="L18:Q18"/>
    <mergeCell ref="B23:H23"/>
    <mergeCell ref="B26:C26"/>
    <mergeCell ref="D26:E26"/>
    <mergeCell ref="F26:H26"/>
    <mergeCell ref="B27:C27"/>
    <mergeCell ref="D27:E27"/>
    <mergeCell ref="F27:H27"/>
    <mergeCell ref="B25:C25"/>
    <mergeCell ref="D25:E25"/>
    <mergeCell ref="F25:H2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5"/>
  <sheetViews>
    <sheetView showGridLines="0" view="pageBreakPreview" zoomScaleNormal="100" zoomScaleSheetLayoutView="100" workbookViewId="0">
      <selection activeCell="C92" sqref="C92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5.28515625" style="1" customWidth="1"/>
    <col min="5" max="5" width="14.140625" style="44" bestFit="1" customWidth="1"/>
    <col min="6" max="6" width="10.42578125" style="44" customWidth="1"/>
    <col min="7" max="7" width="9.140625" style="44"/>
    <col min="8" max="8" width="10.1406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369" t="s">
        <v>96</v>
      </c>
      <c r="B1" s="370"/>
      <c r="C1" s="370"/>
      <c r="D1" s="371"/>
      <c r="E1" s="110"/>
      <c r="F1" s="110"/>
      <c r="G1" s="110"/>
      <c r="H1" s="97"/>
      <c r="I1" s="100"/>
      <c r="J1" s="100"/>
      <c r="K1" s="100"/>
      <c r="L1" s="100"/>
      <c r="M1" s="100"/>
    </row>
    <row r="2" spans="1:13" x14ac:dyDescent="0.2">
      <c r="A2" s="202"/>
      <c r="B2" s="203"/>
      <c r="C2" s="203"/>
      <c r="D2" s="204"/>
      <c r="E2" s="110"/>
      <c r="F2" s="110"/>
      <c r="G2" s="110"/>
      <c r="H2" s="97"/>
      <c r="I2" s="100"/>
      <c r="J2" s="100"/>
      <c r="K2" s="100"/>
      <c r="L2" s="100"/>
      <c r="M2" s="100"/>
    </row>
    <row r="3" spans="1:13" x14ac:dyDescent="0.2">
      <c r="A3" s="205" t="s">
        <v>221</v>
      </c>
      <c r="B3" s="203"/>
      <c r="C3" s="203"/>
      <c r="D3" s="204"/>
      <c r="E3" s="110"/>
      <c r="F3" s="110"/>
      <c r="G3" s="110"/>
      <c r="H3" s="97"/>
      <c r="I3" s="100"/>
      <c r="J3" s="100"/>
      <c r="K3" s="100"/>
      <c r="L3" s="100"/>
      <c r="M3" s="100"/>
    </row>
    <row r="4" spans="1:13" x14ac:dyDescent="0.2">
      <c r="A4" s="206"/>
      <c r="B4" s="207"/>
      <c r="C4" s="207"/>
      <c r="D4" s="208"/>
      <c r="E4" s="110"/>
      <c r="F4" s="110"/>
      <c r="G4" s="110"/>
      <c r="H4" s="97"/>
      <c r="I4" s="100"/>
      <c r="J4" s="100"/>
      <c r="K4" s="100"/>
      <c r="L4" s="100"/>
      <c r="M4" s="100"/>
    </row>
    <row r="5" spans="1:13" x14ac:dyDescent="0.2">
      <c r="A5" s="377" t="s">
        <v>179</v>
      </c>
      <c r="B5" s="378"/>
      <c r="C5" s="378"/>
      <c r="D5" s="379"/>
      <c r="E5" s="110"/>
      <c r="F5" s="110"/>
      <c r="G5" s="110"/>
      <c r="H5" s="97"/>
      <c r="I5" s="100"/>
      <c r="J5" s="100"/>
      <c r="K5" s="100"/>
      <c r="L5" s="100"/>
      <c r="M5" s="100"/>
    </row>
    <row r="6" spans="1:13" x14ac:dyDescent="0.2">
      <c r="A6" s="206"/>
      <c r="B6" s="207"/>
      <c r="C6" s="207"/>
      <c r="D6" s="208"/>
      <c r="E6" s="110"/>
      <c r="F6" s="110"/>
      <c r="G6" s="110"/>
      <c r="H6" s="97"/>
      <c r="I6" s="100"/>
      <c r="J6" s="100"/>
      <c r="K6" s="100"/>
      <c r="L6" s="100"/>
      <c r="M6" s="100"/>
    </row>
    <row r="7" spans="1:13" x14ac:dyDescent="0.2">
      <c r="A7" s="339" t="s">
        <v>163</v>
      </c>
      <c r="B7" s="340"/>
      <c r="C7" s="340"/>
      <c r="D7" s="341"/>
      <c r="E7" s="110"/>
      <c r="F7" s="110"/>
      <c r="G7" s="110"/>
      <c r="H7" s="97"/>
      <c r="I7" s="100"/>
      <c r="J7" s="100"/>
      <c r="K7" s="100"/>
      <c r="L7" s="100"/>
      <c r="M7" s="100"/>
    </row>
    <row r="8" spans="1:13" x14ac:dyDescent="0.2">
      <c r="A8" s="209"/>
      <c r="B8" s="94"/>
      <c r="C8" s="94"/>
      <c r="D8" s="210"/>
      <c r="E8" s="110"/>
      <c r="F8" s="110"/>
      <c r="G8" s="110"/>
      <c r="H8" s="97"/>
      <c r="I8" s="100"/>
      <c r="J8" s="100"/>
      <c r="K8" s="100"/>
      <c r="L8" s="100"/>
      <c r="M8" s="100"/>
    </row>
    <row r="9" spans="1:13" x14ac:dyDescent="0.2">
      <c r="A9" s="127">
        <v>1</v>
      </c>
      <c r="B9" s="127" t="s">
        <v>152</v>
      </c>
      <c r="C9" s="127" t="s">
        <v>2</v>
      </c>
      <c r="D9" s="127" t="s">
        <v>86</v>
      </c>
      <c r="E9" s="110"/>
      <c r="F9" s="110"/>
      <c r="G9" s="110"/>
      <c r="H9" s="97"/>
      <c r="I9" s="100"/>
      <c r="J9" s="100"/>
      <c r="K9" s="100"/>
      <c r="L9" s="100"/>
      <c r="M9" s="100"/>
    </row>
    <row r="10" spans="1:13" x14ac:dyDescent="0.2">
      <c r="A10" s="200" t="s">
        <v>5</v>
      </c>
      <c r="B10" s="197" t="s">
        <v>37</v>
      </c>
      <c r="C10" s="50"/>
      <c r="D10" s="51">
        <v>1194.49</v>
      </c>
      <c r="E10" s="110"/>
      <c r="F10" s="110"/>
      <c r="G10" s="110"/>
      <c r="H10" s="97"/>
      <c r="I10" s="100"/>
      <c r="J10" s="100"/>
      <c r="K10" s="100"/>
      <c r="L10" s="100"/>
      <c r="M10" s="100"/>
    </row>
    <row r="11" spans="1:13" x14ac:dyDescent="0.2">
      <c r="A11" s="200" t="s">
        <v>6</v>
      </c>
      <c r="B11" s="197" t="s">
        <v>47</v>
      </c>
      <c r="C11" s="52"/>
      <c r="D11" s="51">
        <v>0</v>
      </c>
      <c r="E11" s="110"/>
      <c r="F11" s="110"/>
      <c r="G11" s="110"/>
      <c r="H11" s="97"/>
      <c r="I11" s="100"/>
      <c r="J11" s="100"/>
      <c r="K11" s="100"/>
      <c r="L11" s="100"/>
      <c r="M11" s="100"/>
    </row>
    <row r="12" spans="1:13" x14ac:dyDescent="0.2">
      <c r="A12" s="200" t="s">
        <v>7</v>
      </c>
      <c r="B12" s="49" t="s">
        <v>48</v>
      </c>
      <c r="C12" s="52"/>
      <c r="D12" s="51">
        <f>D11*C12</f>
        <v>0</v>
      </c>
      <c r="E12" s="110"/>
      <c r="F12" s="110"/>
      <c r="G12" s="110"/>
      <c r="H12" s="97"/>
      <c r="I12" s="100"/>
      <c r="J12" s="100"/>
      <c r="K12" s="100"/>
      <c r="L12" s="100"/>
      <c r="M12" s="100"/>
    </row>
    <row r="13" spans="1:13" x14ac:dyDescent="0.2">
      <c r="A13" s="200" t="s">
        <v>8</v>
      </c>
      <c r="B13" s="49" t="s">
        <v>1</v>
      </c>
      <c r="C13" s="52"/>
      <c r="D13" s="51">
        <v>0</v>
      </c>
      <c r="E13" s="110"/>
      <c r="F13" s="110"/>
      <c r="G13" s="110"/>
      <c r="H13" s="97"/>
      <c r="I13" s="100"/>
      <c r="J13" s="100"/>
      <c r="K13" s="100"/>
      <c r="L13" s="100"/>
      <c r="M13" s="100"/>
    </row>
    <row r="14" spans="1:13" x14ac:dyDescent="0.2">
      <c r="A14" s="193" t="s">
        <v>9</v>
      </c>
      <c r="B14" s="49" t="s">
        <v>49</v>
      </c>
      <c r="C14" s="53"/>
      <c r="D14" s="51">
        <v>0</v>
      </c>
      <c r="E14" s="110"/>
      <c r="F14" s="110"/>
      <c r="G14" s="111"/>
      <c r="H14" s="98"/>
      <c r="I14" s="100"/>
      <c r="J14" s="100"/>
      <c r="K14" s="100"/>
      <c r="L14" s="100"/>
      <c r="M14" s="100"/>
    </row>
    <row r="15" spans="1:13" x14ac:dyDescent="0.2">
      <c r="A15" s="193" t="s">
        <v>11</v>
      </c>
      <c r="B15" s="49" t="s">
        <v>3</v>
      </c>
      <c r="C15" s="52"/>
      <c r="D15" s="51">
        <v>0</v>
      </c>
      <c r="E15" s="110"/>
      <c r="F15" s="110"/>
      <c r="G15" s="112"/>
      <c r="H15" s="97"/>
      <c r="I15" s="100"/>
      <c r="J15" s="100"/>
      <c r="K15" s="100"/>
      <c r="L15" s="100"/>
      <c r="M15" s="100"/>
    </row>
    <row r="16" spans="1:13" x14ac:dyDescent="0.2">
      <c r="A16" s="383" t="s">
        <v>153</v>
      </c>
      <c r="B16" s="383"/>
      <c r="C16" s="383"/>
      <c r="D16" s="54">
        <f>TRUNC(SUM(D10:D15),2)</f>
        <v>1194.49</v>
      </c>
      <c r="E16" s="110"/>
      <c r="F16" s="110"/>
      <c r="G16" s="110"/>
      <c r="H16" s="97"/>
      <c r="I16" s="100"/>
      <c r="J16" s="100"/>
      <c r="K16" s="100"/>
      <c r="L16" s="100"/>
      <c r="M16" s="100"/>
    </row>
    <row r="17" spans="1:13" s="168" customFormat="1" ht="15" customHeight="1" x14ac:dyDescent="0.2">
      <c r="A17" s="380" t="s">
        <v>203</v>
      </c>
      <c r="B17" s="381"/>
      <c r="C17" s="381"/>
      <c r="D17" s="382"/>
      <c r="E17" s="110"/>
      <c r="F17" s="110"/>
      <c r="G17" s="110"/>
      <c r="H17" s="97"/>
      <c r="I17" s="100"/>
      <c r="J17" s="100"/>
      <c r="K17" s="100"/>
      <c r="L17" s="100"/>
      <c r="M17" s="100"/>
    </row>
    <row r="18" spans="1:13" s="168" customFormat="1" ht="27" customHeight="1" x14ac:dyDescent="0.2">
      <c r="A18" s="380" t="s">
        <v>204</v>
      </c>
      <c r="B18" s="381"/>
      <c r="C18" s="381"/>
      <c r="D18" s="382"/>
      <c r="E18" s="110"/>
      <c r="F18" s="110"/>
      <c r="G18" s="110"/>
      <c r="H18" s="97"/>
      <c r="I18" s="100"/>
      <c r="J18" s="100"/>
      <c r="K18" s="100"/>
      <c r="L18" s="100"/>
      <c r="M18" s="100"/>
    </row>
    <row r="19" spans="1:13" x14ac:dyDescent="0.2">
      <c r="A19" s="211"/>
      <c r="B19" s="55"/>
      <c r="C19" s="55"/>
      <c r="D19" s="212"/>
      <c r="E19" s="110"/>
      <c r="F19" s="110"/>
      <c r="G19" s="110"/>
      <c r="H19" s="97"/>
      <c r="I19" s="100"/>
      <c r="J19" s="100"/>
      <c r="K19" s="100"/>
      <c r="L19" s="100"/>
      <c r="M19" s="100"/>
    </row>
    <row r="20" spans="1:13" x14ac:dyDescent="0.2">
      <c r="A20" s="339" t="s">
        <v>164</v>
      </c>
      <c r="B20" s="340"/>
      <c r="C20" s="340"/>
      <c r="D20" s="341"/>
      <c r="E20" s="113"/>
      <c r="F20" s="110"/>
      <c r="G20" s="112"/>
      <c r="H20" s="98"/>
      <c r="I20" s="100"/>
      <c r="J20" s="100"/>
      <c r="K20" s="100"/>
      <c r="L20" s="100"/>
      <c r="M20" s="100"/>
    </row>
    <row r="21" spans="1:13" x14ac:dyDescent="0.2">
      <c r="A21" s="198"/>
      <c r="B21" s="191"/>
      <c r="C21" s="191"/>
      <c r="D21" s="213"/>
      <c r="E21" s="113"/>
      <c r="F21" s="110"/>
      <c r="G21" s="112"/>
      <c r="H21" s="98"/>
      <c r="I21" s="100"/>
      <c r="J21" s="100"/>
      <c r="K21" s="100"/>
      <c r="L21" s="100"/>
      <c r="M21" s="100"/>
    </row>
    <row r="22" spans="1:13" x14ac:dyDescent="0.2">
      <c r="A22" s="363" t="s">
        <v>59</v>
      </c>
      <c r="B22" s="364"/>
      <c r="C22" s="364"/>
      <c r="D22" s="365"/>
      <c r="E22" s="113"/>
      <c r="F22" s="110"/>
      <c r="G22" s="112"/>
      <c r="H22" s="98"/>
      <c r="I22" s="100"/>
      <c r="J22" s="100"/>
      <c r="K22" s="100"/>
      <c r="L22" s="100"/>
      <c r="M22" s="100"/>
    </row>
    <row r="23" spans="1:13" x14ac:dyDescent="0.2">
      <c r="A23" s="127" t="s">
        <v>61</v>
      </c>
      <c r="B23" s="199" t="s">
        <v>50</v>
      </c>
      <c r="C23" s="127" t="s">
        <v>2</v>
      </c>
      <c r="D23" s="127" t="s">
        <v>86</v>
      </c>
      <c r="E23" s="113"/>
      <c r="F23" s="110"/>
      <c r="G23" s="110"/>
      <c r="H23" s="97"/>
      <c r="I23" s="100"/>
      <c r="J23" s="100"/>
      <c r="K23" s="100"/>
      <c r="L23" s="100"/>
      <c r="M23" s="100"/>
    </row>
    <row r="24" spans="1:13" x14ac:dyDescent="0.2">
      <c r="A24" s="193" t="s">
        <v>5</v>
      </c>
      <c r="B24" s="197" t="s">
        <v>97</v>
      </c>
      <c r="C24" s="56">
        <f>1/12</f>
        <v>8.3333333333333329E-2</v>
      </c>
      <c r="D24" s="57">
        <f>C24*D16</f>
        <v>99.540833333333325</v>
      </c>
      <c r="E24" s="113" t="s">
        <v>79</v>
      </c>
      <c r="F24" s="110"/>
      <c r="G24" s="110"/>
      <c r="H24" s="98"/>
      <c r="I24" s="100"/>
      <c r="J24" s="100"/>
      <c r="K24" s="100"/>
      <c r="L24" s="100"/>
      <c r="M24" s="100"/>
    </row>
    <row r="25" spans="1:13" x14ac:dyDescent="0.2">
      <c r="A25" s="193" t="s">
        <v>6</v>
      </c>
      <c r="B25" s="197" t="s">
        <v>159</v>
      </c>
      <c r="C25" s="56">
        <f>(1/12)+(1/3/12)</f>
        <v>0.1111111111111111</v>
      </c>
      <c r="D25" s="57">
        <f>C25*D16</f>
        <v>132.7211111111111</v>
      </c>
      <c r="E25" s="113" t="s">
        <v>79</v>
      </c>
      <c r="F25" s="110"/>
      <c r="G25" s="110"/>
      <c r="H25" s="98"/>
      <c r="I25" s="100"/>
      <c r="J25" s="100"/>
      <c r="K25" s="100"/>
      <c r="L25" s="100"/>
      <c r="M25" s="100"/>
    </row>
    <row r="26" spans="1:13" x14ac:dyDescent="0.2">
      <c r="A26" s="345" t="s">
        <v>153</v>
      </c>
      <c r="B26" s="345"/>
      <c r="C26" s="58">
        <f>TRUNC(SUM(C24:C25),4)</f>
        <v>0.19439999999999999</v>
      </c>
      <c r="D26" s="59">
        <f>TRUNC(SUM(D24:D25),2)</f>
        <v>232.26</v>
      </c>
      <c r="E26" s="113"/>
      <c r="F26" s="110"/>
      <c r="G26" s="110"/>
      <c r="H26" s="98"/>
      <c r="I26" s="100"/>
      <c r="J26" s="100"/>
      <c r="K26" s="100"/>
      <c r="L26" s="100"/>
      <c r="M26" s="100"/>
    </row>
    <row r="27" spans="1:13" s="168" customFormat="1" ht="25.5" customHeight="1" x14ac:dyDescent="0.2">
      <c r="A27" s="355" t="s">
        <v>205</v>
      </c>
      <c r="B27" s="356"/>
      <c r="C27" s="356"/>
      <c r="D27" s="357"/>
      <c r="E27" s="113"/>
      <c r="F27" s="110"/>
      <c r="G27" s="110"/>
      <c r="H27" s="97"/>
      <c r="I27" s="100"/>
      <c r="J27" s="100"/>
      <c r="K27" s="100"/>
      <c r="L27" s="100"/>
      <c r="M27" s="100"/>
    </row>
    <row r="28" spans="1:13" s="168" customFormat="1" ht="25.5" customHeight="1" x14ac:dyDescent="0.2">
      <c r="A28" s="355" t="s">
        <v>206</v>
      </c>
      <c r="B28" s="356"/>
      <c r="C28" s="356"/>
      <c r="D28" s="357"/>
      <c r="E28" s="113"/>
      <c r="F28" s="110"/>
      <c r="G28" s="175"/>
      <c r="H28" s="97"/>
      <c r="I28" s="100"/>
      <c r="J28" s="100"/>
      <c r="K28" s="100"/>
      <c r="L28" s="100"/>
      <c r="M28" s="100"/>
    </row>
    <row r="29" spans="1:13" ht="12.75" customHeight="1" x14ac:dyDescent="0.2">
      <c r="A29" s="214"/>
      <c r="B29" s="194"/>
      <c r="C29" s="194"/>
      <c r="D29" s="215"/>
      <c r="E29" s="113"/>
      <c r="F29" s="110"/>
      <c r="G29" s="110"/>
      <c r="H29" s="97"/>
      <c r="I29" s="100"/>
      <c r="J29" s="100"/>
      <c r="K29" s="100"/>
      <c r="L29" s="100"/>
      <c r="M29" s="100"/>
    </row>
    <row r="30" spans="1:13" ht="30" customHeight="1" x14ac:dyDescent="0.2">
      <c r="A30" s="384" t="s">
        <v>165</v>
      </c>
      <c r="B30" s="385"/>
      <c r="C30" s="385"/>
      <c r="D30" s="386"/>
      <c r="E30" s="114"/>
      <c r="F30" s="115"/>
      <c r="G30" s="110"/>
      <c r="H30" s="97"/>
      <c r="I30" s="100"/>
      <c r="J30" s="100"/>
      <c r="K30" s="100"/>
      <c r="L30" s="100"/>
      <c r="M30" s="100"/>
    </row>
    <row r="31" spans="1:13" x14ac:dyDescent="0.2">
      <c r="A31" s="127" t="s">
        <v>62</v>
      </c>
      <c r="B31" s="199" t="s">
        <v>166</v>
      </c>
      <c r="C31" s="127" t="s">
        <v>2</v>
      </c>
      <c r="D31" s="127" t="s">
        <v>86</v>
      </c>
      <c r="E31" s="113"/>
      <c r="F31" s="110"/>
      <c r="G31" s="110"/>
      <c r="H31" s="98"/>
      <c r="I31" s="100"/>
      <c r="J31" s="100"/>
      <c r="K31" s="100"/>
      <c r="L31" s="100"/>
      <c r="M31" s="100"/>
    </row>
    <row r="32" spans="1:13" x14ac:dyDescent="0.2">
      <c r="A32" s="193" t="s">
        <v>5</v>
      </c>
      <c r="B32" s="197" t="s">
        <v>53</v>
      </c>
      <c r="C32" s="56">
        <v>0.2</v>
      </c>
      <c r="D32" s="57">
        <f>($D$16+$D$26)*C32</f>
        <v>285.35000000000002</v>
      </c>
      <c r="E32" s="113" t="s">
        <v>79</v>
      </c>
      <c r="F32" s="110"/>
      <c r="G32" s="110"/>
      <c r="H32" s="97"/>
      <c r="I32" s="100"/>
      <c r="J32" s="100"/>
      <c r="K32" s="100"/>
      <c r="L32" s="100"/>
      <c r="M32" s="100"/>
    </row>
    <row r="33" spans="1:13" x14ac:dyDescent="0.2">
      <c r="A33" s="193" t="s">
        <v>6</v>
      </c>
      <c r="B33" s="197" t="s">
        <v>54</v>
      </c>
      <c r="C33" s="56">
        <v>2.5000000000000001E-2</v>
      </c>
      <c r="D33" s="57">
        <f t="shared" ref="D33:D39" si="0">($D$16+$D$26)*C33</f>
        <v>35.668750000000003</v>
      </c>
      <c r="E33" s="113" t="s">
        <v>80</v>
      </c>
      <c r="F33" s="110"/>
      <c r="G33" s="110"/>
      <c r="H33" s="97"/>
      <c r="I33" s="100"/>
      <c r="J33" s="100"/>
      <c r="K33" s="100"/>
      <c r="L33" s="100"/>
      <c r="M33" s="100"/>
    </row>
    <row r="34" spans="1:13" x14ac:dyDescent="0.2">
      <c r="A34" s="193" t="s">
        <v>7</v>
      </c>
      <c r="B34" s="197" t="s">
        <v>187</v>
      </c>
      <c r="C34" s="56">
        <f>3*1%</f>
        <v>0.03</v>
      </c>
      <c r="D34" s="57">
        <f t="shared" si="0"/>
        <v>42.802499999999995</v>
      </c>
      <c r="E34" s="113" t="s">
        <v>191</v>
      </c>
      <c r="F34" s="110"/>
      <c r="G34" s="110"/>
      <c r="H34" s="97"/>
      <c r="I34" s="100"/>
      <c r="J34" s="100"/>
      <c r="K34" s="100"/>
      <c r="L34" s="100"/>
      <c r="M34" s="100"/>
    </row>
    <row r="35" spans="1:13" x14ac:dyDescent="0.2">
      <c r="A35" s="193" t="s">
        <v>8</v>
      </c>
      <c r="B35" s="197" t="s">
        <v>52</v>
      </c>
      <c r="C35" s="56">
        <v>1.4999999999999999E-2</v>
      </c>
      <c r="D35" s="57">
        <f t="shared" si="0"/>
        <v>21.401249999999997</v>
      </c>
      <c r="E35" s="113" t="s">
        <v>80</v>
      </c>
      <c r="F35" s="110"/>
      <c r="G35" s="110"/>
      <c r="H35" s="97"/>
      <c r="I35" s="100"/>
      <c r="J35" s="100"/>
      <c r="K35" s="100"/>
      <c r="L35" s="100"/>
      <c r="M35" s="100"/>
    </row>
    <row r="36" spans="1:13" x14ac:dyDescent="0.2">
      <c r="A36" s="193" t="s">
        <v>9</v>
      </c>
      <c r="B36" s="197" t="s">
        <v>55</v>
      </c>
      <c r="C36" s="56">
        <v>0.01</v>
      </c>
      <c r="D36" s="57">
        <f t="shared" si="0"/>
        <v>14.2675</v>
      </c>
      <c r="E36" s="113" t="s">
        <v>80</v>
      </c>
      <c r="F36" s="110"/>
      <c r="G36" s="110"/>
      <c r="H36" s="97"/>
      <c r="I36" s="100"/>
      <c r="J36" s="100"/>
      <c r="K36" s="100"/>
      <c r="L36" s="100"/>
      <c r="M36" s="100"/>
    </row>
    <row r="37" spans="1:13" x14ac:dyDescent="0.2">
      <c r="A37" s="193" t="s">
        <v>10</v>
      </c>
      <c r="B37" s="197" t="s">
        <v>56</v>
      </c>
      <c r="C37" s="56">
        <v>6.0000000000000001E-3</v>
      </c>
      <c r="D37" s="57">
        <f t="shared" si="0"/>
        <v>8.5604999999999993</v>
      </c>
      <c r="E37" s="113" t="s">
        <v>80</v>
      </c>
      <c r="F37" s="110"/>
      <c r="G37" s="110"/>
      <c r="H37" s="97"/>
      <c r="I37" s="100"/>
      <c r="J37" s="100"/>
      <c r="K37" s="100"/>
      <c r="L37" s="100"/>
      <c r="M37" s="100"/>
    </row>
    <row r="38" spans="1:13" x14ac:dyDescent="0.2">
      <c r="A38" s="193" t="s">
        <v>11</v>
      </c>
      <c r="B38" s="197" t="s">
        <v>57</v>
      </c>
      <c r="C38" s="56">
        <v>2E-3</v>
      </c>
      <c r="D38" s="57">
        <f t="shared" si="0"/>
        <v>2.8534999999999999</v>
      </c>
      <c r="E38" s="113" t="s">
        <v>80</v>
      </c>
      <c r="F38" s="110"/>
      <c r="G38" s="110"/>
      <c r="H38" s="97"/>
      <c r="I38" s="100"/>
      <c r="J38" s="100"/>
      <c r="K38" s="100"/>
      <c r="L38" s="100"/>
      <c r="M38" s="100"/>
    </row>
    <row r="39" spans="1:13" x14ac:dyDescent="0.2">
      <c r="A39" s="193" t="s">
        <v>12</v>
      </c>
      <c r="B39" s="197" t="s">
        <v>58</v>
      </c>
      <c r="C39" s="56">
        <v>0.08</v>
      </c>
      <c r="D39" s="57">
        <f t="shared" si="0"/>
        <v>114.14</v>
      </c>
      <c r="E39" s="113" t="s">
        <v>79</v>
      </c>
      <c r="F39" s="110"/>
      <c r="G39" s="110"/>
      <c r="H39" s="97"/>
      <c r="I39" s="100"/>
      <c r="J39" s="100"/>
      <c r="K39" s="100"/>
      <c r="L39" s="100"/>
      <c r="M39" s="100"/>
    </row>
    <row r="40" spans="1:13" x14ac:dyDescent="0.2">
      <c r="A40" s="345" t="s">
        <v>153</v>
      </c>
      <c r="B40" s="345"/>
      <c r="C40" s="58">
        <f>SUM(C32:C39)</f>
        <v>0.36800000000000005</v>
      </c>
      <c r="D40" s="59">
        <f>TRUNC(SUM(D32:D39),2)</f>
        <v>525.04</v>
      </c>
      <c r="E40" s="113"/>
      <c r="F40" s="110"/>
      <c r="G40" s="110"/>
      <c r="H40" s="97"/>
      <c r="I40" s="100"/>
      <c r="J40" s="100"/>
      <c r="K40" s="100"/>
      <c r="L40" s="100"/>
      <c r="M40" s="100"/>
    </row>
    <row r="41" spans="1:13" s="168" customFormat="1" ht="24" customHeight="1" x14ac:dyDescent="0.2">
      <c r="A41" s="355" t="s">
        <v>207</v>
      </c>
      <c r="B41" s="356"/>
      <c r="C41" s="356"/>
      <c r="D41" s="357"/>
      <c r="E41" s="113"/>
      <c r="F41" s="110"/>
      <c r="G41" s="110"/>
      <c r="H41" s="97"/>
      <c r="I41" s="100"/>
      <c r="J41" s="100"/>
      <c r="K41" s="100"/>
      <c r="L41" s="100"/>
      <c r="M41" s="100"/>
    </row>
    <row r="42" spans="1:13" s="168" customFormat="1" ht="27" customHeight="1" x14ac:dyDescent="0.2">
      <c r="A42" s="355" t="s">
        <v>208</v>
      </c>
      <c r="B42" s="356"/>
      <c r="C42" s="356"/>
      <c r="D42" s="357"/>
      <c r="E42" s="113"/>
      <c r="F42" s="110"/>
      <c r="G42" s="110"/>
      <c r="H42" s="97"/>
      <c r="I42" s="104"/>
      <c r="J42" s="100"/>
      <c r="K42" s="100"/>
      <c r="L42" s="100"/>
      <c r="M42" s="100"/>
    </row>
    <row r="43" spans="1:13" s="168" customFormat="1" x14ac:dyDescent="0.2">
      <c r="A43" s="355" t="s">
        <v>209</v>
      </c>
      <c r="B43" s="356"/>
      <c r="C43" s="356"/>
      <c r="D43" s="357"/>
      <c r="E43" s="113"/>
      <c r="F43" s="110"/>
      <c r="G43" s="110"/>
      <c r="H43" s="97"/>
      <c r="I43" s="100"/>
      <c r="J43" s="100"/>
      <c r="K43" s="100"/>
      <c r="L43" s="100"/>
      <c r="M43" s="100"/>
    </row>
    <row r="44" spans="1:13" x14ac:dyDescent="0.2">
      <c r="A44" s="109"/>
      <c r="B44" s="201"/>
      <c r="C44" s="201"/>
      <c r="D44" s="216"/>
      <c r="E44" s="113"/>
      <c r="F44" s="110"/>
      <c r="G44" s="110"/>
      <c r="H44" s="97"/>
      <c r="I44" s="104"/>
      <c r="J44" s="100"/>
      <c r="K44" s="100"/>
      <c r="L44" s="100"/>
      <c r="M44" s="100"/>
    </row>
    <row r="45" spans="1:13" x14ac:dyDescent="0.2">
      <c r="A45" s="374" t="s">
        <v>60</v>
      </c>
      <c r="B45" s="375"/>
      <c r="C45" s="375"/>
      <c r="D45" s="376"/>
      <c r="E45" s="113"/>
      <c r="F45" s="110"/>
      <c r="G45" s="110"/>
      <c r="H45" s="97"/>
      <c r="I45" s="100"/>
      <c r="J45" s="100"/>
      <c r="K45" s="100"/>
      <c r="L45" s="100"/>
      <c r="M45" s="100"/>
    </row>
    <row r="46" spans="1:13" s="24" customFormat="1" x14ac:dyDescent="0.2">
      <c r="A46" s="127" t="s">
        <v>63</v>
      </c>
      <c r="B46" s="199" t="s">
        <v>64</v>
      </c>
      <c r="C46" s="127"/>
      <c r="D46" s="127" t="s">
        <v>86</v>
      </c>
      <c r="E46" s="116"/>
      <c r="F46" s="117"/>
      <c r="G46" s="117"/>
      <c r="H46" s="99"/>
      <c r="I46" s="101"/>
      <c r="J46" s="101"/>
      <c r="K46" s="101"/>
      <c r="L46" s="101"/>
      <c r="M46" s="101"/>
    </row>
    <row r="47" spans="1:13" ht="25.5" customHeight="1" x14ac:dyDescent="0.2">
      <c r="A47" s="193" t="s">
        <v>5</v>
      </c>
      <c r="B47" s="96" t="s">
        <v>77</v>
      </c>
      <c r="C47" s="133"/>
      <c r="D47" s="61">
        <f>330-(D16*6%)</f>
        <v>258.3306</v>
      </c>
      <c r="E47" s="361" t="s">
        <v>281</v>
      </c>
      <c r="F47" s="361"/>
      <c r="G47" s="361"/>
      <c r="H47" s="361"/>
      <c r="I47" s="361"/>
      <c r="J47" s="100"/>
      <c r="K47" s="100"/>
      <c r="L47" s="100"/>
      <c r="M47" s="100"/>
    </row>
    <row r="48" spans="1:13" ht="24.75" customHeight="1" x14ac:dyDescent="0.2">
      <c r="A48" s="193" t="s">
        <v>6</v>
      </c>
      <c r="B48" s="96" t="s">
        <v>78</v>
      </c>
      <c r="C48" s="133"/>
      <c r="D48" s="61">
        <f>15.39*22</f>
        <v>338.58000000000004</v>
      </c>
      <c r="E48" s="361" t="s">
        <v>81</v>
      </c>
      <c r="F48" s="361"/>
      <c r="G48" s="361"/>
      <c r="H48" s="361"/>
      <c r="I48" s="361"/>
      <c r="J48" s="100"/>
      <c r="K48" s="100"/>
      <c r="L48" s="100"/>
      <c r="M48" s="100"/>
    </row>
    <row r="49" spans="1:13" x14ac:dyDescent="0.2">
      <c r="A49" s="193" t="s">
        <v>7</v>
      </c>
      <c r="B49" s="96" t="s">
        <v>224</v>
      </c>
      <c r="C49" s="133"/>
      <c r="D49" s="61">
        <v>13.67</v>
      </c>
      <c r="E49" s="113" t="s">
        <v>197</v>
      </c>
      <c r="F49" s="110"/>
      <c r="G49" s="110"/>
      <c r="H49" s="97"/>
      <c r="I49" s="100"/>
      <c r="J49" s="100"/>
      <c r="K49" s="100"/>
      <c r="L49" s="100"/>
      <c r="M49" s="100"/>
    </row>
    <row r="50" spans="1:13" s="168" customFormat="1" x14ac:dyDescent="0.2">
      <c r="A50" s="193" t="s">
        <v>8</v>
      </c>
      <c r="B50" s="96" t="s">
        <v>222</v>
      </c>
      <c r="C50" s="133"/>
      <c r="D50" s="61">
        <v>107.19</v>
      </c>
      <c r="E50" s="113" t="s">
        <v>223</v>
      </c>
      <c r="F50" s="110"/>
      <c r="G50" s="110"/>
      <c r="H50" s="97"/>
      <c r="I50" s="100"/>
      <c r="J50" s="100"/>
      <c r="K50" s="100"/>
      <c r="L50" s="100"/>
      <c r="M50" s="100"/>
    </row>
    <row r="51" spans="1:13" x14ac:dyDescent="0.2">
      <c r="A51" s="345" t="s">
        <v>153</v>
      </c>
      <c r="B51" s="345"/>
      <c r="C51" s="345"/>
      <c r="D51" s="59">
        <f>SUM(D47:D50)</f>
        <v>717.77060000000006</v>
      </c>
      <c r="E51" s="113"/>
      <c r="F51" s="110"/>
      <c r="G51" s="110"/>
      <c r="H51" s="97"/>
      <c r="I51" s="100"/>
      <c r="J51" s="100"/>
      <c r="K51" s="100"/>
      <c r="L51" s="100"/>
      <c r="M51" s="100"/>
    </row>
    <row r="52" spans="1:13" s="168" customFormat="1" x14ac:dyDescent="0.2">
      <c r="A52" s="352" t="s">
        <v>210</v>
      </c>
      <c r="B52" s="353"/>
      <c r="C52" s="353"/>
      <c r="D52" s="354"/>
      <c r="E52" s="113"/>
      <c r="F52" s="110"/>
      <c r="G52" s="110"/>
      <c r="H52" s="97"/>
      <c r="I52" s="100"/>
      <c r="J52" s="100"/>
      <c r="K52" s="100"/>
      <c r="L52" s="100"/>
      <c r="M52" s="100"/>
    </row>
    <row r="53" spans="1:13" s="168" customFormat="1" ht="25.5" customHeight="1" x14ac:dyDescent="0.2">
      <c r="A53" s="355" t="s">
        <v>211</v>
      </c>
      <c r="B53" s="356"/>
      <c r="C53" s="356"/>
      <c r="D53" s="357"/>
      <c r="E53" s="113"/>
      <c r="F53" s="110"/>
      <c r="G53" s="110"/>
      <c r="H53" s="97"/>
      <c r="I53" s="100"/>
      <c r="J53" s="100"/>
      <c r="K53" s="100"/>
      <c r="L53" s="100"/>
      <c r="M53" s="100"/>
    </row>
    <row r="54" spans="1:13" x14ac:dyDescent="0.2">
      <c r="A54" s="373"/>
      <c r="B54" s="373"/>
      <c r="C54" s="373"/>
      <c r="D54" s="373"/>
      <c r="E54" s="113"/>
      <c r="F54" s="110"/>
      <c r="G54" s="110"/>
      <c r="H54" s="97"/>
      <c r="I54" s="100"/>
      <c r="J54" s="100"/>
      <c r="K54" s="100"/>
      <c r="L54" s="100"/>
      <c r="M54" s="100"/>
    </row>
    <row r="55" spans="1:13" x14ac:dyDescent="0.2">
      <c r="A55" s="339" t="s">
        <v>168</v>
      </c>
      <c r="B55" s="340"/>
      <c r="C55" s="340"/>
      <c r="D55" s="341"/>
      <c r="E55" s="113"/>
      <c r="F55" s="110"/>
      <c r="G55" s="110"/>
      <c r="H55" s="97"/>
      <c r="I55" s="100"/>
      <c r="J55" s="100"/>
      <c r="K55" s="100"/>
      <c r="L55" s="100"/>
      <c r="M55" s="100"/>
    </row>
    <row r="56" spans="1:13" x14ac:dyDescent="0.2">
      <c r="A56" s="127">
        <v>2</v>
      </c>
      <c r="B56" s="387" t="s">
        <v>167</v>
      </c>
      <c r="C56" s="388"/>
      <c r="D56" s="127" t="s">
        <v>86</v>
      </c>
      <c r="E56" s="113"/>
      <c r="F56" s="110"/>
      <c r="G56" s="110"/>
      <c r="H56" s="97"/>
      <c r="I56" s="100"/>
      <c r="J56" s="100"/>
      <c r="K56" s="100"/>
      <c r="L56" s="100"/>
      <c r="M56" s="100"/>
    </row>
    <row r="57" spans="1:13" x14ac:dyDescent="0.2">
      <c r="A57" s="193" t="s">
        <v>61</v>
      </c>
      <c r="B57" s="372" t="s">
        <v>50</v>
      </c>
      <c r="C57" s="372"/>
      <c r="D57" s="57">
        <f>D26</f>
        <v>232.26</v>
      </c>
      <c r="E57" s="113"/>
      <c r="F57" s="110"/>
      <c r="G57" s="110"/>
      <c r="H57" s="97"/>
      <c r="I57" s="100"/>
      <c r="J57" s="100"/>
      <c r="K57" s="100"/>
      <c r="L57" s="100"/>
      <c r="M57" s="100"/>
    </row>
    <row r="58" spans="1:13" x14ac:dyDescent="0.2">
      <c r="A58" s="193" t="s">
        <v>62</v>
      </c>
      <c r="B58" s="372" t="s">
        <v>51</v>
      </c>
      <c r="C58" s="372"/>
      <c r="D58" s="57">
        <f>D40</f>
        <v>525.04</v>
      </c>
      <c r="E58" s="113"/>
      <c r="F58" s="110"/>
      <c r="G58" s="110"/>
      <c r="H58" s="97"/>
      <c r="I58" s="100"/>
      <c r="J58" s="100"/>
      <c r="K58" s="100"/>
      <c r="L58" s="100"/>
      <c r="M58" s="100"/>
    </row>
    <row r="59" spans="1:13" x14ac:dyDescent="0.2">
      <c r="A59" s="193" t="s">
        <v>63</v>
      </c>
      <c r="B59" s="372" t="s">
        <v>64</v>
      </c>
      <c r="C59" s="372"/>
      <c r="D59" s="57">
        <f>D51</f>
        <v>717.77060000000006</v>
      </c>
      <c r="E59" s="113"/>
      <c r="F59" s="110"/>
      <c r="G59" s="110"/>
      <c r="H59" s="97"/>
      <c r="I59" s="100"/>
      <c r="J59" s="100"/>
      <c r="K59" s="100"/>
      <c r="L59" s="100"/>
      <c r="M59" s="100"/>
    </row>
    <row r="60" spans="1:13" x14ac:dyDescent="0.2">
      <c r="A60" s="345" t="s">
        <v>153</v>
      </c>
      <c r="B60" s="345"/>
      <c r="C60" s="345"/>
      <c r="D60" s="59">
        <f>TRUNC(SUM(D57:D59),2)</f>
        <v>1475.07</v>
      </c>
      <c r="E60" s="113"/>
      <c r="F60" s="110"/>
      <c r="G60" s="110"/>
      <c r="H60" s="97"/>
      <c r="I60" s="100"/>
      <c r="J60" s="100"/>
      <c r="K60" s="100"/>
      <c r="L60" s="100"/>
      <c r="M60" s="100"/>
    </row>
    <row r="61" spans="1:13" x14ac:dyDescent="0.2">
      <c r="A61" s="366"/>
      <c r="B61" s="366"/>
      <c r="C61" s="366"/>
      <c r="D61" s="366"/>
      <c r="E61" s="113"/>
      <c r="F61" s="110"/>
      <c r="G61" s="110"/>
      <c r="H61" s="97"/>
      <c r="I61" s="100"/>
      <c r="J61" s="100"/>
      <c r="K61" s="100"/>
      <c r="L61" s="100"/>
      <c r="M61" s="100"/>
    </row>
    <row r="62" spans="1:13" x14ac:dyDescent="0.2">
      <c r="A62" s="367" t="s">
        <v>170</v>
      </c>
      <c r="B62" s="366"/>
      <c r="C62" s="366"/>
      <c r="D62" s="368"/>
      <c r="E62" s="113"/>
      <c r="F62" s="110"/>
      <c r="G62" s="110"/>
      <c r="H62" s="97"/>
      <c r="I62" s="100"/>
      <c r="J62" s="100"/>
      <c r="K62" s="100"/>
      <c r="L62" s="100"/>
      <c r="M62" s="100"/>
    </row>
    <row r="63" spans="1:13" x14ac:dyDescent="0.2">
      <c r="A63" s="67"/>
      <c r="B63" s="94"/>
      <c r="C63" s="94"/>
      <c r="D63" s="210"/>
      <c r="E63" s="113"/>
      <c r="F63" s="110"/>
      <c r="G63" s="110"/>
      <c r="H63" s="97"/>
      <c r="I63" s="100"/>
      <c r="J63" s="100"/>
      <c r="K63" s="100"/>
      <c r="L63" s="100"/>
      <c r="M63" s="100"/>
    </row>
    <row r="64" spans="1:13" x14ac:dyDescent="0.2">
      <c r="A64" s="127">
        <v>3</v>
      </c>
      <c r="B64" s="127" t="s">
        <v>154</v>
      </c>
      <c r="C64" s="127" t="s">
        <v>2</v>
      </c>
      <c r="D64" s="127" t="s">
        <v>86</v>
      </c>
      <c r="E64" s="118"/>
      <c r="F64" s="110"/>
      <c r="G64" s="110"/>
      <c r="H64" s="97"/>
      <c r="I64" s="100"/>
      <c r="J64" s="100"/>
      <c r="K64" s="100"/>
      <c r="L64" s="100"/>
      <c r="M64" s="100"/>
    </row>
    <row r="65" spans="1:13" x14ac:dyDescent="0.2">
      <c r="A65" s="193" t="s">
        <v>5</v>
      </c>
      <c r="B65" s="197" t="s">
        <v>67</v>
      </c>
      <c r="C65" s="56">
        <f>((1/12)*5%)</f>
        <v>4.1666666666666666E-3</v>
      </c>
      <c r="D65" s="57">
        <f>$D$16*C65</f>
        <v>4.9770416666666666</v>
      </c>
      <c r="E65" s="113" t="s">
        <v>169</v>
      </c>
      <c r="F65" s="110"/>
      <c r="G65" s="110"/>
      <c r="H65" s="97"/>
      <c r="I65" s="100"/>
      <c r="J65" s="102"/>
      <c r="K65" s="100"/>
      <c r="L65" s="100"/>
      <c r="M65" s="100"/>
    </row>
    <row r="66" spans="1:13" x14ac:dyDescent="0.2">
      <c r="A66" s="193" t="s">
        <v>6</v>
      </c>
      <c r="B66" s="197" t="s">
        <v>66</v>
      </c>
      <c r="C66" s="56">
        <f>0.08*C65</f>
        <v>3.3333333333333332E-4</v>
      </c>
      <c r="D66" s="57">
        <f>C66*D16</f>
        <v>0.39816333333333331</v>
      </c>
      <c r="E66" s="113" t="s">
        <v>82</v>
      </c>
      <c r="F66" s="110"/>
      <c r="G66" s="110"/>
      <c r="H66" s="97"/>
      <c r="I66" s="100"/>
      <c r="J66" s="103"/>
      <c r="K66" s="100"/>
      <c r="L66" s="100"/>
      <c r="M66" s="100"/>
    </row>
    <row r="67" spans="1:13" x14ac:dyDescent="0.2">
      <c r="A67" s="193" t="s">
        <v>7</v>
      </c>
      <c r="B67" s="197" t="s">
        <v>65</v>
      </c>
      <c r="C67" s="56">
        <f>((1/30)*7)/12</f>
        <v>1.9444444444444445E-2</v>
      </c>
      <c r="D67" s="57">
        <f>$D$16*C67</f>
        <v>23.226194444444445</v>
      </c>
      <c r="E67" s="113" t="s">
        <v>83</v>
      </c>
      <c r="F67" s="110"/>
      <c r="G67" s="110"/>
      <c r="H67" s="97"/>
      <c r="I67" s="100"/>
      <c r="J67" s="104"/>
      <c r="K67" s="100"/>
      <c r="L67" s="100"/>
      <c r="M67" s="100"/>
    </row>
    <row r="68" spans="1:13" x14ac:dyDescent="0.2">
      <c r="A68" s="193" t="s">
        <v>8</v>
      </c>
      <c r="B68" s="197" t="s">
        <v>68</v>
      </c>
      <c r="C68" s="56">
        <f>C40*C67</f>
        <v>7.1555555555555565E-3</v>
      </c>
      <c r="D68" s="57">
        <f t="shared" ref="D68" si="1">$D$16*C68</f>
        <v>8.5472395555555565</v>
      </c>
      <c r="E68" s="116" t="s">
        <v>84</v>
      </c>
      <c r="F68" s="119"/>
      <c r="G68" s="110"/>
      <c r="H68" s="97"/>
      <c r="I68" s="100"/>
      <c r="J68" s="104"/>
      <c r="K68" s="100"/>
      <c r="L68" s="100"/>
      <c r="M68" s="100"/>
    </row>
    <row r="69" spans="1:13" x14ac:dyDescent="0.2">
      <c r="A69" s="193" t="s">
        <v>9</v>
      </c>
      <c r="B69" s="197" t="s">
        <v>188</v>
      </c>
      <c r="C69" s="56">
        <f>(1+(1/12)+(1/12)+(1/12/3))*0.5*0.08*100%</f>
        <v>4.7777777777777766E-2</v>
      </c>
      <c r="D69" s="57">
        <f>C69*(D16+D26)</f>
        <v>68.166944444444425</v>
      </c>
      <c r="E69" s="362" t="s">
        <v>189</v>
      </c>
      <c r="F69" s="362"/>
      <c r="G69" s="362"/>
      <c r="H69" s="362"/>
      <c r="I69" s="362"/>
      <c r="J69" s="103"/>
      <c r="K69" s="100"/>
      <c r="L69" s="100"/>
      <c r="M69" s="100"/>
    </row>
    <row r="70" spans="1:13" x14ac:dyDescent="0.2">
      <c r="A70" s="345" t="s">
        <v>153</v>
      </c>
      <c r="B70" s="345"/>
      <c r="C70" s="58">
        <f>TRUNC(SUM(C65:C69),4)</f>
        <v>7.8799999999999995E-2</v>
      </c>
      <c r="D70" s="59">
        <f>TRUNC(SUM(D65:D69),2)</f>
        <v>105.31</v>
      </c>
      <c r="E70" s="113"/>
      <c r="F70" s="110"/>
      <c r="G70" s="110"/>
      <c r="H70" s="97"/>
      <c r="I70" s="100"/>
      <c r="J70" s="100"/>
      <c r="K70" s="100"/>
      <c r="L70" s="100"/>
      <c r="M70" s="100"/>
    </row>
    <row r="71" spans="1:13" x14ac:dyDescent="0.2">
      <c r="A71" s="367"/>
      <c r="B71" s="366"/>
      <c r="C71" s="366"/>
      <c r="D71" s="368"/>
      <c r="E71" s="113"/>
      <c r="F71" s="110"/>
      <c r="G71" s="110"/>
      <c r="H71" s="97"/>
      <c r="I71" s="100"/>
      <c r="J71" s="100"/>
      <c r="K71" s="100"/>
      <c r="L71" s="100"/>
      <c r="M71" s="100"/>
    </row>
    <row r="72" spans="1:13" x14ac:dyDescent="0.2">
      <c r="A72" s="339" t="s">
        <v>171</v>
      </c>
      <c r="B72" s="340"/>
      <c r="C72" s="340"/>
      <c r="D72" s="341"/>
      <c r="E72" s="113"/>
      <c r="F72" s="110"/>
      <c r="G72" s="110"/>
      <c r="H72" s="97"/>
      <c r="I72" s="100"/>
      <c r="J72" s="100"/>
      <c r="K72" s="100"/>
      <c r="L72" s="100"/>
      <c r="M72" s="100"/>
    </row>
    <row r="73" spans="1:13" s="168" customFormat="1" ht="34.5" customHeight="1" x14ac:dyDescent="0.2">
      <c r="A73" s="355" t="s">
        <v>212</v>
      </c>
      <c r="B73" s="356"/>
      <c r="C73" s="356"/>
      <c r="D73" s="357"/>
      <c r="E73" s="113"/>
      <c r="F73" s="110"/>
      <c r="G73" s="117"/>
      <c r="H73" s="97"/>
      <c r="I73" s="100"/>
      <c r="J73" s="100"/>
      <c r="K73" s="100"/>
      <c r="L73" s="100"/>
      <c r="M73" s="100"/>
    </row>
    <row r="74" spans="1:13" s="168" customFormat="1" x14ac:dyDescent="0.2">
      <c r="A74" s="355" t="s">
        <v>213</v>
      </c>
      <c r="B74" s="356"/>
      <c r="C74" s="356"/>
      <c r="D74" s="357"/>
      <c r="E74" s="113"/>
      <c r="F74" s="110"/>
      <c r="G74" s="110"/>
      <c r="H74" s="97"/>
      <c r="I74" s="100"/>
      <c r="J74" s="100"/>
      <c r="K74" s="100"/>
      <c r="L74" s="100"/>
      <c r="M74" s="100"/>
    </row>
    <row r="75" spans="1:13" x14ac:dyDescent="0.2">
      <c r="A75" s="217"/>
      <c r="B75" s="95"/>
      <c r="C75" s="95"/>
      <c r="D75" s="218"/>
      <c r="E75" s="113"/>
      <c r="F75" s="110"/>
      <c r="G75" s="110"/>
      <c r="H75" s="97"/>
      <c r="I75" s="100"/>
      <c r="J75" s="100"/>
      <c r="K75" s="100"/>
      <c r="L75" s="100"/>
      <c r="M75" s="100"/>
    </row>
    <row r="76" spans="1:13" x14ac:dyDescent="0.2">
      <c r="A76" s="363" t="s">
        <v>69</v>
      </c>
      <c r="B76" s="364"/>
      <c r="C76" s="364"/>
      <c r="D76" s="365"/>
      <c r="E76" s="113"/>
      <c r="F76" s="110"/>
      <c r="G76" s="110"/>
      <c r="H76" s="97"/>
      <c r="I76" s="100"/>
      <c r="J76" s="100"/>
      <c r="K76" s="100"/>
      <c r="L76" s="100"/>
      <c r="M76" s="100"/>
    </row>
    <row r="77" spans="1:13" x14ac:dyDescent="0.2">
      <c r="A77" s="127" t="s">
        <v>18</v>
      </c>
      <c r="B77" s="127" t="s">
        <v>70</v>
      </c>
      <c r="C77" s="127" t="s">
        <v>2</v>
      </c>
      <c r="D77" s="127" t="s">
        <v>86</v>
      </c>
      <c r="E77" s="113"/>
      <c r="F77" s="110"/>
      <c r="G77" s="110"/>
      <c r="H77" s="97"/>
      <c r="I77" s="105"/>
      <c r="J77" s="100"/>
      <c r="K77" s="100"/>
      <c r="L77" s="100"/>
      <c r="M77" s="100"/>
    </row>
    <row r="78" spans="1:13" x14ac:dyDescent="0.2">
      <c r="A78" s="193" t="s">
        <v>5</v>
      </c>
      <c r="B78" s="197" t="s">
        <v>192</v>
      </c>
      <c r="C78" s="56">
        <f>2.96/30/12</f>
        <v>8.2222222222222228E-3</v>
      </c>
      <c r="D78" s="57">
        <f>$D$16*C78</f>
        <v>9.8213622222222234</v>
      </c>
      <c r="E78" s="116" t="s">
        <v>85</v>
      </c>
      <c r="F78" s="110"/>
      <c r="G78" s="110"/>
      <c r="H78" s="97"/>
      <c r="I78" s="105"/>
      <c r="J78" s="100"/>
      <c r="K78" s="100"/>
      <c r="L78" s="100"/>
      <c r="M78" s="100"/>
    </row>
    <row r="79" spans="1:13" x14ac:dyDescent="0.2">
      <c r="A79" s="193" t="s">
        <v>6</v>
      </c>
      <c r="B79" s="197" t="s">
        <v>193</v>
      </c>
      <c r="C79" s="56">
        <f>(1/30/12)*5*1.5%</f>
        <v>2.0833333333333335E-4</v>
      </c>
      <c r="D79" s="57">
        <f>$D$16*C79</f>
        <v>0.24885208333333336</v>
      </c>
      <c r="E79" s="116" t="s">
        <v>173</v>
      </c>
      <c r="F79" s="110"/>
      <c r="G79" s="110"/>
      <c r="H79" s="97"/>
      <c r="I79" s="100"/>
      <c r="J79" s="100"/>
      <c r="K79" s="100"/>
      <c r="L79" s="100"/>
      <c r="M79" s="100"/>
    </row>
    <row r="80" spans="1:13" x14ac:dyDescent="0.2">
      <c r="A80" s="193" t="s">
        <v>7</v>
      </c>
      <c r="B80" s="197" t="s">
        <v>194</v>
      </c>
      <c r="C80" s="56">
        <f>(15/30/12)*0.78%</f>
        <v>3.2499999999999999E-4</v>
      </c>
      <c r="D80" s="57">
        <f>$D$16*C80</f>
        <v>0.38820925000000001</v>
      </c>
      <c r="E80" s="116" t="s">
        <v>160</v>
      </c>
      <c r="F80" s="117"/>
      <c r="G80" s="117"/>
      <c r="H80" s="97"/>
      <c r="I80" s="100"/>
      <c r="J80" s="100"/>
      <c r="K80" s="100"/>
      <c r="L80" s="100"/>
      <c r="M80" s="100"/>
    </row>
    <row r="81" spans="1:13" x14ac:dyDescent="0.2">
      <c r="A81" s="193" t="s">
        <v>8</v>
      </c>
      <c r="B81" s="197" t="s">
        <v>195</v>
      </c>
      <c r="C81" s="56">
        <f>C92</f>
        <v>3.4666666666666665E-3</v>
      </c>
      <c r="D81" s="57">
        <f>D92</f>
        <v>4.385105511111111</v>
      </c>
      <c r="E81" s="116" t="s">
        <v>162</v>
      </c>
      <c r="F81" s="120"/>
      <c r="G81" s="110"/>
      <c r="H81" s="97"/>
      <c r="I81" s="100"/>
      <c r="J81" s="100"/>
      <c r="K81" s="100"/>
      <c r="L81" s="100"/>
      <c r="M81" s="100"/>
    </row>
    <row r="82" spans="1:13" x14ac:dyDescent="0.2">
      <c r="A82" s="193" t="s">
        <v>9</v>
      </c>
      <c r="B82" s="197" t="s">
        <v>196</v>
      </c>
      <c r="C82" s="56">
        <f>(1/30/12)*5*40%</f>
        <v>5.5555555555555566E-3</v>
      </c>
      <c r="D82" s="57">
        <f>C82*D16</f>
        <v>6.6360555555555569</v>
      </c>
      <c r="E82" s="116" t="s">
        <v>161</v>
      </c>
      <c r="F82" s="121"/>
      <c r="G82" s="117"/>
      <c r="H82" s="99"/>
      <c r="I82" s="100"/>
      <c r="J82" s="100"/>
      <c r="K82" s="100"/>
      <c r="L82" s="100"/>
      <c r="M82" s="100"/>
    </row>
    <row r="83" spans="1:13" x14ac:dyDescent="0.2">
      <c r="A83" s="193" t="s">
        <v>10</v>
      </c>
      <c r="B83" s="197" t="s">
        <v>95</v>
      </c>
      <c r="C83" s="56">
        <f>(C78+C79+C80+C82)*C40</f>
        <v>5.2664888888888902E-3</v>
      </c>
      <c r="D83" s="57">
        <f>C83*D16</f>
        <v>6.2907683128888907</v>
      </c>
      <c r="E83" s="113" t="s">
        <v>79</v>
      </c>
      <c r="F83" s="110"/>
      <c r="G83" s="110"/>
      <c r="H83" s="97"/>
      <c r="I83" s="106"/>
      <c r="J83" s="107"/>
      <c r="K83" s="100"/>
      <c r="L83" s="100"/>
      <c r="M83" s="100"/>
    </row>
    <row r="84" spans="1:13" x14ac:dyDescent="0.2">
      <c r="A84" s="345" t="s">
        <v>153</v>
      </c>
      <c r="B84" s="345"/>
      <c r="C84" s="58">
        <f>TRUNC(SUM(C78:C83),4)</f>
        <v>2.3E-2</v>
      </c>
      <c r="D84" s="59">
        <f>TRUNC(SUM(D78:D83),2)</f>
        <v>27.77</v>
      </c>
      <c r="E84" s="113"/>
      <c r="F84" s="110"/>
      <c r="G84" s="110"/>
      <c r="H84" s="97"/>
      <c r="I84" s="100"/>
      <c r="J84" s="100"/>
      <c r="K84" s="100"/>
      <c r="L84" s="100"/>
      <c r="M84" s="100"/>
    </row>
    <row r="85" spans="1:13" s="168" customFormat="1" ht="25.5" customHeight="1" x14ac:dyDescent="0.2">
      <c r="A85" s="355" t="s">
        <v>214</v>
      </c>
      <c r="B85" s="356"/>
      <c r="C85" s="356"/>
      <c r="D85" s="357"/>
      <c r="E85" s="113"/>
      <c r="F85" s="110"/>
      <c r="G85" s="110"/>
      <c r="H85" s="97"/>
      <c r="I85" s="100"/>
      <c r="J85" s="100"/>
      <c r="K85" s="100"/>
      <c r="L85" s="100"/>
      <c r="M85" s="100"/>
    </row>
    <row r="86" spans="1:13" x14ac:dyDescent="0.2">
      <c r="A86" s="214"/>
      <c r="B86" s="194"/>
      <c r="C86" s="194"/>
      <c r="D86" s="215"/>
      <c r="E86" s="113"/>
      <c r="F86" s="110"/>
      <c r="G86" s="110"/>
      <c r="H86" s="97"/>
      <c r="I86" s="100"/>
      <c r="J86" s="100"/>
      <c r="K86" s="100"/>
      <c r="L86" s="100"/>
      <c r="M86" s="100"/>
    </row>
    <row r="87" spans="1:13" x14ac:dyDescent="0.2">
      <c r="A87" s="363" t="s">
        <v>90</v>
      </c>
      <c r="B87" s="364"/>
      <c r="C87" s="364"/>
      <c r="D87" s="365"/>
      <c r="E87" s="113"/>
      <c r="F87" s="110"/>
      <c r="G87" s="110"/>
      <c r="H87" s="97"/>
      <c r="I87" s="100"/>
      <c r="J87" s="100"/>
      <c r="K87" s="100"/>
      <c r="L87" s="100"/>
      <c r="M87" s="100"/>
    </row>
    <row r="88" spans="1:13" s="44" customFormat="1" x14ac:dyDescent="0.2">
      <c r="A88" s="127" t="s">
        <v>172</v>
      </c>
      <c r="B88" s="128" t="s">
        <v>16</v>
      </c>
      <c r="C88" s="128" t="s">
        <v>2</v>
      </c>
      <c r="D88" s="127" t="s">
        <v>86</v>
      </c>
      <c r="E88" s="113"/>
      <c r="F88" s="110"/>
      <c r="G88" s="110"/>
      <c r="H88" s="97"/>
      <c r="I88" s="108"/>
      <c r="J88" s="108"/>
      <c r="K88" s="108"/>
      <c r="L88" s="108"/>
      <c r="M88" s="108"/>
    </row>
    <row r="89" spans="1:13" s="44" customFormat="1" ht="26.25" customHeight="1" x14ac:dyDescent="0.2">
      <c r="A89" s="46" t="s">
        <v>5</v>
      </c>
      <c r="B89" s="62" t="s">
        <v>87</v>
      </c>
      <c r="C89" s="42">
        <f>(4/3*(4/12)/12)*2%</f>
        <v>7.407407407407407E-4</v>
      </c>
      <c r="D89" s="47">
        <f>(D16*C89)</f>
        <v>0.88480740740740738</v>
      </c>
      <c r="E89" s="122" t="s">
        <v>88</v>
      </c>
      <c r="F89" s="358" t="s">
        <v>89</v>
      </c>
      <c r="G89" s="358"/>
      <c r="H89" s="358"/>
      <c r="I89" s="358"/>
      <c r="J89" s="108"/>
      <c r="K89" s="108"/>
      <c r="L89" s="108"/>
    </row>
    <row r="90" spans="1:13" s="44" customFormat="1" ht="25.5" customHeight="1" x14ac:dyDescent="0.2">
      <c r="A90" s="46" t="s">
        <v>6</v>
      </c>
      <c r="B90" s="63" t="s">
        <v>92</v>
      </c>
      <c r="C90" s="42">
        <f>(4/12)*2%*C40</f>
        <v>2.4533333333333334E-3</v>
      </c>
      <c r="D90" s="47">
        <f>(D16+D24)*C90</f>
        <v>3.1746889777777776</v>
      </c>
      <c r="E90" s="122"/>
      <c r="F90" s="358" t="s">
        <v>93</v>
      </c>
      <c r="G90" s="358"/>
      <c r="H90" s="358"/>
      <c r="I90" s="358"/>
      <c r="J90" s="108"/>
      <c r="K90" s="108"/>
      <c r="L90" s="108"/>
    </row>
    <row r="91" spans="1:13" s="44" customFormat="1" x14ac:dyDescent="0.2">
      <c r="A91" s="46" t="s">
        <v>7</v>
      </c>
      <c r="B91" s="62" t="s">
        <v>91</v>
      </c>
      <c r="C91" s="42">
        <f>C89*C40</f>
        <v>2.7259259259259261E-4</v>
      </c>
      <c r="D91" s="47">
        <f>D16*C91</f>
        <v>0.32560912592592595</v>
      </c>
      <c r="E91" s="122"/>
      <c r="F91" s="358" t="s">
        <v>94</v>
      </c>
      <c r="G91" s="358"/>
      <c r="H91" s="358"/>
      <c r="I91" s="358"/>
      <c r="J91" s="108"/>
      <c r="K91" s="108"/>
      <c r="L91" s="108"/>
    </row>
    <row r="92" spans="1:13" x14ac:dyDescent="0.2">
      <c r="A92" s="345" t="s">
        <v>153</v>
      </c>
      <c r="B92" s="345"/>
      <c r="C92" s="43">
        <f>SUM(C89:C91)</f>
        <v>3.4666666666666665E-3</v>
      </c>
      <c r="D92" s="48">
        <f>SUM(D89:D91)</f>
        <v>4.385105511111111</v>
      </c>
      <c r="E92" s="113"/>
      <c r="F92" s="110"/>
      <c r="G92" s="110"/>
      <c r="H92" s="97"/>
      <c r="I92" s="100"/>
      <c r="J92" s="100"/>
      <c r="K92" s="100"/>
      <c r="L92" s="100"/>
      <c r="M92" s="100"/>
    </row>
    <row r="93" spans="1:13" x14ac:dyDescent="0.2">
      <c r="A93" s="198"/>
      <c r="B93" s="191"/>
      <c r="C93" s="126"/>
      <c r="D93" s="219"/>
      <c r="E93" s="113"/>
      <c r="F93" s="110"/>
      <c r="G93" s="110"/>
      <c r="H93" s="97"/>
      <c r="I93" s="100"/>
      <c r="J93" s="100"/>
      <c r="K93" s="100"/>
      <c r="L93" s="100"/>
      <c r="M93" s="100"/>
    </row>
    <row r="94" spans="1:13" x14ac:dyDescent="0.2">
      <c r="A94" s="363" t="s">
        <v>71</v>
      </c>
      <c r="B94" s="364"/>
      <c r="C94" s="364"/>
      <c r="D94" s="365"/>
      <c r="E94" s="113"/>
      <c r="F94" s="110"/>
      <c r="G94" s="110"/>
      <c r="H94" s="97"/>
      <c r="I94" s="100"/>
      <c r="J94" s="100"/>
      <c r="K94" s="100"/>
      <c r="L94" s="100"/>
      <c r="M94" s="100"/>
    </row>
    <row r="95" spans="1:13" x14ac:dyDescent="0.2">
      <c r="A95" s="127" t="s">
        <v>19</v>
      </c>
      <c r="B95" s="128" t="s">
        <v>74</v>
      </c>
      <c r="C95" s="128" t="s">
        <v>2</v>
      </c>
      <c r="D95" s="127" t="s">
        <v>86</v>
      </c>
      <c r="E95" s="113"/>
      <c r="F95" s="110"/>
      <c r="G95" s="110"/>
      <c r="H95" s="97"/>
      <c r="I95" s="100"/>
      <c r="J95" s="100"/>
      <c r="K95" s="100"/>
      <c r="L95" s="100"/>
      <c r="M95" s="100"/>
    </row>
    <row r="96" spans="1:13" x14ac:dyDescent="0.2">
      <c r="A96" s="193" t="s">
        <v>5</v>
      </c>
      <c r="B96" s="197" t="s">
        <v>72</v>
      </c>
      <c r="C96" s="56">
        <v>0</v>
      </c>
      <c r="D96" s="57">
        <f t="shared" ref="D96" si="2">$D$16*C96</f>
        <v>0</v>
      </c>
      <c r="E96" s="113"/>
      <c r="F96" s="110"/>
      <c r="G96" s="110"/>
      <c r="H96" s="97"/>
      <c r="I96" s="100"/>
      <c r="J96" s="100"/>
      <c r="K96" s="100"/>
      <c r="L96" s="100"/>
      <c r="M96" s="100"/>
    </row>
    <row r="97" spans="1:13" x14ac:dyDescent="0.2">
      <c r="A97" s="345" t="s">
        <v>153</v>
      </c>
      <c r="B97" s="345"/>
      <c r="C97" s="58">
        <f>TRUNC(SUM(C96),4)</f>
        <v>0</v>
      </c>
      <c r="D97" s="59">
        <f>TRUNC(SUM(D96),2)</f>
        <v>0</v>
      </c>
      <c r="E97" s="113"/>
      <c r="F97" s="110"/>
      <c r="G97" s="110"/>
      <c r="H97" s="97"/>
      <c r="I97" s="100"/>
      <c r="J97" s="100"/>
      <c r="K97" s="100"/>
      <c r="L97" s="100"/>
      <c r="M97" s="100"/>
    </row>
    <row r="98" spans="1:13" x14ac:dyDescent="0.2">
      <c r="A98" s="198"/>
      <c r="B98" s="191"/>
      <c r="C98" s="195"/>
      <c r="D98" s="220"/>
      <c r="E98" s="113"/>
      <c r="F98" s="110"/>
      <c r="G98" s="110"/>
      <c r="H98" s="97"/>
      <c r="I98" s="100"/>
      <c r="J98" s="100"/>
      <c r="K98" s="100"/>
      <c r="L98" s="100"/>
      <c r="M98" s="100"/>
    </row>
    <row r="99" spans="1:13" x14ac:dyDescent="0.2">
      <c r="A99" s="339" t="s">
        <v>174</v>
      </c>
      <c r="B99" s="340"/>
      <c r="C99" s="340"/>
      <c r="D99" s="341"/>
      <c r="E99" s="113"/>
      <c r="F99" s="110"/>
      <c r="G99" s="110"/>
      <c r="H99" s="97"/>
      <c r="I99" s="100"/>
      <c r="J99" s="100"/>
      <c r="K99" s="100"/>
      <c r="L99" s="100"/>
      <c r="M99" s="100"/>
    </row>
    <row r="100" spans="1:13" x14ac:dyDescent="0.2">
      <c r="A100" s="127">
        <v>4</v>
      </c>
      <c r="B100" s="128" t="s">
        <v>175</v>
      </c>
      <c r="C100" s="128" t="s">
        <v>2</v>
      </c>
      <c r="D100" s="127" t="s">
        <v>86</v>
      </c>
      <c r="E100" s="113"/>
      <c r="F100" s="110"/>
      <c r="G100" s="110"/>
      <c r="H100" s="97"/>
      <c r="I100" s="107"/>
      <c r="J100" s="100"/>
      <c r="K100" s="100"/>
      <c r="L100" s="100"/>
      <c r="M100" s="100"/>
    </row>
    <row r="101" spans="1:13" x14ac:dyDescent="0.2">
      <c r="A101" s="193" t="s">
        <v>18</v>
      </c>
      <c r="B101" s="62" t="s">
        <v>70</v>
      </c>
      <c r="C101" s="56">
        <f>C84</f>
        <v>2.3E-2</v>
      </c>
      <c r="D101" s="57">
        <f>D84</f>
        <v>27.77</v>
      </c>
      <c r="E101" s="113"/>
      <c r="F101" s="110"/>
      <c r="G101" s="110"/>
      <c r="H101" s="97"/>
      <c r="I101" s="100"/>
      <c r="J101" s="100"/>
      <c r="K101" s="100"/>
      <c r="L101" s="100"/>
      <c r="M101" s="100"/>
    </row>
    <row r="102" spans="1:13" x14ac:dyDescent="0.2">
      <c r="A102" s="193" t="s">
        <v>19</v>
      </c>
      <c r="B102" s="62" t="s">
        <v>74</v>
      </c>
      <c r="C102" s="56">
        <f>C96</f>
        <v>0</v>
      </c>
      <c r="D102" s="57">
        <f>D97</f>
        <v>0</v>
      </c>
      <c r="E102" s="113"/>
      <c r="F102" s="110"/>
      <c r="G102" s="110"/>
      <c r="H102" s="97"/>
      <c r="I102" s="100"/>
      <c r="J102" s="100"/>
      <c r="K102" s="100"/>
      <c r="L102" s="100"/>
      <c r="M102" s="100"/>
    </row>
    <row r="103" spans="1:13" x14ac:dyDescent="0.2">
      <c r="A103" s="345" t="s">
        <v>153</v>
      </c>
      <c r="B103" s="345"/>
      <c r="C103" s="56">
        <f>SUM(C101:C102)</f>
        <v>2.3E-2</v>
      </c>
      <c r="D103" s="59">
        <f>TRUNC(SUM(D101:D102),2)</f>
        <v>27.77</v>
      </c>
      <c r="E103" s="113"/>
      <c r="F103" s="110"/>
      <c r="G103" s="110"/>
      <c r="H103" s="97"/>
      <c r="I103" s="100"/>
      <c r="J103" s="100"/>
      <c r="K103" s="100"/>
      <c r="L103" s="100"/>
      <c r="M103" s="100"/>
    </row>
    <row r="104" spans="1:13" x14ac:dyDescent="0.2">
      <c r="A104" s="196"/>
      <c r="B104" s="195"/>
      <c r="C104" s="195"/>
      <c r="D104" s="220"/>
      <c r="E104" s="113"/>
      <c r="F104" s="110"/>
      <c r="G104" s="110"/>
      <c r="H104" s="97"/>
      <c r="I104" s="100"/>
      <c r="J104" s="100"/>
      <c r="K104" s="100"/>
      <c r="L104" s="100"/>
      <c r="M104" s="100"/>
    </row>
    <row r="105" spans="1:13" x14ac:dyDescent="0.2">
      <c r="A105" s="339" t="s">
        <v>176</v>
      </c>
      <c r="B105" s="340"/>
      <c r="C105" s="340"/>
      <c r="D105" s="341"/>
      <c r="E105" s="113"/>
      <c r="F105" s="110"/>
      <c r="G105" s="110"/>
      <c r="H105" s="97"/>
      <c r="I105" s="100"/>
      <c r="J105" s="100"/>
      <c r="K105" s="100"/>
      <c r="L105" s="100"/>
      <c r="M105" s="100"/>
    </row>
    <row r="106" spans="1:13" x14ac:dyDescent="0.2">
      <c r="A106" s="198"/>
      <c r="B106" s="191"/>
      <c r="C106" s="94"/>
      <c r="D106" s="210"/>
      <c r="E106" s="113"/>
      <c r="F106" s="110"/>
      <c r="G106" s="110"/>
      <c r="H106" s="97"/>
      <c r="I106" s="100"/>
      <c r="J106" s="100"/>
      <c r="K106" s="100"/>
      <c r="L106" s="100"/>
      <c r="M106" s="100"/>
    </row>
    <row r="107" spans="1:13" x14ac:dyDescent="0.2">
      <c r="A107" s="127">
        <v>5</v>
      </c>
      <c r="B107" s="127" t="s">
        <v>155</v>
      </c>
      <c r="C107" s="127"/>
      <c r="D107" s="127" t="s">
        <v>86</v>
      </c>
      <c r="E107" s="113"/>
      <c r="F107" s="110"/>
      <c r="G107" s="110"/>
      <c r="H107" s="97"/>
      <c r="I107" s="100"/>
      <c r="J107" s="100"/>
      <c r="K107" s="100"/>
      <c r="L107" s="100"/>
      <c r="M107" s="100"/>
    </row>
    <row r="108" spans="1:13" x14ac:dyDescent="0.2">
      <c r="A108" s="193" t="s">
        <v>5</v>
      </c>
      <c r="B108" s="96" t="s">
        <v>75</v>
      </c>
      <c r="C108" s="133"/>
      <c r="D108" s="57">
        <f>Uniformes!F25</f>
        <v>44.48833333333333</v>
      </c>
      <c r="E108" s="113"/>
      <c r="F108" s="110"/>
      <c r="G108" s="110"/>
      <c r="H108" s="97"/>
      <c r="I108" s="100"/>
      <c r="J108" s="100"/>
      <c r="K108" s="100"/>
      <c r="L108" s="100"/>
      <c r="M108" s="100"/>
    </row>
    <row r="109" spans="1:13" x14ac:dyDescent="0.2">
      <c r="A109" s="193" t="s">
        <v>6</v>
      </c>
      <c r="B109" s="96" t="s">
        <v>13</v>
      </c>
      <c r="C109" s="133"/>
      <c r="D109" s="57"/>
      <c r="E109" s="113"/>
      <c r="F109" s="110"/>
      <c r="G109" s="110"/>
      <c r="H109" s="97"/>
      <c r="I109" s="100"/>
      <c r="J109" s="100"/>
      <c r="K109" s="100"/>
      <c r="L109" s="100"/>
      <c r="M109" s="100"/>
    </row>
    <row r="110" spans="1:13" x14ac:dyDescent="0.2">
      <c r="A110" s="193" t="s">
        <v>7</v>
      </c>
      <c r="B110" s="96" t="s">
        <v>14</v>
      </c>
      <c r="C110" s="133"/>
      <c r="D110" s="57"/>
      <c r="E110" s="113"/>
      <c r="F110" s="110"/>
      <c r="G110" s="110"/>
      <c r="H110" s="97"/>
      <c r="I110" s="100"/>
      <c r="J110" s="100"/>
      <c r="K110" s="100"/>
      <c r="L110" s="100"/>
      <c r="M110" s="100"/>
    </row>
    <row r="111" spans="1:13" x14ac:dyDescent="0.2">
      <c r="A111" s="193" t="s">
        <v>8</v>
      </c>
      <c r="B111" s="96" t="s">
        <v>3</v>
      </c>
      <c r="C111" s="133"/>
      <c r="D111" s="57">
        <v>0</v>
      </c>
      <c r="E111" s="113"/>
      <c r="F111" s="110"/>
      <c r="G111" s="110"/>
      <c r="H111" s="97"/>
      <c r="I111" s="100"/>
      <c r="J111" s="100"/>
      <c r="K111" s="100"/>
      <c r="L111" s="100"/>
      <c r="M111" s="100"/>
    </row>
    <row r="112" spans="1:13" x14ac:dyDescent="0.2">
      <c r="A112" s="345" t="s">
        <v>153</v>
      </c>
      <c r="B112" s="345"/>
      <c r="C112" s="134"/>
      <c r="D112" s="59">
        <f>TRUNC(SUM(D108:D111),2)</f>
        <v>44.48</v>
      </c>
      <c r="E112" s="113"/>
      <c r="F112" s="110"/>
      <c r="G112" s="110"/>
      <c r="H112" s="97"/>
      <c r="I112" s="100"/>
      <c r="J112" s="100"/>
      <c r="K112" s="100"/>
      <c r="L112" s="100"/>
      <c r="M112" s="100"/>
    </row>
    <row r="113" spans="1:13" x14ac:dyDescent="0.2">
      <c r="A113" s="198"/>
      <c r="B113" s="191"/>
      <c r="C113" s="191"/>
      <c r="D113" s="213"/>
      <c r="E113" s="113"/>
      <c r="F113" s="110"/>
      <c r="G113" s="110"/>
      <c r="H113" s="97"/>
      <c r="I113" s="100"/>
      <c r="J113" s="100"/>
      <c r="K113" s="100"/>
      <c r="L113" s="100"/>
      <c r="M113" s="100"/>
    </row>
    <row r="114" spans="1:13" x14ac:dyDescent="0.2">
      <c r="A114" s="339" t="s">
        <v>177</v>
      </c>
      <c r="B114" s="340"/>
      <c r="C114" s="340"/>
      <c r="D114" s="341"/>
      <c r="E114" s="113"/>
      <c r="F114" s="110"/>
      <c r="G114" s="110"/>
      <c r="H114" s="97"/>
      <c r="I114" s="100"/>
      <c r="J114" s="100"/>
      <c r="K114" s="100"/>
      <c r="L114" s="100"/>
      <c r="M114" s="100"/>
    </row>
    <row r="115" spans="1:13" x14ac:dyDescent="0.2">
      <c r="A115" s="198"/>
      <c r="B115" s="191"/>
      <c r="C115" s="94"/>
      <c r="D115" s="210"/>
      <c r="E115" s="113"/>
      <c r="F115" s="110"/>
      <c r="G115" s="110"/>
      <c r="H115" s="97"/>
      <c r="I115" s="100"/>
      <c r="J115" s="100"/>
      <c r="K115" s="100"/>
      <c r="L115" s="100"/>
      <c r="M115" s="100"/>
    </row>
    <row r="116" spans="1:13" x14ac:dyDescent="0.2">
      <c r="A116" s="127">
        <v>6</v>
      </c>
      <c r="B116" s="127" t="s">
        <v>156</v>
      </c>
      <c r="C116" s="127" t="s">
        <v>2</v>
      </c>
      <c r="D116" s="127" t="s">
        <v>86</v>
      </c>
      <c r="E116" s="113"/>
      <c r="F116" s="110"/>
      <c r="G116" s="110"/>
      <c r="H116" s="97"/>
      <c r="I116" s="100"/>
      <c r="J116" s="100"/>
      <c r="K116" s="100"/>
      <c r="L116" s="100"/>
      <c r="M116" s="100"/>
    </row>
    <row r="117" spans="1:13" x14ac:dyDescent="0.2">
      <c r="A117" s="193" t="s">
        <v>5</v>
      </c>
      <c r="B117" s="197" t="s">
        <v>20</v>
      </c>
      <c r="C117" s="169">
        <v>0.05</v>
      </c>
      <c r="D117" s="57">
        <f>TRUNC(C117*D135,2)</f>
        <v>142.35</v>
      </c>
      <c r="E117" s="123" t="s">
        <v>157</v>
      </c>
      <c r="F117" s="110"/>
      <c r="G117" s="110"/>
      <c r="H117" s="97"/>
      <c r="I117" s="100"/>
      <c r="J117" s="100"/>
      <c r="K117" s="100"/>
      <c r="L117" s="100"/>
      <c r="M117" s="100"/>
    </row>
    <row r="118" spans="1:13" x14ac:dyDescent="0.2">
      <c r="A118" s="193" t="s">
        <v>6</v>
      </c>
      <c r="B118" s="197" t="s">
        <v>4</v>
      </c>
      <c r="C118" s="170">
        <v>0.1</v>
      </c>
      <c r="D118" s="57">
        <f>TRUNC(C118*(D117+D135),2)</f>
        <v>298.94</v>
      </c>
      <c r="E118" s="123" t="s">
        <v>158</v>
      </c>
      <c r="F118" s="110"/>
      <c r="G118" s="110"/>
      <c r="H118" s="97"/>
      <c r="I118" s="100"/>
      <c r="J118" s="100"/>
      <c r="K118" s="100"/>
      <c r="L118" s="100"/>
      <c r="M118" s="100"/>
    </row>
    <row r="119" spans="1:13" x14ac:dyDescent="0.2">
      <c r="A119" s="193" t="s">
        <v>7</v>
      </c>
      <c r="B119" s="197" t="s">
        <v>43</v>
      </c>
      <c r="C119" s="171">
        <f>1-(C120+C121+C122)</f>
        <v>0.85749999999999993</v>
      </c>
      <c r="D119" s="64">
        <f>(D135+D117+D118)/C119</f>
        <v>3834.8804664723034</v>
      </c>
      <c r="E119" s="113"/>
      <c r="F119" s="110"/>
      <c r="G119" s="110"/>
      <c r="H119" s="97"/>
      <c r="I119" s="100"/>
      <c r="J119" s="100"/>
      <c r="K119" s="100"/>
      <c r="L119" s="100"/>
      <c r="M119" s="100"/>
    </row>
    <row r="120" spans="1:13" x14ac:dyDescent="0.2">
      <c r="A120" s="193" t="s">
        <v>44</v>
      </c>
      <c r="B120" s="197" t="s">
        <v>40</v>
      </c>
      <c r="C120" s="172">
        <v>1.6500000000000001E-2</v>
      </c>
      <c r="D120" s="57">
        <f>TRUNC(C120*D119,2)</f>
        <v>63.27</v>
      </c>
      <c r="E120" s="113"/>
      <c r="F120" s="110"/>
      <c r="G120" s="110"/>
      <c r="H120" s="97"/>
      <c r="I120" s="100"/>
      <c r="J120" s="100"/>
      <c r="K120" s="100"/>
      <c r="L120" s="100"/>
      <c r="M120" s="100"/>
    </row>
    <row r="121" spans="1:13" x14ac:dyDescent="0.2">
      <c r="A121" s="193" t="s">
        <v>45</v>
      </c>
      <c r="B121" s="197" t="s">
        <v>41</v>
      </c>
      <c r="C121" s="173">
        <v>7.5999999999999998E-2</v>
      </c>
      <c r="D121" s="57">
        <f>TRUNC(C121*D119,2)</f>
        <v>291.45</v>
      </c>
      <c r="E121" s="113"/>
      <c r="F121" s="110"/>
      <c r="G121" s="110"/>
      <c r="H121" s="97"/>
      <c r="I121" s="100"/>
      <c r="J121" s="100"/>
      <c r="K121" s="100"/>
      <c r="L121" s="100"/>
      <c r="M121" s="100"/>
    </row>
    <row r="122" spans="1:13" x14ac:dyDescent="0.2">
      <c r="A122" s="193" t="s">
        <v>46</v>
      </c>
      <c r="B122" s="197" t="s">
        <v>42</v>
      </c>
      <c r="C122" s="174">
        <v>0.05</v>
      </c>
      <c r="D122" s="57">
        <f>TRUNC(C122*D119,2)</f>
        <v>191.74</v>
      </c>
      <c r="E122" s="113"/>
      <c r="F122" s="110"/>
      <c r="G122" s="110"/>
      <c r="H122" s="97"/>
      <c r="I122" s="100"/>
      <c r="J122" s="100"/>
      <c r="K122" s="100"/>
      <c r="L122" s="100"/>
      <c r="M122" s="100"/>
    </row>
    <row r="123" spans="1:13" x14ac:dyDescent="0.2">
      <c r="A123" s="345" t="s">
        <v>153</v>
      </c>
      <c r="B123" s="345"/>
      <c r="C123" s="65"/>
      <c r="D123" s="59">
        <f>TRUNC(SUM(D117:D122),2)-D119</f>
        <v>987.74953352769671</v>
      </c>
      <c r="E123" s="113"/>
      <c r="F123" s="110"/>
      <c r="G123" s="110"/>
      <c r="H123" s="97"/>
      <c r="I123" s="100"/>
      <c r="J123" s="100"/>
      <c r="K123" s="100"/>
      <c r="L123" s="100"/>
      <c r="M123" s="100"/>
    </row>
    <row r="124" spans="1:13" s="168" customFormat="1" x14ac:dyDescent="0.2">
      <c r="A124" s="352" t="s">
        <v>215</v>
      </c>
      <c r="B124" s="353"/>
      <c r="C124" s="353"/>
      <c r="D124" s="354"/>
      <c r="E124" s="113"/>
      <c r="F124" s="110"/>
      <c r="G124" s="110"/>
      <c r="H124" s="97"/>
      <c r="I124" s="100"/>
      <c r="J124" s="100"/>
      <c r="K124" s="100"/>
      <c r="L124" s="100"/>
      <c r="M124" s="100"/>
    </row>
    <row r="125" spans="1:13" s="168" customFormat="1" x14ac:dyDescent="0.2">
      <c r="A125" s="355" t="s">
        <v>216</v>
      </c>
      <c r="B125" s="356"/>
      <c r="C125" s="356"/>
      <c r="D125" s="357"/>
      <c r="E125" s="113"/>
      <c r="F125" s="110"/>
      <c r="G125" s="110"/>
      <c r="H125" s="97"/>
      <c r="I125" s="100"/>
      <c r="J125" s="100"/>
      <c r="K125" s="100"/>
      <c r="L125" s="100"/>
      <c r="M125" s="100"/>
    </row>
    <row r="126" spans="1:13" x14ac:dyDescent="0.2">
      <c r="A126" s="221"/>
      <c r="B126" s="66"/>
      <c r="C126" s="66"/>
      <c r="D126" s="222"/>
      <c r="E126" s="110"/>
      <c r="F126" s="110"/>
      <c r="G126" s="110"/>
      <c r="H126" s="97"/>
      <c r="I126" s="100"/>
      <c r="J126" s="100"/>
      <c r="K126" s="100"/>
      <c r="L126" s="100"/>
      <c r="M126" s="100"/>
    </row>
    <row r="127" spans="1:13" x14ac:dyDescent="0.2">
      <c r="A127" s="342" t="s">
        <v>178</v>
      </c>
      <c r="B127" s="343"/>
      <c r="C127" s="343"/>
      <c r="D127" s="344"/>
      <c r="E127" s="110"/>
      <c r="F127" s="124"/>
      <c r="G127" s="110"/>
      <c r="H127" s="97"/>
      <c r="I127" s="100"/>
      <c r="J127" s="100"/>
      <c r="K127" s="100"/>
      <c r="L127" s="100"/>
      <c r="M127" s="100"/>
    </row>
    <row r="128" spans="1:13" x14ac:dyDescent="0.2">
      <c r="A128" s="223"/>
      <c r="B128" s="192"/>
      <c r="C128" s="192"/>
      <c r="D128" s="224"/>
      <c r="E128" s="110"/>
      <c r="F128" s="124"/>
      <c r="G128" s="110"/>
      <c r="H128" s="97"/>
      <c r="I128" s="100"/>
      <c r="J128" s="100"/>
      <c r="K128" s="100"/>
      <c r="L128" s="100"/>
      <c r="M128" s="100"/>
    </row>
    <row r="129" spans="1:13" ht="25.5" customHeight="1" x14ac:dyDescent="0.2">
      <c r="A129" s="129"/>
      <c r="B129" s="130" t="s">
        <v>180</v>
      </c>
      <c r="C129" s="127"/>
      <c r="D129" s="127" t="s">
        <v>86</v>
      </c>
      <c r="E129" s="110"/>
      <c r="F129" s="110"/>
      <c r="G129" s="110"/>
      <c r="H129" s="97"/>
      <c r="I129" s="100"/>
      <c r="J129" s="100"/>
      <c r="K129" s="100"/>
      <c r="L129" s="100"/>
      <c r="M129" s="100"/>
    </row>
    <row r="130" spans="1:13" x14ac:dyDescent="0.2">
      <c r="A130" s="60" t="s">
        <v>5</v>
      </c>
      <c r="B130" s="62" t="s">
        <v>182</v>
      </c>
      <c r="C130" s="132"/>
      <c r="D130" s="57">
        <f>D16</f>
        <v>1194.49</v>
      </c>
      <c r="E130" s="110"/>
      <c r="F130" s="110"/>
      <c r="G130" s="110"/>
      <c r="H130" s="97"/>
      <c r="I130" s="100"/>
      <c r="J130" s="100"/>
      <c r="K130" s="100"/>
      <c r="L130" s="100"/>
      <c r="M130" s="100"/>
    </row>
    <row r="131" spans="1:13" x14ac:dyDescent="0.2">
      <c r="A131" s="60" t="s">
        <v>6</v>
      </c>
      <c r="B131" s="62" t="s">
        <v>183</v>
      </c>
      <c r="C131" s="132"/>
      <c r="D131" s="57">
        <f>D60</f>
        <v>1475.07</v>
      </c>
      <c r="E131" s="110"/>
      <c r="F131" s="110"/>
      <c r="G131" s="110"/>
      <c r="H131" s="97"/>
      <c r="I131" s="100"/>
      <c r="J131" s="100"/>
      <c r="K131" s="100"/>
      <c r="L131" s="100"/>
      <c r="M131" s="100"/>
    </row>
    <row r="132" spans="1:13" x14ac:dyDescent="0.2">
      <c r="A132" s="60" t="s">
        <v>7</v>
      </c>
      <c r="B132" s="62" t="s">
        <v>184</v>
      </c>
      <c r="C132" s="132"/>
      <c r="D132" s="57">
        <f>D70</f>
        <v>105.31</v>
      </c>
      <c r="E132" s="110"/>
      <c r="F132" s="124"/>
      <c r="G132" s="110"/>
      <c r="H132" s="97"/>
      <c r="I132" s="100"/>
      <c r="J132" s="100"/>
      <c r="K132" s="100"/>
      <c r="L132" s="100"/>
      <c r="M132" s="100"/>
    </row>
    <row r="133" spans="1:13" x14ac:dyDescent="0.2">
      <c r="A133" s="60" t="s">
        <v>8</v>
      </c>
      <c r="B133" s="62" t="s">
        <v>73</v>
      </c>
      <c r="C133" s="132"/>
      <c r="D133" s="57">
        <f>D103</f>
        <v>27.77</v>
      </c>
      <c r="E133" s="110"/>
      <c r="F133" s="124"/>
      <c r="G133" s="110"/>
      <c r="H133" s="97"/>
      <c r="I133" s="100"/>
      <c r="J133" s="100"/>
      <c r="K133" s="100"/>
      <c r="L133" s="100"/>
      <c r="M133" s="100"/>
    </row>
    <row r="134" spans="1:13" x14ac:dyDescent="0.2">
      <c r="A134" s="60" t="s">
        <v>9</v>
      </c>
      <c r="B134" s="62" t="s">
        <v>185</v>
      </c>
      <c r="C134" s="132"/>
      <c r="D134" s="57">
        <f>D112</f>
        <v>44.48</v>
      </c>
      <c r="E134" s="110"/>
      <c r="F134" s="110"/>
      <c r="G134" s="110"/>
      <c r="H134" s="97"/>
      <c r="I134" s="100"/>
      <c r="J134" s="100"/>
      <c r="K134" s="100"/>
      <c r="L134" s="100"/>
      <c r="M134" s="100"/>
    </row>
    <row r="135" spans="1:13" x14ac:dyDescent="0.2">
      <c r="A135" s="350" t="s">
        <v>76</v>
      </c>
      <c r="B135" s="351"/>
      <c r="C135" s="127"/>
      <c r="D135" s="59">
        <f>TRUNC(SUM(D130:D134),2)</f>
        <v>2847.12</v>
      </c>
      <c r="E135" s="110"/>
      <c r="F135" s="120"/>
      <c r="G135" s="110"/>
      <c r="H135" s="97"/>
      <c r="I135" s="100"/>
      <c r="J135" s="100"/>
      <c r="K135" s="100"/>
      <c r="L135" s="100"/>
      <c r="M135" s="100"/>
    </row>
    <row r="136" spans="1:13" x14ac:dyDescent="0.2">
      <c r="A136" s="60" t="s">
        <v>10</v>
      </c>
      <c r="B136" s="62" t="s">
        <v>186</v>
      </c>
      <c r="C136" s="132"/>
      <c r="D136" s="57">
        <f>D123</f>
        <v>987.74953352769671</v>
      </c>
      <c r="E136" s="110"/>
      <c r="F136" s="110"/>
      <c r="G136" s="110"/>
      <c r="H136" s="97"/>
      <c r="I136" s="100"/>
      <c r="J136" s="100"/>
      <c r="K136" s="100"/>
      <c r="L136" s="100"/>
      <c r="M136" s="100"/>
    </row>
    <row r="137" spans="1:13" x14ac:dyDescent="0.2">
      <c r="A137" s="350" t="s">
        <v>181</v>
      </c>
      <c r="B137" s="351"/>
      <c r="C137" s="127"/>
      <c r="D137" s="260">
        <f>TRUNC(SUM(D135:D136),2)</f>
        <v>3834.86</v>
      </c>
      <c r="E137" s="110"/>
      <c r="F137" s="110"/>
      <c r="G137" s="110"/>
      <c r="H137" s="97"/>
      <c r="I137" s="100"/>
      <c r="J137" s="100"/>
      <c r="K137" s="100"/>
      <c r="L137" s="100"/>
      <c r="M137" s="100"/>
    </row>
    <row r="138" spans="1:13" hidden="1" x14ac:dyDescent="0.2">
      <c r="D138" s="4"/>
      <c r="E138" s="108"/>
      <c r="F138" s="108"/>
      <c r="G138" s="108"/>
      <c r="H138" s="100"/>
      <c r="I138" s="100"/>
      <c r="J138" s="100"/>
      <c r="K138" s="100"/>
      <c r="L138" s="100"/>
      <c r="M138" s="100"/>
    </row>
    <row r="139" spans="1:13" ht="40.5" hidden="1" customHeight="1" thickBot="1" x14ac:dyDescent="0.25">
      <c r="A139" s="2"/>
      <c r="B139" s="45" t="s">
        <v>21</v>
      </c>
      <c r="C139" s="3"/>
      <c r="D139" s="3"/>
      <c r="E139" s="108"/>
      <c r="F139" s="108"/>
      <c r="G139" s="108"/>
      <c r="H139" s="100"/>
      <c r="I139" s="100"/>
      <c r="J139" s="100"/>
      <c r="K139" s="100"/>
      <c r="L139" s="100"/>
      <c r="M139" s="100"/>
    </row>
    <row r="140" spans="1:13" ht="39" hidden="1" customHeight="1" thickBot="1" x14ac:dyDescent="0.25">
      <c r="A140" s="346" t="s">
        <v>23</v>
      </c>
      <c r="B140" s="347"/>
      <c r="C140" s="6" t="s">
        <v>22</v>
      </c>
      <c r="D140" s="7" t="s">
        <v>0</v>
      </c>
      <c r="E140" s="108"/>
      <c r="F140" s="108"/>
      <c r="G140" s="108"/>
      <c r="H140" s="100"/>
      <c r="I140" s="100"/>
      <c r="J140" s="100"/>
      <c r="K140" s="100"/>
      <c r="L140" s="100"/>
      <c r="M140" s="100"/>
    </row>
    <row r="141" spans="1:13" ht="12.75" hidden="1" customHeight="1" x14ac:dyDescent="0.2">
      <c r="A141" s="337" t="s">
        <v>24</v>
      </c>
      <c r="B141" s="338"/>
      <c r="C141" s="8"/>
      <c r="D141" s="9">
        <v>0</v>
      </c>
      <c r="E141" s="108"/>
      <c r="F141" s="108"/>
      <c r="G141" s="108"/>
      <c r="H141" s="100"/>
      <c r="I141" s="100"/>
      <c r="J141" s="100"/>
      <c r="K141" s="100"/>
      <c r="L141" s="100"/>
      <c r="M141" s="100"/>
    </row>
    <row r="142" spans="1:13" ht="12.75" hidden="1" customHeight="1" x14ac:dyDescent="0.2">
      <c r="A142" s="348" t="s">
        <v>25</v>
      </c>
      <c r="B142" s="349"/>
      <c r="C142" s="10"/>
      <c r="D142" s="11">
        <v>0</v>
      </c>
      <c r="E142" s="108"/>
      <c r="F142" s="108"/>
      <c r="G142" s="108"/>
      <c r="H142" s="100"/>
      <c r="I142" s="100"/>
      <c r="J142" s="100"/>
      <c r="K142" s="100"/>
      <c r="L142" s="100"/>
      <c r="M142" s="100"/>
    </row>
    <row r="143" spans="1:13" ht="12.75" hidden="1" customHeight="1" x14ac:dyDescent="0.2">
      <c r="A143" s="348" t="s">
        <v>26</v>
      </c>
      <c r="B143" s="349"/>
      <c r="C143" s="10"/>
      <c r="D143" s="11">
        <v>0</v>
      </c>
      <c r="E143" s="108"/>
      <c r="F143" s="108"/>
      <c r="G143" s="108"/>
      <c r="H143" s="100"/>
      <c r="I143" s="100"/>
      <c r="J143" s="100"/>
      <c r="K143" s="100"/>
      <c r="L143" s="100"/>
      <c r="M143" s="100"/>
    </row>
    <row r="144" spans="1:13" ht="12.75" hidden="1" customHeight="1" x14ac:dyDescent="0.2">
      <c r="A144" s="348" t="s">
        <v>27</v>
      </c>
      <c r="B144" s="349"/>
      <c r="C144" s="10"/>
      <c r="D144" s="11">
        <v>0</v>
      </c>
      <c r="E144" s="108"/>
      <c r="F144" s="108"/>
      <c r="G144" s="108"/>
      <c r="H144" s="100"/>
      <c r="I144" s="100"/>
      <c r="J144" s="100"/>
      <c r="K144" s="100"/>
      <c r="L144" s="100"/>
      <c r="M144" s="100"/>
    </row>
    <row r="145" spans="1:13" ht="12.75" hidden="1" customHeight="1" x14ac:dyDescent="0.2">
      <c r="A145" s="359"/>
      <c r="B145" s="360"/>
      <c r="C145" s="12"/>
      <c r="D145" s="11"/>
      <c r="E145" s="108"/>
      <c r="F145" s="108"/>
      <c r="G145" s="108"/>
      <c r="H145" s="100"/>
      <c r="I145" s="100"/>
      <c r="J145" s="100"/>
      <c r="K145" s="100"/>
      <c r="L145" s="100"/>
      <c r="M145" s="100"/>
    </row>
    <row r="146" spans="1:13" ht="13.5" hidden="1" customHeight="1" thickBot="1" x14ac:dyDescent="0.25">
      <c r="A146" s="335"/>
      <c r="B146" s="336"/>
      <c r="C146" s="13"/>
      <c r="D146" s="14"/>
      <c r="E146" s="108"/>
      <c r="F146" s="108"/>
      <c r="G146" s="108"/>
      <c r="H146" s="100"/>
      <c r="I146" s="100"/>
      <c r="J146" s="100"/>
      <c r="K146" s="100"/>
      <c r="L146" s="100"/>
      <c r="M146" s="100"/>
    </row>
    <row r="147" spans="1:13" ht="13.5" hidden="1" thickBot="1" x14ac:dyDescent="0.25">
      <c r="A147" s="39" t="s">
        <v>28</v>
      </c>
      <c r="B147" s="40"/>
      <c r="C147" s="41"/>
      <c r="D147" s="15">
        <f>SUM(D145:D146)</f>
        <v>0</v>
      </c>
      <c r="E147" s="108"/>
      <c r="F147" s="108"/>
      <c r="G147" s="108"/>
      <c r="H147" s="100"/>
      <c r="I147" s="100"/>
      <c r="J147" s="100"/>
      <c r="K147" s="100"/>
      <c r="L147" s="100"/>
      <c r="M147" s="100"/>
    </row>
    <row r="148" spans="1:13" hidden="1" x14ac:dyDescent="0.2">
      <c r="E148" s="108"/>
      <c r="F148" s="108"/>
      <c r="G148" s="108"/>
      <c r="H148" s="100"/>
      <c r="I148" s="100"/>
      <c r="J148" s="100"/>
      <c r="K148" s="100"/>
      <c r="L148" s="100"/>
      <c r="M148" s="100"/>
    </row>
    <row r="149" spans="1:13" ht="13.5" hidden="1" customHeight="1" thickBot="1" x14ac:dyDescent="0.25">
      <c r="A149" s="2" t="s">
        <v>29</v>
      </c>
      <c r="B149" s="45" t="s">
        <v>30</v>
      </c>
      <c r="C149" s="3"/>
      <c r="D149" s="3"/>
      <c r="E149" s="108"/>
      <c r="F149" s="108"/>
      <c r="G149" s="108"/>
      <c r="H149" s="100"/>
      <c r="I149" s="100"/>
      <c r="J149" s="100"/>
      <c r="K149" s="100"/>
      <c r="L149" s="100"/>
      <c r="M149" s="100"/>
    </row>
    <row r="150" spans="1:13" ht="13.5" hidden="1" customHeight="1" thickBot="1" x14ac:dyDescent="0.25">
      <c r="A150" s="34" t="s">
        <v>31</v>
      </c>
      <c r="B150" s="35"/>
      <c r="C150" s="35"/>
      <c r="D150" s="36"/>
      <c r="E150" s="108"/>
      <c r="F150" s="108"/>
      <c r="G150" s="108"/>
      <c r="H150" s="100"/>
      <c r="I150" s="100"/>
      <c r="J150" s="100"/>
      <c r="K150" s="100"/>
      <c r="L150" s="100"/>
      <c r="M150" s="100"/>
    </row>
    <row r="151" spans="1:13" ht="12.75" hidden="1" customHeight="1" x14ac:dyDescent="0.2">
      <c r="A151" s="16"/>
      <c r="B151" s="37" t="s">
        <v>32</v>
      </c>
      <c r="C151" s="38"/>
      <c r="D151" s="7" t="s">
        <v>0</v>
      </c>
      <c r="E151" s="108"/>
      <c r="F151" s="108"/>
      <c r="G151" s="108"/>
      <c r="H151" s="100"/>
      <c r="I151" s="100"/>
      <c r="J151" s="100"/>
      <c r="K151" s="100"/>
      <c r="L151" s="100"/>
      <c r="M151" s="100"/>
    </row>
    <row r="152" spans="1:13" ht="12.75" hidden="1" customHeight="1" x14ac:dyDescent="0.2">
      <c r="A152" s="17" t="s">
        <v>5</v>
      </c>
      <c r="B152" s="28" t="s">
        <v>33</v>
      </c>
      <c r="C152" s="29"/>
      <c r="D152" s="18">
        <f>D120</f>
        <v>63.27</v>
      </c>
      <c r="E152" s="108"/>
      <c r="F152" s="108"/>
      <c r="G152" s="108"/>
      <c r="H152" s="100"/>
      <c r="I152" s="100"/>
      <c r="J152" s="100"/>
      <c r="K152" s="100"/>
      <c r="L152" s="100"/>
      <c r="M152" s="100"/>
    </row>
    <row r="153" spans="1:13" ht="13.5" hidden="1" customHeight="1" thickBot="1" x14ac:dyDescent="0.25">
      <c r="A153" s="19" t="s">
        <v>6</v>
      </c>
      <c r="B153" s="30" t="s">
        <v>34</v>
      </c>
      <c r="C153" s="31"/>
      <c r="D153" s="20" t="e">
        <f>#REF!</f>
        <v>#REF!</v>
      </c>
      <c r="E153" s="108"/>
      <c r="F153" s="108"/>
      <c r="G153" s="108"/>
      <c r="H153" s="100"/>
      <c r="I153" s="100"/>
      <c r="J153" s="100"/>
      <c r="K153" s="100"/>
      <c r="L153" s="100"/>
      <c r="M153" s="100"/>
    </row>
    <row r="154" spans="1:13" ht="13.5" hidden="1" customHeight="1" thickBot="1" x14ac:dyDescent="0.25">
      <c r="A154" s="19" t="s">
        <v>7</v>
      </c>
      <c r="B154" s="32" t="s">
        <v>35</v>
      </c>
      <c r="C154" s="33"/>
      <c r="D154" s="20">
        <f>D123</f>
        <v>987.74953352769671</v>
      </c>
      <c r="E154" s="108"/>
      <c r="F154" s="108"/>
      <c r="G154" s="108"/>
      <c r="H154" s="100"/>
      <c r="I154" s="100"/>
      <c r="J154" s="100"/>
      <c r="K154" s="100"/>
      <c r="L154" s="100"/>
      <c r="M154" s="100"/>
    </row>
    <row r="155" spans="1:13" ht="13.5" hidden="1" thickBot="1" x14ac:dyDescent="0.25">
      <c r="A155" s="25" t="s">
        <v>17</v>
      </c>
      <c r="B155" s="26"/>
      <c r="C155" s="27"/>
      <c r="D155" s="15" t="e">
        <f>SUM(D152:D154)</f>
        <v>#REF!</v>
      </c>
      <c r="E155" s="108"/>
      <c r="F155" s="108"/>
      <c r="G155" s="108"/>
      <c r="H155" s="100"/>
      <c r="I155" s="100"/>
      <c r="J155" s="100"/>
      <c r="K155" s="100"/>
      <c r="L155" s="100"/>
      <c r="M155" s="100"/>
    </row>
    <row r="156" spans="1:13" hidden="1" x14ac:dyDescent="0.2">
      <c r="A156" s="21" t="s">
        <v>15</v>
      </c>
      <c r="B156" s="1" t="s">
        <v>36</v>
      </c>
      <c r="E156" s="108"/>
      <c r="F156" s="108"/>
      <c r="G156" s="108"/>
      <c r="H156" s="100"/>
      <c r="I156" s="100"/>
      <c r="J156" s="100"/>
      <c r="K156" s="100"/>
      <c r="L156" s="100"/>
      <c r="M156" s="100"/>
    </row>
    <row r="157" spans="1:13" hidden="1" x14ac:dyDescent="0.2">
      <c r="E157" s="108"/>
      <c r="F157" s="108"/>
      <c r="G157" s="108"/>
      <c r="H157" s="100"/>
      <c r="I157" s="100"/>
      <c r="J157" s="100"/>
      <c r="K157" s="100"/>
      <c r="L157" s="100"/>
      <c r="M157" s="100"/>
    </row>
    <row r="158" spans="1:13" x14ac:dyDescent="0.2">
      <c r="E158" s="108"/>
      <c r="F158" s="108"/>
      <c r="G158" s="108"/>
      <c r="H158" s="100"/>
      <c r="I158" s="100"/>
      <c r="J158" s="100"/>
      <c r="K158" s="100"/>
      <c r="L158" s="100"/>
      <c r="M158" s="100"/>
    </row>
    <row r="159" spans="1:13" x14ac:dyDescent="0.2">
      <c r="A159" s="22"/>
      <c r="B159" s="22"/>
      <c r="E159" s="108"/>
      <c r="F159" s="108"/>
      <c r="G159" s="108"/>
      <c r="H159" s="100"/>
      <c r="I159" s="100"/>
      <c r="J159" s="100"/>
      <c r="K159" s="100"/>
      <c r="L159" s="100"/>
      <c r="M159" s="100"/>
    </row>
    <row r="160" spans="1:13" x14ac:dyDescent="0.2">
      <c r="A160" s="5"/>
      <c r="B160" s="22"/>
      <c r="E160" s="108"/>
      <c r="F160" s="108"/>
      <c r="G160" s="108"/>
      <c r="H160" s="100"/>
      <c r="I160" s="100"/>
      <c r="J160" s="100"/>
      <c r="K160" s="100"/>
      <c r="L160" s="100"/>
      <c r="M160" s="100"/>
    </row>
    <row r="161" spans="1:13" x14ac:dyDescent="0.2">
      <c r="A161" s="22"/>
      <c r="B161" s="22"/>
      <c r="E161" s="108"/>
      <c r="F161" s="108"/>
      <c r="G161" s="108"/>
      <c r="H161" s="100"/>
      <c r="I161" s="100"/>
      <c r="J161" s="100"/>
      <c r="K161" s="100"/>
      <c r="L161" s="100"/>
      <c r="M161" s="100"/>
    </row>
    <row r="162" spans="1:13" x14ac:dyDescent="0.2">
      <c r="A162" s="22"/>
      <c r="B162" s="22"/>
      <c r="E162" s="108"/>
      <c r="F162" s="108"/>
      <c r="G162" s="108"/>
      <c r="H162" s="100"/>
      <c r="I162" s="100"/>
      <c r="J162" s="100"/>
      <c r="K162" s="100"/>
      <c r="L162" s="100"/>
      <c r="M162" s="100"/>
    </row>
    <row r="163" spans="1:13" x14ac:dyDescent="0.2">
      <c r="A163" s="23"/>
      <c r="E163" s="108"/>
      <c r="F163" s="108"/>
      <c r="G163" s="108"/>
      <c r="H163" s="100"/>
      <c r="I163" s="100"/>
      <c r="J163" s="100"/>
      <c r="K163" s="100"/>
      <c r="L163" s="100"/>
      <c r="M163" s="100"/>
    </row>
    <row r="164" spans="1:13" x14ac:dyDescent="0.2">
      <c r="A164" s="23"/>
      <c r="E164" s="108"/>
      <c r="F164" s="108"/>
      <c r="G164" s="108"/>
      <c r="H164" s="100"/>
      <c r="I164" s="100"/>
      <c r="J164" s="100"/>
      <c r="K164" s="100"/>
      <c r="L164" s="100"/>
      <c r="M164" s="100"/>
    </row>
    <row r="165" spans="1:13" x14ac:dyDescent="0.2">
      <c r="E165" s="125"/>
      <c r="F165" s="125"/>
    </row>
  </sheetData>
  <mergeCells count="65">
    <mergeCell ref="A92:B92"/>
    <mergeCell ref="A84:B84"/>
    <mergeCell ref="B56:C56"/>
    <mergeCell ref="A62:D62"/>
    <mergeCell ref="A72:D72"/>
    <mergeCell ref="A76:D76"/>
    <mergeCell ref="A27:D27"/>
    <mergeCell ref="A41:D41"/>
    <mergeCell ref="A26:B26"/>
    <mergeCell ref="A16:C16"/>
    <mergeCell ref="A30:D30"/>
    <mergeCell ref="A40:B40"/>
    <mergeCell ref="A22:D22"/>
    <mergeCell ref="A28:D28"/>
    <mergeCell ref="A5:D5"/>
    <mergeCell ref="A7:D7"/>
    <mergeCell ref="A20:D20"/>
    <mergeCell ref="A17:D17"/>
    <mergeCell ref="A18:D18"/>
    <mergeCell ref="A1:D1"/>
    <mergeCell ref="A105:D105"/>
    <mergeCell ref="B57:C57"/>
    <mergeCell ref="B58:C58"/>
    <mergeCell ref="A51:C51"/>
    <mergeCell ref="B59:C59"/>
    <mergeCell ref="A60:C60"/>
    <mergeCell ref="A54:D54"/>
    <mergeCell ref="A55:D55"/>
    <mergeCell ref="A99:D99"/>
    <mergeCell ref="A103:B103"/>
    <mergeCell ref="A42:D42"/>
    <mergeCell ref="A43:D43"/>
    <mergeCell ref="A52:D52"/>
    <mergeCell ref="A53:D53"/>
    <mergeCell ref="A45:D45"/>
    <mergeCell ref="F90:I90"/>
    <mergeCell ref="F91:I91"/>
    <mergeCell ref="A145:B145"/>
    <mergeCell ref="E47:I47"/>
    <mergeCell ref="E48:I48"/>
    <mergeCell ref="E69:I69"/>
    <mergeCell ref="F89:I89"/>
    <mergeCell ref="A97:B97"/>
    <mergeCell ref="A94:D94"/>
    <mergeCell ref="A87:D87"/>
    <mergeCell ref="A73:D73"/>
    <mergeCell ref="A74:D74"/>
    <mergeCell ref="A85:D85"/>
    <mergeCell ref="A61:D61"/>
    <mergeCell ref="A71:D71"/>
    <mergeCell ref="A70:B70"/>
    <mergeCell ref="A146:B146"/>
    <mergeCell ref="A141:B141"/>
    <mergeCell ref="A114:D114"/>
    <mergeCell ref="A127:D127"/>
    <mergeCell ref="A112:B112"/>
    <mergeCell ref="A140:B140"/>
    <mergeCell ref="A142:B142"/>
    <mergeCell ref="A143:B143"/>
    <mergeCell ref="A144:B144"/>
    <mergeCell ref="A137:B137"/>
    <mergeCell ref="A135:B135"/>
    <mergeCell ref="A123:B123"/>
    <mergeCell ref="A124:D124"/>
    <mergeCell ref="A125:D125"/>
  </mergeCells>
  <phoneticPr fontId="5" type="noConversion"/>
  <pageMargins left="0.98425196850393704" right="0.31496062992125984" top="0.70866141732283472" bottom="0.39370078740157483" header="0.11811023622047245" footer="0.11811023622047245"/>
  <pageSetup paperSize="9" scale="71" firstPageNumber="0" orientation="portrait" verticalDpi="597" r:id="rId1"/>
  <headerFooter alignWithMargins="0"/>
  <rowBreaks count="1" manualBreakCount="1">
    <brk id="61" max="3" man="1"/>
  </rowBreaks>
  <ignoredErrors>
    <ignoredError sqref="D6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5"/>
  <sheetViews>
    <sheetView showGridLines="0" view="pageBreakPreview" zoomScaleNormal="100" zoomScaleSheetLayoutView="100" workbookViewId="0">
      <selection activeCell="D109" sqref="D109"/>
    </sheetView>
  </sheetViews>
  <sheetFormatPr defaultRowHeight="12.75" x14ac:dyDescent="0.2"/>
  <cols>
    <col min="1" max="1" width="11.140625" style="1" customWidth="1"/>
    <col min="2" max="2" width="67.85546875" style="1" customWidth="1"/>
    <col min="3" max="3" width="9.140625" style="1" customWidth="1"/>
    <col min="4" max="4" width="15.28515625" style="1" customWidth="1"/>
    <col min="5" max="5" width="14.140625" style="44" bestFit="1" customWidth="1"/>
    <col min="6" max="6" width="10.42578125" style="44" customWidth="1"/>
    <col min="7" max="7" width="9.140625" style="44"/>
    <col min="8" max="8" width="10.140625" style="1" bestFit="1" customWidth="1"/>
    <col min="9" max="9" width="12.28515625" style="1" bestFit="1" customWidth="1"/>
    <col min="10" max="12" width="9.140625" style="1"/>
    <col min="13" max="13" width="4" style="1" customWidth="1"/>
    <col min="14" max="14" width="5.85546875" style="1" customWidth="1"/>
    <col min="15" max="16384" width="9.140625" style="1"/>
  </cols>
  <sheetData>
    <row r="1" spans="1:13" x14ac:dyDescent="0.2">
      <c r="A1" s="369" t="s">
        <v>96</v>
      </c>
      <c r="B1" s="370"/>
      <c r="C1" s="370"/>
      <c r="D1" s="371"/>
      <c r="E1" s="110"/>
      <c r="F1" s="110"/>
      <c r="G1" s="110"/>
      <c r="H1" s="97"/>
      <c r="I1" s="100"/>
      <c r="J1" s="100"/>
      <c r="K1" s="100"/>
      <c r="L1" s="100"/>
      <c r="M1" s="100"/>
    </row>
    <row r="2" spans="1:13" x14ac:dyDescent="0.2">
      <c r="A2" s="202"/>
      <c r="B2" s="203"/>
      <c r="C2" s="203"/>
      <c r="D2" s="204"/>
      <c r="E2" s="110"/>
      <c r="F2" s="110"/>
      <c r="G2" s="110"/>
      <c r="H2" s="97"/>
      <c r="I2" s="100"/>
      <c r="J2" s="100"/>
      <c r="K2" s="100"/>
      <c r="L2" s="100"/>
      <c r="M2" s="100"/>
    </row>
    <row r="3" spans="1:13" x14ac:dyDescent="0.2">
      <c r="A3" s="205" t="s">
        <v>282</v>
      </c>
      <c r="B3" s="203"/>
      <c r="C3" s="203"/>
      <c r="D3" s="204"/>
      <c r="E3" s="110"/>
      <c r="F3" s="110"/>
      <c r="G3" s="110"/>
      <c r="H3" s="97"/>
      <c r="I3" s="100"/>
      <c r="J3" s="100"/>
      <c r="K3" s="100"/>
      <c r="L3" s="100"/>
      <c r="M3" s="100"/>
    </row>
    <row r="4" spans="1:13" x14ac:dyDescent="0.2">
      <c r="A4" s="206"/>
      <c r="B4" s="207"/>
      <c r="C4" s="207"/>
      <c r="D4" s="208"/>
      <c r="E4" s="110"/>
      <c r="F4" s="110"/>
      <c r="G4" s="110"/>
      <c r="H4" s="97"/>
      <c r="I4" s="100"/>
      <c r="J4" s="100"/>
      <c r="K4" s="100"/>
      <c r="L4" s="100"/>
      <c r="M4" s="100"/>
    </row>
    <row r="5" spans="1:13" x14ac:dyDescent="0.2">
      <c r="A5" s="377" t="s">
        <v>179</v>
      </c>
      <c r="B5" s="378"/>
      <c r="C5" s="378"/>
      <c r="D5" s="379"/>
      <c r="E5" s="110"/>
      <c r="F5" s="110"/>
      <c r="G5" s="110"/>
      <c r="H5" s="97"/>
      <c r="I5" s="100"/>
      <c r="J5" s="100"/>
      <c r="K5" s="100"/>
      <c r="L5" s="100"/>
      <c r="M5" s="100"/>
    </row>
    <row r="6" spans="1:13" x14ac:dyDescent="0.2">
      <c r="A6" s="206"/>
      <c r="B6" s="207"/>
      <c r="C6" s="207"/>
      <c r="D6" s="208"/>
      <c r="E6" s="110"/>
      <c r="F6" s="110"/>
      <c r="G6" s="110"/>
      <c r="H6" s="97"/>
      <c r="I6" s="100"/>
      <c r="J6" s="100"/>
      <c r="K6" s="100"/>
      <c r="L6" s="100"/>
      <c r="M6" s="100"/>
    </row>
    <row r="7" spans="1:13" x14ac:dyDescent="0.2">
      <c r="A7" s="339" t="s">
        <v>163</v>
      </c>
      <c r="B7" s="340"/>
      <c r="C7" s="340"/>
      <c r="D7" s="341"/>
      <c r="E7" s="110"/>
      <c r="F7" s="110"/>
      <c r="G7" s="110"/>
      <c r="H7" s="97"/>
      <c r="I7" s="100"/>
      <c r="J7" s="100"/>
      <c r="K7" s="100"/>
      <c r="L7" s="100"/>
      <c r="M7" s="100"/>
    </row>
    <row r="8" spans="1:13" x14ac:dyDescent="0.2">
      <c r="A8" s="209"/>
      <c r="B8" s="94"/>
      <c r="C8" s="94"/>
      <c r="D8" s="210"/>
      <c r="E8" s="110"/>
      <c r="F8" s="110"/>
      <c r="G8" s="110"/>
      <c r="H8" s="97"/>
      <c r="I8" s="100"/>
      <c r="J8" s="100"/>
      <c r="K8" s="100"/>
      <c r="L8" s="100"/>
      <c r="M8" s="100"/>
    </row>
    <row r="9" spans="1:13" x14ac:dyDescent="0.2">
      <c r="A9" s="127">
        <v>1</v>
      </c>
      <c r="B9" s="127" t="s">
        <v>152</v>
      </c>
      <c r="C9" s="127" t="s">
        <v>2</v>
      </c>
      <c r="D9" s="127" t="s">
        <v>86</v>
      </c>
      <c r="E9" s="110"/>
      <c r="F9" s="110"/>
      <c r="G9" s="110"/>
      <c r="H9" s="97"/>
      <c r="I9" s="100"/>
      <c r="J9" s="100"/>
      <c r="K9" s="100"/>
      <c r="L9" s="100"/>
      <c r="M9" s="100"/>
    </row>
    <row r="10" spans="1:13" x14ac:dyDescent="0.2">
      <c r="A10" s="245" t="s">
        <v>5</v>
      </c>
      <c r="B10" s="249" t="s">
        <v>37</v>
      </c>
      <c r="C10" s="50"/>
      <c r="D10" s="51">
        <v>1160.68</v>
      </c>
      <c r="E10" s="110"/>
      <c r="F10" s="110"/>
      <c r="G10" s="110"/>
      <c r="H10" s="97"/>
      <c r="I10" s="100"/>
      <c r="J10" s="100"/>
      <c r="K10" s="100"/>
      <c r="L10" s="100"/>
      <c r="M10" s="100"/>
    </row>
    <row r="11" spans="1:13" x14ac:dyDescent="0.2">
      <c r="A11" s="245" t="s">
        <v>6</v>
      </c>
      <c r="B11" s="249" t="s">
        <v>47</v>
      </c>
      <c r="C11" s="52"/>
      <c r="D11" s="51">
        <v>0</v>
      </c>
      <c r="E11" s="110"/>
      <c r="F11" s="110"/>
      <c r="G11" s="110"/>
      <c r="H11" s="97"/>
      <c r="I11" s="100"/>
      <c r="J11" s="100"/>
      <c r="K11" s="100"/>
      <c r="L11" s="100"/>
      <c r="M11" s="100"/>
    </row>
    <row r="12" spans="1:13" x14ac:dyDescent="0.2">
      <c r="A12" s="245" t="s">
        <v>7</v>
      </c>
      <c r="B12" s="49" t="s">
        <v>48</v>
      </c>
      <c r="C12" s="52"/>
      <c r="D12" s="51">
        <f>D11*C12</f>
        <v>0</v>
      </c>
      <c r="E12" s="110"/>
      <c r="F12" s="110"/>
      <c r="G12" s="110"/>
      <c r="H12" s="97"/>
      <c r="I12" s="100"/>
      <c r="J12" s="100"/>
      <c r="K12" s="100"/>
      <c r="L12" s="100"/>
      <c r="M12" s="100"/>
    </row>
    <row r="13" spans="1:13" x14ac:dyDescent="0.2">
      <c r="A13" s="245" t="s">
        <v>8</v>
      </c>
      <c r="B13" s="49" t="s">
        <v>1</v>
      </c>
      <c r="C13" s="52"/>
      <c r="D13" s="51">
        <v>0</v>
      </c>
      <c r="E13" s="110"/>
      <c r="F13" s="110"/>
      <c r="G13" s="110"/>
      <c r="H13" s="97"/>
      <c r="I13" s="100"/>
      <c r="J13" s="100"/>
      <c r="K13" s="100"/>
      <c r="L13" s="100"/>
      <c r="M13" s="100"/>
    </row>
    <row r="14" spans="1:13" x14ac:dyDescent="0.2">
      <c r="A14" s="234" t="s">
        <v>9</v>
      </c>
      <c r="B14" s="49" t="s">
        <v>49</v>
      </c>
      <c r="C14" s="53"/>
      <c r="D14" s="51">
        <v>0</v>
      </c>
      <c r="E14" s="110"/>
      <c r="F14" s="110"/>
      <c r="G14" s="111"/>
      <c r="H14" s="98"/>
      <c r="I14" s="100"/>
      <c r="J14" s="100"/>
      <c r="K14" s="100"/>
      <c r="L14" s="100"/>
      <c r="M14" s="100"/>
    </row>
    <row r="15" spans="1:13" x14ac:dyDescent="0.2">
      <c r="A15" s="234" t="s">
        <v>11</v>
      </c>
      <c r="B15" s="49" t="s">
        <v>3</v>
      </c>
      <c r="C15" s="52"/>
      <c r="D15" s="51">
        <v>0</v>
      </c>
      <c r="E15" s="110"/>
      <c r="F15" s="110"/>
      <c r="G15" s="112"/>
      <c r="H15" s="97"/>
      <c r="I15" s="100"/>
      <c r="J15" s="100"/>
      <c r="K15" s="100"/>
      <c r="L15" s="100"/>
      <c r="M15" s="100"/>
    </row>
    <row r="16" spans="1:13" x14ac:dyDescent="0.2">
      <c r="A16" s="383" t="s">
        <v>153</v>
      </c>
      <c r="B16" s="383"/>
      <c r="C16" s="383"/>
      <c r="D16" s="54">
        <f>TRUNC(SUM(D10:D15),2)</f>
        <v>1160.68</v>
      </c>
      <c r="E16" s="110"/>
      <c r="F16" s="110"/>
      <c r="G16" s="110"/>
      <c r="H16" s="97"/>
      <c r="I16" s="100"/>
      <c r="J16" s="100"/>
      <c r="K16" s="100"/>
      <c r="L16" s="100"/>
      <c r="M16" s="100"/>
    </row>
    <row r="17" spans="1:13" s="168" customFormat="1" ht="15" customHeight="1" x14ac:dyDescent="0.2">
      <c r="A17" s="380" t="s">
        <v>203</v>
      </c>
      <c r="B17" s="381"/>
      <c r="C17" s="381"/>
      <c r="D17" s="382"/>
      <c r="E17" s="110"/>
      <c r="F17" s="110"/>
      <c r="G17" s="110"/>
      <c r="H17" s="97"/>
      <c r="I17" s="100"/>
      <c r="J17" s="100"/>
      <c r="K17" s="100"/>
      <c r="L17" s="100"/>
      <c r="M17" s="100"/>
    </row>
    <row r="18" spans="1:13" s="168" customFormat="1" ht="27" customHeight="1" x14ac:dyDescent="0.2">
      <c r="A18" s="380" t="s">
        <v>204</v>
      </c>
      <c r="B18" s="381"/>
      <c r="C18" s="381"/>
      <c r="D18" s="382"/>
      <c r="E18" s="110"/>
      <c r="F18" s="110"/>
      <c r="G18" s="110"/>
      <c r="H18" s="97"/>
      <c r="I18" s="100"/>
      <c r="J18" s="100"/>
      <c r="K18" s="100"/>
      <c r="L18" s="100"/>
      <c r="M18" s="100"/>
    </row>
    <row r="19" spans="1:13" x14ac:dyDescent="0.2">
      <c r="A19" s="211"/>
      <c r="B19" s="55"/>
      <c r="C19" s="55"/>
      <c r="D19" s="212"/>
      <c r="E19" s="110"/>
      <c r="F19" s="110"/>
      <c r="G19" s="110"/>
      <c r="H19" s="97"/>
      <c r="I19" s="100"/>
      <c r="J19" s="100"/>
      <c r="K19" s="100"/>
      <c r="L19" s="100"/>
      <c r="M19" s="100"/>
    </row>
    <row r="20" spans="1:13" x14ac:dyDescent="0.2">
      <c r="A20" s="339" t="s">
        <v>164</v>
      </c>
      <c r="B20" s="340"/>
      <c r="C20" s="340"/>
      <c r="D20" s="341"/>
      <c r="E20" s="113"/>
      <c r="F20" s="110"/>
      <c r="G20" s="112"/>
      <c r="H20" s="98"/>
      <c r="I20" s="100"/>
      <c r="J20" s="100"/>
      <c r="K20" s="100"/>
      <c r="L20" s="100"/>
      <c r="M20" s="100"/>
    </row>
    <row r="21" spans="1:13" x14ac:dyDescent="0.2">
      <c r="A21" s="239"/>
      <c r="B21" s="240"/>
      <c r="C21" s="240"/>
      <c r="D21" s="241"/>
      <c r="E21" s="113"/>
      <c r="F21" s="110"/>
      <c r="G21" s="112"/>
      <c r="H21" s="98"/>
      <c r="I21" s="100"/>
      <c r="J21" s="100"/>
      <c r="K21" s="100"/>
      <c r="L21" s="100"/>
      <c r="M21" s="100"/>
    </row>
    <row r="22" spans="1:13" x14ac:dyDescent="0.2">
      <c r="A22" s="363" t="s">
        <v>59</v>
      </c>
      <c r="B22" s="364"/>
      <c r="C22" s="364"/>
      <c r="D22" s="365"/>
      <c r="E22" s="113"/>
      <c r="F22" s="110"/>
      <c r="G22" s="112"/>
      <c r="H22" s="98"/>
      <c r="I22" s="100"/>
      <c r="J22" s="100"/>
      <c r="K22" s="100"/>
      <c r="L22" s="100"/>
      <c r="M22" s="100"/>
    </row>
    <row r="23" spans="1:13" x14ac:dyDescent="0.2">
      <c r="A23" s="127" t="s">
        <v>61</v>
      </c>
      <c r="B23" s="235" t="s">
        <v>50</v>
      </c>
      <c r="C23" s="127" t="s">
        <v>2</v>
      </c>
      <c r="D23" s="127" t="s">
        <v>86</v>
      </c>
      <c r="E23" s="113"/>
      <c r="F23" s="110"/>
      <c r="G23" s="110"/>
      <c r="H23" s="97"/>
      <c r="I23" s="100"/>
      <c r="J23" s="100"/>
      <c r="K23" s="100"/>
      <c r="L23" s="100"/>
      <c r="M23" s="100"/>
    </row>
    <row r="24" spans="1:13" x14ac:dyDescent="0.2">
      <c r="A24" s="234" t="s">
        <v>5</v>
      </c>
      <c r="B24" s="249" t="s">
        <v>97</v>
      </c>
      <c r="C24" s="56">
        <f>1/12</f>
        <v>8.3333333333333329E-2</v>
      </c>
      <c r="D24" s="57">
        <f>C24*D16</f>
        <v>96.723333333333329</v>
      </c>
      <c r="E24" s="113" t="s">
        <v>79</v>
      </c>
      <c r="F24" s="110"/>
      <c r="G24" s="110"/>
      <c r="H24" s="98"/>
      <c r="I24" s="100"/>
      <c r="J24" s="100"/>
      <c r="K24" s="100"/>
      <c r="L24" s="100"/>
      <c r="M24" s="100"/>
    </row>
    <row r="25" spans="1:13" x14ac:dyDescent="0.2">
      <c r="A25" s="234" t="s">
        <v>6</v>
      </c>
      <c r="B25" s="249" t="s">
        <v>159</v>
      </c>
      <c r="C25" s="56">
        <f>(1/12)+(1/3/12)</f>
        <v>0.1111111111111111</v>
      </c>
      <c r="D25" s="57">
        <f>C25*D16</f>
        <v>128.96444444444444</v>
      </c>
      <c r="E25" s="113" t="s">
        <v>79</v>
      </c>
      <c r="F25" s="110"/>
      <c r="G25" s="110"/>
      <c r="H25" s="98"/>
      <c r="I25" s="100"/>
      <c r="J25" s="100"/>
      <c r="K25" s="100"/>
      <c r="L25" s="100"/>
      <c r="M25" s="100"/>
    </row>
    <row r="26" spans="1:13" x14ac:dyDescent="0.2">
      <c r="A26" s="345" t="s">
        <v>153</v>
      </c>
      <c r="B26" s="345"/>
      <c r="C26" s="58">
        <f>TRUNC(SUM(C24:C25),4)</f>
        <v>0.19439999999999999</v>
      </c>
      <c r="D26" s="59">
        <f>TRUNC(SUM(D24:D25),2)</f>
        <v>225.68</v>
      </c>
      <c r="E26" s="113"/>
      <c r="F26" s="110"/>
      <c r="G26" s="110"/>
      <c r="H26" s="98"/>
      <c r="I26" s="100"/>
      <c r="J26" s="100"/>
      <c r="K26" s="100"/>
      <c r="L26" s="100"/>
      <c r="M26" s="100"/>
    </row>
    <row r="27" spans="1:13" s="168" customFormat="1" ht="25.5" customHeight="1" x14ac:dyDescent="0.2">
      <c r="A27" s="355" t="s">
        <v>205</v>
      </c>
      <c r="B27" s="356"/>
      <c r="C27" s="356"/>
      <c r="D27" s="357"/>
      <c r="E27" s="113"/>
      <c r="F27" s="110"/>
      <c r="G27" s="110"/>
      <c r="H27" s="97"/>
      <c r="I27" s="100"/>
      <c r="J27" s="100"/>
      <c r="K27" s="100"/>
      <c r="L27" s="100"/>
      <c r="M27" s="100"/>
    </row>
    <row r="28" spans="1:13" s="168" customFormat="1" ht="25.5" customHeight="1" x14ac:dyDescent="0.2">
      <c r="A28" s="355" t="s">
        <v>206</v>
      </c>
      <c r="B28" s="356"/>
      <c r="C28" s="356"/>
      <c r="D28" s="357"/>
      <c r="E28" s="113"/>
      <c r="F28" s="110"/>
      <c r="G28" s="175"/>
      <c r="H28" s="97"/>
      <c r="I28" s="100"/>
      <c r="J28" s="100"/>
      <c r="K28" s="100"/>
      <c r="L28" s="100"/>
      <c r="M28" s="100"/>
    </row>
    <row r="29" spans="1:13" ht="12.75" customHeight="1" x14ac:dyDescent="0.2">
      <c r="A29" s="242"/>
      <c r="B29" s="243"/>
      <c r="C29" s="243"/>
      <c r="D29" s="244"/>
      <c r="E29" s="113"/>
      <c r="F29" s="110"/>
      <c r="G29" s="110"/>
      <c r="H29" s="97"/>
      <c r="I29" s="100"/>
      <c r="J29" s="100"/>
      <c r="K29" s="100"/>
      <c r="L29" s="100"/>
      <c r="M29" s="100"/>
    </row>
    <row r="30" spans="1:13" ht="30" customHeight="1" x14ac:dyDescent="0.2">
      <c r="A30" s="384" t="s">
        <v>165</v>
      </c>
      <c r="B30" s="385"/>
      <c r="C30" s="385"/>
      <c r="D30" s="386"/>
      <c r="E30" s="114"/>
      <c r="F30" s="115"/>
      <c r="G30" s="110"/>
      <c r="H30" s="97"/>
      <c r="I30" s="100"/>
      <c r="J30" s="100"/>
      <c r="K30" s="100"/>
      <c r="L30" s="100"/>
      <c r="M30" s="100"/>
    </row>
    <row r="31" spans="1:13" x14ac:dyDescent="0.2">
      <c r="A31" s="127" t="s">
        <v>62</v>
      </c>
      <c r="B31" s="235" t="s">
        <v>166</v>
      </c>
      <c r="C31" s="127" t="s">
        <v>2</v>
      </c>
      <c r="D31" s="127" t="s">
        <v>86</v>
      </c>
      <c r="E31" s="113"/>
      <c r="F31" s="110"/>
      <c r="G31" s="110"/>
      <c r="H31" s="98"/>
      <c r="I31" s="100"/>
      <c r="J31" s="100"/>
      <c r="K31" s="100"/>
      <c r="L31" s="100"/>
      <c r="M31" s="100"/>
    </row>
    <row r="32" spans="1:13" x14ac:dyDescent="0.2">
      <c r="A32" s="234" t="s">
        <v>5</v>
      </c>
      <c r="B32" s="249" t="s">
        <v>53</v>
      </c>
      <c r="C32" s="56">
        <v>0.2</v>
      </c>
      <c r="D32" s="57">
        <f>($D$16+$D$26)*C32</f>
        <v>277.27200000000005</v>
      </c>
      <c r="E32" s="113" t="s">
        <v>79</v>
      </c>
      <c r="F32" s="110"/>
      <c r="G32" s="110"/>
      <c r="H32" s="97"/>
      <c r="I32" s="100"/>
      <c r="J32" s="100"/>
      <c r="K32" s="100"/>
      <c r="L32" s="100"/>
      <c r="M32" s="100"/>
    </row>
    <row r="33" spans="1:13" x14ac:dyDescent="0.2">
      <c r="A33" s="234" t="s">
        <v>6</v>
      </c>
      <c r="B33" s="249" t="s">
        <v>54</v>
      </c>
      <c r="C33" s="56">
        <v>2.5000000000000001E-2</v>
      </c>
      <c r="D33" s="57">
        <f t="shared" ref="D33:D39" si="0">($D$16+$D$26)*C33</f>
        <v>34.659000000000006</v>
      </c>
      <c r="E33" s="113" t="s">
        <v>80</v>
      </c>
      <c r="F33" s="110"/>
      <c r="G33" s="110"/>
      <c r="H33" s="97"/>
      <c r="I33" s="100"/>
      <c r="J33" s="100"/>
      <c r="K33" s="100"/>
      <c r="L33" s="100"/>
      <c r="M33" s="100"/>
    </row>
    <row r="34" spans="1:13" x14ac:dyDescent="0.2">
      <c r="A34" s="234" t="s">
        <v>7</v>
      </c>
      <c r="B34" s="249" t="s">
        <v>187</v>
      </c>
      <c r="C34" s="56">
        <f>3*1%</f>
        <v>0.03</v>
      </c>
      <c r="D34" s="57">
        <f t="shared" si="0"/>
        <v>41.590800000000002</v>
      </c>
      <c r="E34" s="113" t="s">
        <v>191</v>
      </c>
      <c r="F34" s="110"/>
      <c r="G34" s="110"/>
      <c r="H34" s="97"/>
      <c r="I34" s="100"/>
      <c r="J34" s="100"/>
      <c r="K34" s="100"/>
      <c r="L34" s="100"/>
      <c r="M34" s="100"/>
    </row>
    <row r="35" spans="1:13" x14ac:dyDescent="0.2">
      <c r="A35" s="234" t="s">
        <v>8</v>
      </c>
      <c r="B35" s="249" t="s">
        <v>52</v>
      </c>
      <c r="C35" s="56">
        <v>1.4999999999999999E-2</v>
      </c>
      <c r="D35" s="57">
        <f t="shared" si="0"/>
        <v>20.795400000000001</v>
      </c>
      <c r="E35" s="113" t="s">
        <v>80</v>
      </c>
      <c r="F35" s="110"/>
      <c r="G35" s="110"/>
      <c r="H35" s="97"/>
      <c r="I35" s="100"/>
      <c r="J35" s="100"/>
      <c r="K35" s="100"/>
      <c r="L35" s="100"/>
      <c r="M35" s="100"/>
    </row>
    <row r="36" spans="1:13" x14ac:dyDescent="0.2">
      <c r="A36" s="234" t="s">
        <v>9</v>
      </c>
      <c r="B36" s="249" t="s">
        <v>55</v>
      </c>
      <c r="C36" s="56">
        <v>0.01</v>
      </c>
      <c r="D36" s="57">
        <f t="shared" si="0"/>
        <v>13.863600000000002</v>
      </c>
      <c r="E36" s="113" t="s">
        <v>80</v>
      </c>
      <c r="F36" s="110"/>
      <c r="G36" s="110"/>
      <c r="H36" s="97"/>
      <c r="I36" s="100"/>
      <c r="J36" s="100"/>
      <c r="K36" s="100"/>
      <c r="L36" s="100"/>
      <c r="M36" s="100"/>
    </row>
    <row r="37" spans="1:13" x14ac:dyDescent="0.2">
      <c r="A37" s="234" t="s">
        <v>10</v>
      </c>
      <c r="B37" s="249" t="s">
        <v>56</v>
      </c>
      <c r="C37" s="56">
        <v>6.0000000000000001E-3</v>
      </c>
      <c r="D37" s="57">
        <f t="shared" si="0"/>
        <v>8.3181600000000007</v>
      </c>
      <c r="E37" s="113" t="s">
        <v>80</v>
      </c>
      <c r="F37" s="110"/>
      <c r="G37" s="110"/>
      <c r="H37" s="97"/>
      <c r="I37" s="100"/>
      <c r="J37" s="100"/>
      <c r="K37" s="100"/>
      <c r="L37" s="100"/>
      <c r="M37" s="100"/>
    </row>
    <row r="38" spans="1:13" x14ac:dyDescent="0.2">
      <c r="A38" s="234" t="s">
        <v>11</v>
      </c>
      <c r="B38" s="249" t="s">
        <v>57</v>
      </c>
      <c r="C38" s="56">
        <v>2E-3</v>
      </c>
      <c r="D38" s="57">
        <f t="shared" si="0"/>
        <v>2.7727200000000005</v>
      </c>
      <c r="E38" s="113" t="s">
        <v>80</v>
      </c>
      <c r="F38" s="110"/>
      <c r="G38" s="110"/>
      <c r="H38" s="97"/>
      <c r="I38" s="100"/>
      <c r="J38" s="100"/>
      <c r="K38" s="100"/>
      <c r="L38" s="100"/>
      <c r="M38" s="100"/>
    </row>
    <row r="39" spans="1:13" x14ac:dyDescent="0.2">
      <c r="A39" s="234" t="s">
        <v>12</v>
      </c>
      <c r="B39" s="249" t="s">
        <v>58</v>
      </c>
      <c r="C39" s="56">
        <v>0.08</v>
      </c>
      <c r="D39" s="57">
        <f t="shared" si="0"/>
        <v>110.90880000000001</v>
      </c>
      <c r="E39" s="113" t="s">
        <v>79</v>
      </c>
      <c r="F39" s="110"/>
      <c r="G39" s="110"/>
      <c r="H39" s="97"/>
      <c r="I39" s="100"/>
      <c r="J39" s="100"/>
      <c r="K39" s="100"/>
      <c r="L39" s="100"/>
      <c r="M39" s="100"/>
    </row>
    <row r="40" spans="1:13" x14ac:dyDescent="0.2">
      <c r="A40" s="345" t="s">
        <v>153</v>
      </c>
      <c r="B40" s="345"/>
      <c r="C40" s="58">
        <f>SUM(C32:C39)</f>
        <v>0.36800000000000005</v>
      </c>
      <c r="D40" s="59">
        <f>TRUNC(SUM(D32:D39),2)</f>
        <v>510.18</v>
      </c>
      <c r="E40" s="113"/>
      <c r="F40" s="110"/>
      <c r="G40" s="110"/>
      <c r="H40" s="97"/>
      <c r="I40" s="100"/>
      <c r="J40" s="100"/>
      <c r="K40" s="100"/>
      <c r="L40" s="100"/>
      <c r="M40" s="100"/>
    </row>
    <row r="41" spans="1:13" s="168" customFormat="1" ht="24" customHeight="1" x14ac:dyDescent="0.2">
      <c r="A41" s="355" t="s">
        <v>207</v>
      </c>
      <c r="B41" s="356"/>
      <c r="C41" s="356"/>
      <c r="D41" s="357"/>
      <c r="E41" s="113"/>
      <c r="F41" s="110"/>
      <c r="G41" s="110"/>
      <c r="H41" s="97"/>
      <c r="I41" s="100"/>
      <c r="J41" s="100"/>
      <c r="K41" s="100"/>
      <c r="L41" s="100"/>
      <c r="M41" s="100"/>
    </row>
    <row r="42" spans="1:13" s="168" customFormat="1" ht="27" customHeight="1" x14ac:dyDescent="0.2">
      <c r="A42" s="355" t="s">
        <v>208</v>
      </c>
      <c r="B42" s="356"/>
      <c r="C42" s="356"/>
      <c r="D42" s="357"/>
      <c r="E42" s="113"/>
      <c r="F42" s="110"/>
      <c r="G42" s="110"/>
      <c r="H42" s="97"/>
      <c r="I42" s="104"/>
      <c r="J42" s="100"/>
      <c r="K42" s="100"/>
      <c r="L42" s="100"/>
      <c r="M42" s="100"/>
    </row>
    <row r="43" spans="1:13" s="168" customFormat="1" x14ac:dyDescent="0.2">
      <c r="A43" s="355" t="s">
        <v>209</v>
      </c>
      <c r="B43" s="356"/>
      <c r="C43" s="356"/>
      <c r="D43" s="357"/>
      <c r="E43" s="113"/>
      <c r="F43" s="110"/>
      <c r="G43" s="110"/>
      <c r="H43" s="97"/>
      <c r="I43" s="100"/>
      <c r="J43" s="100"/>
      <c r="K43" s="100"/>
      <c r="L43" s="100"/>
      <c r="M43" s="100"/>
    </row>
    <row r="44" spans="1:13" x14ac:dyDescent="0.2">
      <c r="A44" s="246"/>
      <c r="B44" s="247"/>
      <c r="C44" s="247"/>
      <c r="D44" s="248"/>
      <c r="E44" s="113"/>
      <c r="F44" s="110"/>
      <c r="G44" s="110"/>
      <c r="H44" s="97"/>
      <c r="I44" s="104"/>
      <c r="J44" s="100"/>
      <c r="K44" s="100"/>
      <c r="L44" s="100"/>
      <c r="M44" s="100"/>
    </row>
    <row r="45" spans="1:13" x14ac:dyDescent="0.2">
      <c r="A45" s="374" t="s">
        <v>60</v>
      </c>
      <c r="B45" s="375"/>
      <c r="C45" s="375"/>
      <c r="D45" s="376"/>
      <c r="E45" s="113"/>
      <c r="F45" s="110"/>
      <c r="G45" s="110"/>
      <c r="H45" s="97"/>
      <c r="I45" s="100"/>
      <c r="J45" s="100"/>
      <c r="K45" s="100"/>
      <c r="L45" s="100"/>
      <c r="M45" s="100"/>
    </row>
    <row r="46" spans="1:13" s="24" customFormat="1" x14ac:dyDescent="0.2">
      <c r="A46" s="127" t="s">
        <v>63</v>
      </c>
      <c r="B46" s="235" t="s">
        <v>64</v>
      </c>
      <c r="C46" s="127"/>
      <c r="D46" s="127" t="s">
        <v>86</v>
      </c>
      <c r="E46" s="116"/>
      <c r="F46" s="117"/>
      <c r="G46" s="117"/>
      <c r="H46" s="99"/>
      <c r="I46" s="101"/>
      <c r="J46" s="101"/>
      <c r="K46" s="101"/>
      <c r="L46" s="101"/>
      <c r="M46" s="101"/>
    </row>
    <row r="47" spans="1:13" ht="25.5" customHeight="1" x14ac:dyDescent="0.2">
      <c r="A47" s="234" t="s">
        <v>5</v>
      </c>
      <c r="B47" s="96" t="s">
        <v>77</v>
      </c>
      <c r="C47" s="133"/>
      <c r="D47" s="61">
        <f>330-(D16*6%)</f>
        <v>260.35919999999999</v>
      </c>
      <c r="E47" s="361" t="s">
        <v>281</v>
      </c>
      <c r="F47" s="361"/>
      <c r="G47" s="361"/>
      <c r="H47" s="361"/>
      <c r="I47" s="361"/>
      <c r="J47" s="100"/>
      <c r="K47" s="100"/>
      <c r="L47" s="100"/>
      <c r="M47" s="100"/>
    </row>
    <row r="48" spans="1:13" ht="24.75" customHeight="1" x14ac:dyDescent="0.2">
      <c r="A48" s="234" t="s">
        <v>6</v>
      </c>
      <c r="B48" s="96" t="s">
        <v>78</v>
      </c>
      <c r="C48" s="133"/>
      <c r="D48" s="61">
        <f>15.39*22</f>
        <v>338.58000000000004</v>
      </c>
      <c r="E48" s="361" t="s">
        <v>81</v>
      </c>
      <c r="F48" s="361"/>
      <c r="G48" s="361"/>
      <c r="H48" s="361"/>
      <c r="I48" s="361"/>
      <c r="J48" s="100"/>
      <c r="K48" s="100"/>
      <c r="L48" s="100"/>
      <c r="M48" s="100"/>
    </row>
    <row r="49" spans="1:13" x14ac:dyDescent="0.2">
      <c r="A49" s="234" t="s">
        <v>7</v>
      </c>
      <c r="B49" s="96" t="s">
        <v>224</v>
      </c>
      <c r="C49" s="133"/>
      <c r="D49" s="61">
        <v>13.67</v>
      </c>
      <c r="E49" s="113" t="s">
        <v>197</v>
      </c>
      <c r="F49" s="110"/>
      <c r="G49" s="110"/>
      <c r="H49" s="97"/>
      <c r="I49" s="100"/>
      <c r="J49" s="100"/>
      <c r="K49" s="100"/>
      <c r="L49" s="100"/>
      <c r="M49" s="100"/>
    </row>
    <row r="50" spans="1:13" s="168" customFormat="1" x14ac:dyDescent="0.2">
      <c r="A50" s="234" t="s">
        <v>8</v>
      </c>
      <c r="B50" s="96" t="s">
        <v>222</v>
      </c>
      <c r="C50" s="133"/>
      <c r="D50" s="61">
        <v>107.19</v>
      </c>
      <c r="E50" s="113" t="s">
        <v>223</v>
      </c>
      <c r="F50" s="110"/>
      <c r="G50" s="110"/>
      <c r="H50" s="97"/>
      <c r="I50" s="100"/>
      <c r="J50" s="100"/>
      <c r="K50" s="100"/>
      <c r="L50" s="100"/>
      <c r="M50" s="100"/>
    </row>
    <row r="51" spans="1:13" x14ac:dyDescent="0.2">
      <c r="A51" s="345" t="s">
        <v>153</v>
      </c>
      <c r="B51" s="345"/>
      <c r="C51" s="345"/>
      <c r="D51" s="59">
        <f>SUM(D47:D50)</f>
        <v>719.79919999999993</v>
      </c>
      <c r="E51" s="113"/>
      <c r="F51" s="110"/>
      <c r="G51" s="110"/>
      <c r="H51" s="97"/>
      <c r="I51" s="100"/>
      <c r="J51" s="100"/>
      <c r="K51" s="100"/>
      <c r="L51" s="100"/>
      <c r="M51" s="100"/>
    </row>
    <row r="52" spans="1:13" s="168" customFormat="1" x14ac:dyDescent="0.2">
      <c r="A52" s="352" t="s">
        <v>210</v>
      </c>
      <c r="B52" s="353"/>
      <c r="C52" s="353"/>
      <c r="D52" s="354"/>
      <c r="E52" s="113"/>
      <c r="F52" s="110"/>
      <c r="G52" s="110"/>
      <c r="H52" s="97"/>
      <c r="I52" s="100"/>
      <c r="J52" s="100"/>
      <c r="K52" s="100"/>
      <c r="L52" s="100"/>
      <c r="M52" s="100"/>
    </row>
    <row r="53" spans="1:13" s="168" customFormat="1" ht="25.5" customHeight="1" x14ac:dyDescent="0.2">
      <c r="A53" s="355" t="s">
        <v>211</v>
      </c>
      <c r="B53" s="356"/>
      <c r="C53" s="356"/>
      <c r="D53" s="357"/>
      <c r="E53" s="113"/>
      <c r="F53" s="110"/>
      <c r="G53" s="110"/>
      <c r="H53" s="97"/>
      <c r="I53" s="100"/>
      <c r="J53" s="100"/>
      <c r="K53" s="100"/>
      <c r="L53" s="100"/>
      <c r="M53" s="100"/>
    </row>
    <row r="54" spans="1:13" x14ac:dyDescent="0.2">
      <c r="A54" s="373"/>
      <c r="B54" s="373"/>
      <c r="C54" s="373"/>
      <c r="D54" s="373"/>
      <c r="E54" s="113"/>
      <c r="F54" s="110"/>
      <c r="G54" s="110"/>
      <c r="H54" s="97"/>
      <c r="I54" s="100"/>
      <c r="J54" s="100"/>
      <c r="K54" s="100"/>
      <c r="L54" s="100"/>
      <c r="M54" s="100"/>
    </row>
    <row r="55" spans="1:13" x14ac:dyDescent="0.2">
      <c r="A55" s="339" t="s">
        <v>168</v>
      </c>
      <c r="B55" s="340"/>
      <c r="C55" s="340"/>
      <c r="D55" s="341"/>
      <c r="E55" s="113"/>
      <c r="F55" s="110"/>
      <c r="G55" s="110"/>
      <c r="H55" s="97"/>
      <c r="I55" s="100"/>
      <c r="J55" s="100"/>
      <c r="K55" s="100"/>
      <c r="L55" s="100"/>
      <c r="M55" s="100"/>
    </row>
    <row r="56" spans="1:13" x14ac:dyDescent="0.2">
      <c r="A56" s="127">
        <v>2</v>
      </c>
      <c r="B56" s="387" t="s">
        <v>167</v>
      </c>
      <c r="C56" s="388"/>
      <c r="D56" s="127" t="s">
        <v>86</v>
      </c>
      <c r="E56" s="113"/>
      <c r="F56" s="110"/>
      <c r="G56" s="110"/>
      <c r="H56" s="97"/>
      <c r="I56" s="100"/>
      <c r="J56" s="100"/>
      <c r="K56" s="100"/>
      <c r="L56" s="100"/>
      <c r="M56" s="100"/>
    </row>
    <row r="57" spans="1:13" x14ac:dyDescent="0.2">
      <c r="A57" s="234" t="s">
        <v>61</v>
      </c>
      <c r="B57" s="372" t="s">
        <v>50</v>
      </c>
      <c r="C57" s="372"/>
      <c r="D57" s="57">
        <f>D26</f>
        <v>225.68</v>
      </c>
      <c r="E57" s="113"/>
      <c r="F57" s="110"/>
      <c r="G57" s="110"/>
      <c r="H57" s="97"/>
      <c r="I57" s="100"/>
      <c r="J57" s="100"/>
      <c r="K57" s="100"/>
      <c r="L57" s="100"/>
      <c r="M57" s="100"/>
    </row>
    <row r="58" spans="1:13" x14ac:dyDescent="0.2">
      <c r="A58" s="234" t="s">
        <v>62</v>
      </c>
      <c r="B58" s="372" t="s">
        <v>51</v>
      </c>
      <c r="C58" s="372"/>
      <c r="D58" s="57">
        <f>D40</f>
        <v>510.18</v>
      </c>
      <c r="E58" s="113"/>
      <c r="F58" s="110"/>
      <c r="G58" s="110"/>
      <c r="H58" s="97"/>
      <c r="I58" s="100"/>
      <c r="J58" s="100"/>
      <c r="K58" s="100"/>
      <c r="L58" s="100"/>
      <c r="M58" s="100"/>
    </row>
    <row r="59" spans="1:13" x14ac:dyDescent="0.2">
      <c r="A59" s="234" t="s">
        <v>63</v>
      </c>
      <c r="B59" s="372" t="s">
        <v>64</v>
      </c>
      <c r="C59" s="372"/>
      <c r="D59" s="57">
        <f>D51</f>
        <v>719.79919999999993</v>
      </c>
      <c r="E59" s="113"/>
      <c r="F59" s="110"/>
      <c r="G59" s="110"/>
      <c r="H59" s="97"/>
      <c r="I59" s="100"/>
      <c r="J59" s="100"/>
      <c r="K59" s="100"/>
      <c r="L59" s="100"/>
      <c r="M59" s="100"/>
    </row>
    <row r="60" spans="1:13" x14ac:dyDescent="0.2">
      <c r="A60" s="345" t="s">
        <v>153</v>
      </c>
      <c r="B60" s="345"/>
      <c r="C60" s="345"/>
      <c r="D60" s="59">
        <f>TRUNC(SUM(D57:D59),2)</f>
        <v>1455.65</v>
      </c>
      <c r="E60" s="113"/>
      <c r="F60" s="110"/>
      <c r="G60" s="110"/>
      <c r="H60" s="97"/>
      <c r="I60" s="100"/>
      <c r="J60" s="100"/>
      <c r="K60" s="100"/>
      <c r="L60" s="100"/>
      <c r="M60" s="100"/>
    </row>
    <row r="61" spans="1:13" x14ac:dyDescent="0.2">
      <c r="A61" s="366"/>
      <c r="B61" s="366"/>
      <c r="C61" s="366"/>
      <c r="D61" s="366"/>
      <c r="E61" s="113"/>
      <c r="F61" s="110"/>
      <c r="G61" s="110"/>
      <c r="H61" s="97"/>
      <c r="I61" s="100"/>
      <c r="J61" s="100"/>
      <c r="K61" s="100"/>
      <c r="L61" s="100"/>
      <c r="M61" s="100"/>
    </row>
    <row r="62" spans="1:13" x14ac:dyDescent="0.2">
      <c r="A62" s="367" t="s">
        <v>170</v>
      </c>
      <c r="B62" s="366"/>
      <c r="C62" s="366"/>
      <c r="D62" s="368"/>
      <c r="E62" s="113"/>
      <c r="F62" s="110"/>
      <c r="G62" s="110"/>
      <c r="H62" s="97"/>
      <c r="I62" s="100"/>
      <c r="J62" s="100"/>
      <c r="K62" s="100"/>
      <c r="L62" s="100"/>
      <c r="M62" s="100"/>
    </row>
    <row r="63" spans="1:13" x14ac:dyDescent="0.2">
      <c r="A63" s="67"/>
      <c r="B63" s="94"/>
      <c r="C63" s="94"/>
      <c r="D63" s="210"/>
      <c r="E63" s="113"/>
      <c r="F63" s="110"/>
      <c r="G63" s="110"/>
      <c r="H63" s="97"/>
      <c r="I63" s="100"/>
      <c r="J63" s="100"/>
      <c r="K63" s="100"/>
      <c r="L63" s="100"/>
      <c r="M63" s="100"/>
    </row>
    <row r="64" spans="1:13" x14ac:dyDescent="0.2">
      <c r="A64" s="127">
        <v>3</v>
      </c>
      <c r="B64" s="127" t="s">
        <v>154</v>
      </c>
      <c r="C64" s="127" t="s">
        <v>2</v>
      </c>
      <c r="D64" s="127" t="s">
        <v>86</v>
      </c>
      <c r="E64" s="118"/>
      <c r="F64" s="110"/>
      <c r="G64" s="110"/>
      <c r="H64" s="97"/>
      <c r="I64" s="100"/>
      <c r="J64" s="100"/>
      <c r="K64" s="100"/>
      <c r="L64" s="100"/>
      <c r="M64" s="100"/>
    </row>
    <row r="65" spans="1:13" x14ac:dyDescent="0.2">
      <c r="A65" s="234" t="s">
        <v>5</v>
      </c>
      <c r="B65" s="249" t="s">
        <v>67</v>
      </c>
      <c r="C65" s="56">
        <f>((1/12)*5%)</f>
        <v>4.1666666666666666E-3</v>
      </c>
      <c r="D65" s="57">
        <f>$D$16*C65</f>
        <v>4.8361666666666672</v>
      </c>
      <c r="E65" s="113" t="s">
        <v>169</v>
      </c>
      <c r="F65" s="110"/>
      <c r="G65" s="110"/>
      <c r="H65" s="97"/>
      <c r="I65" s="100"/>
      <c r="J65" s="102"/>
      <c r="K65" s="100"/>
      <c r="L65" s="100"/>
      <c r="M65" s="100"/>
    </row>
    <row r="66" spans="1:13" x14ac:dyDescent="0.2">
      <c r="A66" s="234" t="s">
        <v>6</v>
      </c>
      <c r="B66" s="249" t="s">
        <v>66</v>
      </c>
      <c r="C66" s="56">
        <f>0.08*C65</f>
        <v>3.3333333333333332E-4</v>
      </c>
      <c r="D66" s="57">
        <f>C66*D16</f>
        <v>0.38689333333333337</v>
      </c>
      <c r="E66" s="113" t="s">
        <v>82</v>
      </c>
      <c r="F66" s="110"/>
      <c r="G66" s="110"/>
      <c r="H66" s="97"/>
      <c r="I66" s="100"/>
      <c r="J66" s="103"/>
      <c r="K66" s="100"/>
      <c r="L66" s="100"/>
      <c r="M66" s="100"/>
    </row>
    <row r="67" spans="1:13" x14ac:dyDescent="0.2">
      <c r="A67" s="234" t="s">
        <v>7</v>
      </c>
      <c r="B67" s="249" t="s">
        <v>65</v>
      </c>
      <c r="C67" s="56">
        <f>((1/30)*7)/12</f>
        <v>1.9444444444444445E-2</v>
      </c>
      <c r="D67" s="57">
        <f>$D$16*C67</f>
        <v>22.568777777777779</v>
      </c>
      <c r="E67" s="113" t="s">
        <v>83</v>
      </c>
      <c r="F67" s="110"/>
      <c r="G67" s="110"/>
      <c r="H67" s="97"/>
      <c r="I67" s="100"/>
      <c r="J67" s="104"/>
      <c r="K67" s="100"/>
      <c r="L67" s="100"/>
      <c r="M67" s="100"/>
    </row>
    <row r="68" spans="1:13" x14ac:dyDescent="0.2">
      <c r="A68" s="234" t="s">
        <v>8</v>
      </c>
      <c r="B68" s="249" t="s">
        <v>68</v>
      </c>
      <c r="C68" s="56">
        <f>C40*C67</f>
        <v>7.1555555555555565E-3</v>
      </c>
      <c r="D68" s="57">
        <f t="shared" ref="D68" si="1">$D$16*C68</f>
        <v>8.3053102222222233</v>
      </c>
      <c r="E68" s="116" t="s">
        <v>84</v>
      </c>
      <c r="F68" s="119"/>
      <c r="G68" s="110"/>
      <c r="H68" s="97"/>
      <c r="I68" s="100"/>
      <c r="J68" s="104"/>
      <c r="K68" s="100"/>
      <c r="L68" s="100"/>
      <c r="M68" s="100"/>
    </row>
    <row r="69" spans="1:13" x14ac:dyDescent="0.2">
      <c r="A69" s="234" t="s">
        <v>9</v>
      </c>
      <c r="B69" s="249" t="s">
        <v>188</v>
      </c>
      <c r="C69" s="56">
        <f>(1+(1/12)+(1/12)+(1/12/3))*0.5*0.08*100%</f>
        <v>4.7777777777777766E-2</v>
      </c>
      <c r="D69" s="57">
        <f>C69*(D16+D26)</f>
        <v>66.237199999999987</v>
      </c>
      <c r="E69" s="362" t="s">
        <v>189</v>
      </c>
      <c r="F69" s="362"/>
      <c r="G69" s="362"/>
      <c r="H69" s="362"/>
      <c r="I69" s="362"/>
      <c r="J69" s="103"/>
      <c r="K69" s="100"/>
      <c r="L69" s="100"/>
      <c r="M69" s="100"/>
    </row>
    <row r="70" spans="1:13" x14ac:dyDescent="0.2">
      <c r="A70" s="345" t="s">
        <v>153</v>
      </c>
      <c r="B70" s="345"/>
      <c r="C70" s="58">
        <f>TRUNC(SUM(C65:C69),4)</f>
        <v>7.8799999999999995E-2</v>
      </c>
      <c r="D70" s="59">
        <f>TRUNC(SUM(D65:D69),2)</f>
        <v>102.33</v>
      </c>
      <c r="E70" s="113"/>
      <c r="F70" s="110"/>
      <c r="G70" s="110"/>
      <c r="H70" s="97"/>
      <c r="I70" s="100"/>
      <c r="J70" s="100"/>
      <c r="K70" s="100"/>
      <c r="L70" s="100"/>
      <c r="M70" s="100"/>
    </row>
    <row r="71" spans="1:13" x14ac:dyDescent="0.2">
      <c r="A71" s="367"/>
      <c r="B71" s="366"/>
      <c r="C71" s="366"/>
      <c r="D71" s="368"/>
      <c r="E71" s="113"/>
      <c r="F71" s="110"/>
      <c r="G71" s="110"/>
      <c r="H71" s="97"/>
      <c r="I71" s="100"/>
      <c r="J71" s="100"/>
      <c r="K71" s="100"/>
      <c r="L71" s="100"/>
      <c r="M71" s="100"/>
    </row>
    <row r="72" spans="1:13" x14ac:dyDescent="0.2">
      <c r="A72" s="339" t="s">
        <v>171</v>
      </c>
      <c r="B72" s="340"/>
      <c r="C72" s="340"/>
      <c r="D72" s="341"/>
      <c r="E72" s="113"/>
      <c r="F72" s="110"/>
      <c r="G72" s="110"/>
      <c r="H72" s="97"/>
      <c r="I72" s="100"/>
      <c r="J72" s="100"/>
      <c r="K72" s="100"/>
      <c r="L72" s="100"/>
      <c r="M72" s="100"/>
    </row>
    <row r="73" spans="1:13" s="168" customFormat="1" ht="34.5" customHeight="1" x14ac:dyDescent="0.2">
      <c r="A73" s="355" t="s">
        <v>212</v>
      </c>
      <c r="B73" s="356"/>
      <c r="C73" s="356"/>
      <c r="D73" s="357"/>
      <c r="E73" s="113"/>
      <c r="F73" s="110"/>
      <c r="G73" s="117"/>
      <c r="H73" s="97"/>
      <c r="I73" s="100"/>
      <c r="J73" s="100"/>
      <c r="K73" s="100"/>
      <c r="L73" s="100"/>
      <c r="M73" s="100"/>
    </row>
    <row r="74" spans="1:13" s="168" customFormat="1" x14ac:dyDescent="0.2">
      <c r="A74" s="355" t="s">
        <v>213</v>
      </c>
      <c r="B74" s="356"/>
      <c r="C74" s="356"/>
      <c r="D74" s="357"/>
      <c r="E74" s="113"/>
      <c r="F74" s="110"/>
      <c r="G74" s="110"/>
      <c r="H74" s="97"/>
      <c r="I74" s="100"/>
      <c r="J74" s="100"/>
      <c r="K74" s="100"/>
      <c r="L74" s="100"/>
      <c r="M74" s="100"/>
    </row>
    <row r="75" spans="1:13" x14ac:dyDescent="0.2">
      <c r="A75" s="217"/>
      <c r="B75" s="95"/>
      <c r="C75" s="95"/>
      <c r="D75" s="218"/>
      <c r="E75" s="113"/>
      <c r="F75" s="110"/>
      <c r="G75" s="110"/>
      <c r="H75" s="97"/>
      <c r="I75" s="100"/>
      <c r="J75" s="100"/>
      <c r="K75" s="100"/>
      <c r="L75" s="100"/>
      <c r="M75" s="100"/>
    </row>
    <row r="76" spans="1:13" x14ac:dyDescent="0.2">
      <c r="A76" s="363" t="s">
        <v>69</v>
      </c>
      <c r="B76" s="364"/>
      <c r="C76" s="364"/>
      <c r="D76" s="365"/>
      <c r="E76" s="113"/>
      <c r="F76" s="110"/>
      <c r="G76" s="110"/>
      <c r="H76" s="97"/>
      <c r="I76" s="100"/>
      <c r="J76" s="100"/>
      <c r="K76" s="100"/>
      <c r="L76" s="100"/>
      <c r="M76" s="100"/>
    </row>
    <row r="77" spans="1:13" x14ac:dyDescent="0.2">
      <c r="A77" s="127" t="s">
        <v>18</v>
      </c>
      <c r="B77" s="127" t="s">
        <v>70</v>
      </c>
      <c r="C77" s="127" t="s">
        <v>2</v>
      </c>
      <c r="D77" s="127" t="s">
        <v>86</v>
      </c>
      <c r="E77" s="113"/>
      <c r="F77" s="110"/>
      <c r="G77" s="110"/>
      <c r="H77" s="97"/>
      <c r="I77" s="105"/>
      <c r="J77" s="100"/>
      <c r="K77" s="100"/>
      <c r="L77" s="100"/>
      <c r="M77" s="100"/>
    </row>
    <row r="78" spans="1:13" x14ac:dyDescent="0.2">
      <c r="A78" s="234" t="s">
        <v>5</v>
      </c>
      <c r="B78" s="249" t="s">
        <v>192</v>
      </c>
      <c r="C78" s="56">
        <f>2.96/30/12</f>
        <v>8.2222222222222228E-3</v>
      </c>
      <c r="D78" s="57">
        <f>$D$16*C78</f>
        <v>9.5433688888888906</v>
      </c>
      <c r="E78" s="116" t="s">
        <v>85</v>
      </c>
      <c r="F78" s="110"/>
      <c r="G78" s="110"/>
      <c r="H78" s="97"/>
      <c r="I78" s="105"/>
      <c r="J78" s="100"/>
      <c r="K78" s="100"/>
      <c r="L78" s="100"/>
      <c r="M78" s="100"/>
    </row>
    <row r="79" spans="1:13" x14ac:dyDescent="0.2">
      <c r="A79" s="234" t="s">
        <v>6</v>
      </c>
      <c r="B79" s="249" t="s">
        <v>193</v>
      </c>
      <c r="C79" s="56">
        <f>(1/30/12)*5*1.5%</f>
        <v>2.0833333333333335E-4</v>
      </c>
      <c r="D79" s="57">
        <f>$D$16*C79</f>
        <v>0.24180833333333338</v>
      </c>
      <c r="E79" s="116" t="s">
        <v>173</v>
      </c>
      <c r="F79" s="110"/>
      <c r="G79" s="110"/>
      <c r="H79" s="97"/>
      <c r="I79" s="100"/>
      <c r="J79" s="100"/>
      <c r="K79" s="100"/>
      <c r="L79" s="100"/>
      <c r="M79" s="100"/>
    </row>
    <row r="80" spans="1:13" x14ac:dyDescent="0.2">
      <c r="A80" s="234" t="s">
        <v>7</v>
      </c>
      <c r="B80" s="249" t="s">
        <v>194</v>
      </c>
      <c r="C80" s="56">
        <f>(15/30/12)*0.78%</f>
        <v>3.2499999999999999E-4</v>
      </c>
      <c r="D80" s="57">
        <f>$D$16*C80</f>
        <v>0.37722100000000003</v>
      </c>
      <c r="E80" s="116" t="s">
        <v>160</v>
      </c>
      <c r="F80" s="117"/>
      <c r="G80" s="117"/>
      <c r="H80" s="97"/>
      <c r="I80" s="100"/>
      <c r="J80" s="100"/>
      <c r="K80" s="100"/>
      <c r="L80" s="100"/>
      <c r="M80" s="100"/>
    </row>
    <row r="81" spans="1:13" x14ac:dyDescent="0.2">
      <c r="A81" s="234" t="s">
        <v>8</v>
      </c>
      <c r="B81" s="249" t="s">
        <v>195</v>
      </c>
      <c r="C81" s="56">
        <f>C92</f>
        <v>3.4666666666666665E-3</v>
      </c>
      <c r="D81" s="57">
        <f>D92</f>
        <v>4.2609852444444449</v>
      </c>
      <c r="E81" s="116" t="s">
        <v>162</v>
      </c>
      <c r="F81" s="120"/>
      <c r="G81" s="110"/>
      <c r="H81" s="97"/>
      <c r="I81" s="100"/>
      <c r="J81" s="100"/>
      <c r="K81" s="100"/>
      <c r="L81" s="100"/>
      <c r="M81" s="100"/>
    </row>
    <row r="82" spans="1:13" x14ac:dyDescent="0.2">
      <c r="A82" s="234" t="s">
        <v>9</v>
      </c>
      <c r="B82" s="249" t="s">
        <v>196</v>
      </c>
      <c r="C82" s="56">
        <f>(1/30/12)*5*40%</f>
        <v>5.5555555555555566E-3</v>
      </c>
      <c r="D82" s="57">
        <f>C82*D16</f>
        <v>6.4482222222222241</v>
      </c>
      <c r="E82" s="116" t="s">
        <v>161</v>
      </c>
      <c r="F82" s="121"/>
      <c r="G82" s="117"/>
      <c r="H82" s="99"/>
      <c r="I82" s="100"/>
      <c r="J82" s="100"/>
      <c r="K82" s="100"/>
      <c r="L82" s="100"/>
      <c r="M82" s="100"/>
    </row>
    <row r="83" spans="1:13" x14ac:dyDescent="0.2">
      <c r="A83" s="234" t="s">
        <v>10</v>
      </c>
      <c r="B83" s="249" t="s">
        <v>95</v>
      </c>
      <c r="C83" s="56">
        <f>(C78+C79+C80+C82)*C40</f>
        <v>5.2664888888888902E-3</v>
      </c>
      <c r="D83" s="57">
        <f>C83*D16</f>
        <v>6.112708323555557</v>
      </c>
      <c r="E83" s="113" t="s">
        <v>79</v>
      </c>
      <c r="F83" s="110"/>
      <c r="G83" s="110"/>
      <c r="H83" s="97"/>
      <c r="I83" s="106"/>
      <c r="J83" s="107"/>
      <c r="K83" s="100"/>
      <c r="L83" s="100"/>
      <c r="M83" s="100"/>
    </row>
    <row r="84" spans="1:13" x14ac:dyDescent="0.2">
      <c r="A84" s="345" t="s">
        <v>153</v>
      </c>
      <c r="B84" s="345"/>
      <c r="C84" s="58">
        <f>TRUNC(SUM(C78:C83),4)</f>
        <v>2.3E-2</v>
      </c>
      <c r="D84" s="59">
        <f>TRUNC(SUM(D78:D83),2)</f>
        <v>26.98</v>
      </c>
      <c r="E84" s="113"/>
      <c r="F84" s="110"/>
      <c r="G84" s="110"/>
      <c r="H84" s="97"/>
      <c r="I84" s="100"/>
      <c r="J84" s="100"/>
      <c r="K84" s="100"/>
      <c r="L84" s="100"/>
      <c r="M84" s="100"/>
    </row>
    <row r="85" spans="1:13" s="168" customFormat="1" ht="25.5" customHeight="1" x14ac:dyDescent="0.2">
      <c r="A85" s="355" t="s">
        <v>214</v>
      </c>
      <c r="B85" s="356"/>
      <c r="C85" s="356"/>
      <c r="D85" s="357"/>
      <c r="E85" s="113"/>
      <c r="F85" s="110"/>
      <c r="G85" s="110"/>
      <c r="H85" s="97"/>
      <c r="I85" s="100"/>
      <c r="J85" s="100"/>
      <c r="K85" s="100"/>
      <c r="L85" s="100"/>
      <c r="M85" s="100"/>
    </row>
    <row r="86" spans="1:13" x14ac:dyDescent="0.2">
      <c r="A86" s="242"/>
      <c r="B86" s="243"/>
      <c r="C86" s="243"/>
      <c r="D86" s="244"/>
      <c r="E86" s="113"/>
      <c r="F86" s="110"/>
      <c r="G86" s="110"/>
      <c r="H86" s="97"/>
      <c r="I86" s="100"/>
      <c r="J86" s="100"/>
      <c r="K86" s="100"/>
      <c r="L86" s="100"/>
      <c r="M86" s="100"/>
    </row>
    <row r="87" spans="1:13" x14ac:dyDescent="0.2">
      <c r="A87" s="363" t="s">
        <v>90</v>
      </c>
      <c r="B87" s="364"/>
      <c r="C87" s="364"/>
      <c r="D87" s="365"/>
      <c r="E87" s="113"/>
      <c r="F87" s="110"/>
      <c r="G87" s="110"/>
      <c r="H87" s="97"/>
      <c r="I87" s="100"/>
      <c r="J87" s="100"/>
      <c r="K87" s="100"/>
      <c r="L87" s="100"/>
      <c r="M87" s="100"/>
    </row>
    <row r="88" spans="1:13" s="44" customFormat="1" x14ac:dyDescent="0.2">
      <c r="A88" s="127" t="s">
        <v>172</v>
      </c>
      <c r="B88" s="128" t="s">
        <v>16</v>
      </c>
      <c r="C88" s="128" t="s">
        <v>2</v>
      </c>
      <c r="D88" s="127" t="s">
        <v>86</v>
      </c>
      <c r="E88" s="113"/>
      <c r="F88" s="110"/>
      <c r="G88" s="110"/>
      <c r="H88" s="97"/>
      <c r="I88" s="108"/>
      <c r="J88" s="108"/>
      <c r="K88" s="108"/>
      <c r="L88" s="108"/>
      <c r="M88" s="108"/>
    </row>
    <row r="89" spans="1:13" s="44" customFormat="1" ht="26.25" customHeight="1" x14ac:dyDescent="0.2">
      <c r="A89" s="46" t="s">
        <v>5</v>
      </c>
      <c r="B89" s="62" t="s">
        <v>87</v>
      </c>
      <c r="C89" s="42">
        <f>(4/3*(4/12)/12)*2%</f>
        <v>7.407407407407407E-4</v>
      </c>
      <c r="D89" s="47">
        <f>(D16*C89)</f>
        <v>0.85976296296296295</v>
      </c>
      <c r="E89" s="122" t="s">
        <v>88</v>
      </c>
      <c r="F89" s="358" t="s">
        <v>89</v>
      </c>
      <c r="G89" s="358"/>
      <c r="H89" s="358"/>
      <c r="I89" s="358"/>
      <c r="J89" s="108"/>
      <c r="K89" s="108"/>
      <c r="L89" s="108"/>
    </row>
    <row r="90" spans="1:13" s="44" customFormat="1" ht="25.5" customHeight="1" x14ac:dyDescent="0.2">
      <c r="A90" s="46" t="s">
        <v>6</v>
      </c>
      <c r="B90" s="63" t="s">
        <v>92</v>
      </c>
      <c r="C90" s="42">
        <f>(4/12)*2%*C40</f>
        <v>2.4533333333333334E-3</v>
      </c>
      <c r="D90" s="47">
        <f>(D16+D24)*C90</f>
        <v>3.0848295111111113</v>
      </c>
      <c r="E90" s="122"/>
      <c r="F90" s="358" t="s">
        <v>93</v>
      </c>
      <c r="G90" s="358"/>
      <c r="H90" s="358"/>
      <c r="I90" s="358"/>
      <c r="J90" s="108"/>
      <c r="K90" s="108"/>
      <c r="L90" s="108"/>
    </row>
    <row r="91" spans="1:13" s="44" customFormat="1" x14ac:dyDescent="0.2">
      <c r="A91" s="46" t="s">
        <v>7</v>
      </c>
      <c r="B91" s="62" t="s">
        <v>91</v>
      </c>
      <c r="C91" s="42">
        <f>C89*C40</f>
        <v>2.7259259259259261E-4</v>
      </c>
      <c r="D91" s="47">
        <f>D16*C91</f>
        <v>0.31639277037037039</v>
      </c>
      <c r="E91" s="122"/>
      <c r="F91" s="358" t="s">
        <v>94</v>
      </c>
      <c r="G91" s="358"/>
      <c r="H91" s="358"/>
      <c r="I91" s="358"/>
      <c r="J91" s="108"/>
      <c r="K91" s="108"/>
      <c r="L91" s="108"/>
    </row>
    <row r="92" spans="1:13" x14ac:dyDescent="0.2">
      <c r="A92" s="345" t="s">
        <v>153</v>
      </c>
      <c r="B92" s="345"/>
      <c r="C92" s="43">
        <f>SUM(C89:C91)</f>
        <v>3.4666666666666665E-3</v>
      </c>
      <c r="D92" s="48">
        <f>SUM(D89:D91)</f>
        <v>4.2609852444444449</v>
      </c>
      <c r="E92" s="113"/>
      <c r="F92" s="110"/>
      <c r="G92" s="110"/>
      <c r="H92" s="97"/>
      <c r="I92" s="100"/>
      <c r="J92" s="100"/>
      <c r="K92" s="100"/>
      <c r="L92" s="100"/>
      <c r="M92" s="100"/>
    </row>
    <row r="93" spans="1:13" x14ac:dyDescent="0.2">
      <c r="A93" s="239"/>
      <c r="B93" s="240"/>
      <c r="C93" s="126"/>
      <c r="D93" s="219"/>
      <c r="E93" s="113"/>
      <c r="F93" s="110"/>
      <c r="G93" s="110"/>
      <c r="H93" s="97"/>
      <c r="I93" s="100"/>
      <c r="J93" s="100"/>
      <c r="K93" s="100"/>
      <c r="L93" s="100"/>
      <c r="M93" s="100"/>
    </row>
    <row r="94" spans="1:13" x14ac:dyDescent="0.2">
      <c r="A94" s="363" t="s">
        <v>71</v>
      </c>
      <c r="B94" s="364"/>
      <c r="C94" s="364"/>
      <c r="D94" s="365"/>
      <c r="E94" s="113"/>
      <c r="F94" s="110"/>
      <c r="G94" s="110"/>
      <c r="H94" s="97"/>
      <c r="I94" s="100"/>
      <c r="J94" s="100"/>
      <c r="K94" s="100"/>
      <c r="L94" s="100"/>
      <c r="M94" s="100"/>
    </row>
    <row r="95" spans="1:13" x14ac:dyDescent="0.2">
      <c r="A95" s="127" t="s">
        <v>19</v>
      </c>
      <c r="B95" s="128" t="s">
        <v>74</v>
      </c>
      <c r="C95" s="128" t="s">
        <v>2</v>
      </c>
      <c r="D95" s="127" t="s">
        <v>86</v>
      </c>
      <c r="E95" s="113"/>
      <c r="F95" s="110"/>
      <c r="G95" s="110"/>
      <c r="H95" s="97"/>
      <c r="I95" s="100"/>
      <c r="J95" s="100"/>
      <c r="K95" s="100"/>
      <c r="L95" s="100"/>
      <c r="M95" s="100"/>
    </row>
    <row r="96" spans="1:13" x14ac:dyDescent="0.2">
      <c r="A96" s="234" t="s">
        <v>5</v>
      </c>
      <c r="B96" s="249" t="s">
        <v>72</v>
      </c>
      <c r="C96" s="56">
        <v>0</v>
      </c>
      <c r="D96" s="57">
        <f t="shared" ref="D96" si="2">$D$16*C96</f>
        <v>0</v>
      </c>
      <c r="E96" s="113"/>
      <c r="F96" s="110"/>
      <c r="G96" s="110"/>
      <c r="H96" s="97"/>
      <c r="I96" s="100"/>
      <c r="J96" s="100"/>
      <c r="K96" s="100"/>
      <c r="L96" s="100"/>
      <c r="M96" s="100"/>
    </row>
    <row r="97" spans="1:13" x14ac:dyDescent="0.2">
      <c r="A97" s="345" t="s">
        <v>153</v>
      </c>
      <c r="B97" s="345"/>
      <c r="C97" s="58">
        <f>TRUNC(SUM(C96),4)</f>
        <v>0</v>
      </c>
      <c r="D97" s="59">
        <f>TRUNC(SUM(D96),2)</f>
        <v>0</v>
      </c>
      <c r="E97" s="113"/>
      <c r="F97" s="110"/>
      <c r="G97" s="110"/>
      <c r="H97" s="97"/>
      <c r="I97" s="100"/>
      <c r="J97" s="100"/>
      <c r="K97" s="100"/>
      <c r="L97" s="100"/>
      <c r="M97" s="100"/>
    </row>
    <row r="98" spans="1:13" x14ac:dyDescent="0.2">
      <c r="A98" s="239"/>
      <c r="B98" s="240"/>
      <c r="C98" s="237"/>
      <c r="D98" s="238"/>
      <c r="E98" s="113"/>
      <c r="F98" s="110"/>
      <c r="G98" s="110"/>
      <c r="H98" s="97"/>
      <c r="I98" s="100"/>
      <c r="J98" s="100"/>
      <c r="K98" s="100"/>
      <c r="L98" s="100"/>
      <c r="M98" s="100"/>
    </row>
    <row r="99" spans="1:13" x14ac:dyDescent="0.2">
      <c r="A99" s="339" t="s">
        <v>174</v>
      </c>
      <c r="B99" s="340"/>
      <c r="C99" s="340"/>
      <c r="D99" s="341"/>
      <c r="E99" s="113"/>
      <c r="F99" s="110"/>
      <c r="G99" s="110"/>
      <c r="H99" s="97"/>
      <c r="I99" s="100"/>
      <c r="J99" s="100"/>
      <c r="K99" s="100"/>
      <c r="L99" s="100"/>
      <c r="M99" s="100"/>
    </row>
    <row r="100" spans="1:13" x14ac:dyDescent="0.2">
      <c r="A100" s="127">
        <v>4</v>
      </c>
      <c r="B100" s="128" t="s">
        <v>175</v>
      </c>
      <c r="C100" s="128" t="s">
        <v>2</v>
      </c>
      <c r="D100" s="127" t="s">
        <v>86</v>
      </c>
      <c r="E100" s="113"/>
      <c r="F100" s="110"/>
      <c r="G100" s="110"/>
      <c r="H100" s="97"/>
      <c r="I100" s="107"/>
      <c r="J100" s="100"/>
      <c r="K100" s="100"/>
      <c r="L100" s="100"/>
      <c r="M100" s="100"/>
    </row>
    <row r="101" spans="1:13" x14ac:dyDescent="0.2">
      <c r="A101" s="234" t="s">
        <v>18</v>
      </c>
      <c r="B101" s="62" t="s">
        <v>70</v>
      </c>
      <c r="C101" s="56">
        <f>C84</f>
        <v>2.3E-2</v>
      </c>
      <c r="D101" s="57">
        <f>D84</f>
        <v>26.98</v>
      </c>
      <c r="E101" s="113"/>
      <c r="F101" s="110"/>
      <c r="G101" s="110"/>
      <c r="H101" s="97"/>
      <c r="I101" s="100"/>
      <c r="J101" s="100"/>
      <c r="K101" s="100"/>
      <c r="L101" s="100"/>
      <c r="M101" s="100"/>
    </row>
    <row r="102" spans="1:13" x14ac:dyDescent="0.2">
      <c r="A102" s="234" t="s">
        <v>19</v>
      </c>
      <c r="B102" s="62" t="s">
        <v>74</v>
      </c>
      <c r="C102" s="56">
        <f>C96</f>
        <v>0</v>
      </c>
      <c r="D102" s="57">
        <f>D97</f>
        <v>0</v>
      </c>
      <c r="E102" s="113"/>
      <c r="F102" s="110"/>
      <c r="G102" s="110"/>
      <c r="H102" s="97"/>
      <c r="I102" s="100"/>
      <c r="J102" s="100"/>
      <c r="K102" s="100"/>
      <c r="L102" s="100"/>
      <c r="M102" s="100"/>
    </row>
    <row r="103" spans="1:13" x14ac:dyDescent="0.2">
      <c r="A103" s="345" t="s">
        <v>153</v>
      </c>
      <c r="B103" s="345"/>
      <c r="C103" s="56">
        <f>SUM(C101:C102)</f>
        <v>2.3E-2</v>
      </c>
      <c r="D103" s="59">
        <f>TRUNC(SUM(D101:D102),2)</f>
        <v>26.98</v>
      </c>
      <c r="E103" s="113"/>
      <c r="F103" s="110"/>
      <c r="G103" s="110"/>
      <c r="H103" s="97"/>
      <c r="I103" s="100"/>
      <c r="J103" s="100"/>
      <c r="K103" s="100"/>
      <c r="L103" s="100"/>
      <c r="M103" s="100"/>
    </row>
    <row r="104" spans="1:13" x14ac:dyDescent="0.2">
      <c r="A104" s="236"/>
      <c r="B104" s="237"/>
      <c r="C104" s="237"/>
      <c r="D104" s="238"/>
      <c r="E104" s="113"/>
      <c r="F104" s="110"/>
      <c r="G104" s="110"/>
      <c r="H104" s="97"/>
      <c r="I104" s="100"/>
      <c r="J104" s="100"/>
      <c r="K104" s="100"/>
      <c r="L104" s="100"/>
      <c r="M104" s="100"/>
    </row>
    <row r="105" spans="1:13" x14ac:dyDescent="0.2">
      <c r="A105" s="339" t="s">
        <v>176</v>
      </c>
      <c r="B105" s="340"/>
      <c r="C105" s="340"/>
      <c r="D105" s="341"/>
      <c r="E105" s="113"/>
      <c r="F105" s="110"/>
      <c r="G105" s="110"/>
      <c r="H105" s="97"/>
      <c r="I105" s="100"/>
      <c r="J105" s="100"/>
      <c r="K105" s="100"/>
      <c r="L105" s="100"/>
      <c r="M105" s="100"/>
    </row>
    <row r="106" spans="1:13" x14ac:dyDescent="0.2">
      <c r="A106" s="239"/>
      <c r="B106" s="240"/>
      <c r="C106" s="94"/>
      <c r="D106" s="210"/>
      <c r="E106" s="113"/>
      <c r="F106" s="110"/>
      <c r="G106" s="110"/>
      <c r="H106" s="97"/>
      <c r="I106" s="100"/>
      <c r="J106" s="100"/>
      <c r="K106" s="100"/>
      <c r="L106" s="100"/>
      <c r="M106" s="100"/>
    </row>
    <row r="107" spans="1:13" x14ac:dyDescent="0.2">
      <c r="A107" s="127">
        <v>5</v>
      </c>
      <c r="B107" s="127" t="s">
        <v>155</v>
      </c>
      <c r="C107" s="127"/>
      <c r="D107" s="127" t="s">
        <v>86</v>
      </c>
      <c r="E107" s="113"/>
      <c r="F107" s="110"/>
      <c r="G107" s="110"/>
      <c r="H107" s="97"/>
      <c r="I107" s="100"/>
      <c r="J107" s="100"/>
      <c r="K107" s="100"/>
      <c r="L107" s="100"/>
      <c r="M107" s="100"/>
    </row>
    <row r="108" spans="1:13" x14ac:dyDescent="0.2">
      <c r="A108" s="234" t="s">
        <v>5</v>
      </c>
      <c r="B108" s="96" t="s">
        <v>75</v>
      </c>
      <c r="C108" s="133"/>
      <c r="D108" s="57">
        <f>Uniformes!F11</f>
        <v>26.161666666666669</v>
      </c>
      <c r="E108" s="113"/>
      <c r="F108" s="110"/>
      <c r="G108" s="110"/>
      <c r="H108" s="97"/>
      <c r="I108" s="100"/>
      <c r="J108" s="100"/>
      <c r="K108" s="100"/>
      <c r="L108" s="100"/>
      <c r="M108" s="100"/>
    </row>
    <row r="109" spans="1:13" x14ac:dyDescent="0.2">
      <c r="A109" s="234" t="s">
        <v>6</v>
      </c>
      <c r="B109" s="96" t="s">
        <v>13</v>
      </c>
      <c r="C109" s="133"/>
      <c r="D109" s="57">
        <f>Materiais!E43</f>
        <v>1355.8599999999997</v>
      </c>
      <c r="E109" s="113"/>
      <c r="F109" s="110"/>
      <c r="G109" s="110"/>
      <c r="H109" s="97"/>
      <c r="I109" s="100"/>
      <c r="J109" s="100"/>
      <c r="K109" s="100"/>
      <c r="L109" s="100"/>
      <c r="M109" s="100"/>
    </row>
    <row r="110" spans="1:13" x14ac:dyDescent="0.2">
      <c r="A110" s="234" t="s">
        <v>7</v>
      </c>
      <c r="B110" s="96" t="s">
        <v>14</v>
      </c>
      <c r="C110" s="133"/>
      <c r="D110" s="57">
        <f>Equipamento!E12</f>
        <v>66.330000000000013</v>
      </c>
      <c r="E110" s="113"/>
      <c r="F110" s="110"/>
      <c r="G110" s="110"/>
      <c r="H110" s="97"/>
      <c r="I110" s="100"/>
      <c r="J110" s="100"/>
      <c r="K110" s="100"/>
      <c r="L110" s="100"/>
      <c r="M110" s="100"/>
    </row>
    <row r="111" spans="1:13" x14ac:dyDescent="0.2">
      <c r="A111" s="234" t="s">
        <v>8</v>
      </c>
      <c r="B111" s="96" t="s">
        <v>3</v>
      </c>
      <c r="C111" s="133"/>
      <c r="D111" s="57">
        <v>0</v>
      </c>
      <c r="E111" s="113"/>
      <c r="F111" s="110"/>
      <c r="G111" s="110"/>
      <c r="H111" s="97"/>
      <c r="I111" s="100"/>
      <c r="J111" s="100"/>
      <c r="K111" s="100"/>
      <c r="L111" s="100"/>
      <c r="M111" s="100"/>
    </row>
    <row r="112" spans="1:13" x14ac:dyDescent="0.2">
      <c r="A112" s="345" t="s">
        <v>153</v>
      </c>
      <c r="B112" s="345"/>
      <c r="C112" s="134"/>
      <c r="D112" s="59">
        <f>TRUNC(SUM(D108:D111),2)</f>
        <v>1448.35</v>
      </c>
      <c r="E112" s="113"/>
      <c r="F112" s="110"/>
      <c r="G112" s="110"/>
      <c r="H112" s="97"/>
      <c r="I112" s="100"/>
      <c r="J112" s="100"/>
      <c r="K112" s="100"/>
      <c r="L112" s="100"/>
      <c r="M112" s="100"/>
    </row>
    <row r="113" spans="1:13" x14ac:dyDescent="0.2">
      <c r="A113" s="239"/>
      <c r="B113" s="240"/>
      <c r="C113" s="240"/>
      <c r="D113" s="241"/>
      <c r="E113" s="113"/>
      <c r="F113" s="110"/>
      <c r="G113" s="110"/>
      <c r="H113" s="97"/>
      <c r="I113" s="100"/>
      <c r="J113" s="100"/>
      <c r="K113" s="100"/>
      <c r="L113" s="100"/>
      <c r="M113" s="100"/>
    </row>
    <row r="114" spans="1:13" x14ac:dyDescent="0.2">
      <c r="A114" s="339" t="s">
        <v>177</v>
      </c>
      <c r="B114" s="340"/>
      <c r="C114" s="340"/>
      <c r="D114" s="341"/>
      <c r="E114" s="113"/>
      <c r="F114" s="110"/>
      <c r="G114" s="110"/>
      <c r="H114" s="97"/>
      <c r="I114" s="100"/>
      <c r="J114" s="100"/>
      <c r="K114" s="100"/>
      <c r="L114" s="100"/>
      <c r="M114" s="100"/>
    </row>
    <row r="115" spans="1:13" x14ac:dyDescent="0.2">
      <c r="A115" s="239"/>
      <c r="B115" s="240"/>
      <c r="C115" s="94"/>
      <c r="D115" s="210"/>
      <c r="E115" s="113"/>
      <c r="F115" s="110"/>
      <c r="G115" s="110"/>
      <c r="H115" s="97"/>
      <c r="I115" s="100"/>
      <c r="J115" s="100"/>
      <c r="K115" s="100"/>
      <c r="L115" s="100"/>
      <c r="M115" s="100"/>
    </row>
    <row r="116" spans="1:13" x14ac:dyDescent="0.2">
      <c r="A116" s="127">
        <v>6</v>
      </c>
      <c r="B116" s="127" t="s">
        <v>156</v>
      </c>
      <c r="C116" s="127" t="s">
        <v>2</v>
      </c>
      <c r="D116" s="127" t="s">
        <v>86</v>
      </c>
      <c r="E116" s="113"/>
      <c r="F116" s="110"/>
      <c r="G116" s="110"/>
      <c r="H116" s="97"/>
      <c r="I116" s="100"/>
      <c r="J116" s="100"/>
      <c r="K116" s="100"/>
      <c r="L116" s="100"/>
      <c r="M116" s="100"/>
    </row>
    <row r="117" spans="1:13" x14ac:dyDescent="0.2">
      <c r="A117" s="234" t="s">
        <v>5</v>
      </c>
      <c r="B117" s="249" t="s">
        <v>20</v>
      </c>
      <c r="C117" s="169">
        <v>0.05</v>
      </c>
      <c r="D117" s="57">
        <f>TRUNC(C117*D135,2)</f>
        <v>209.69</v>
      </c>
      <c r="E117" s="123" t="s">
        <v>157</v>
      </c>
      <c r="F117" s="110"/>
      <c r="G117" s="110"/>
      <c r="H117" s="97"/>
      <c r="I117" s="100"/>
      <c r="J117" s="100"/>
      <c r="K117" s="100"/>
      <c r="L117" s="100"/>
      <c r="M117" s="100"/>
    </row>
    <row r="118" spans="1:13" x14ac:dyDescent="0.2">
      <c r="A118" s="234" t="s">
        <v>6</v>
      </c>
      <c r="B118" s="249" t="s">
        <v>4</v>
      </c>
      <c r="C118" s="170">
        <v>0.1</v>
      </c>
      <c r="D118" s="57">
        <f>TRUNC(C118*(D117+D135),2)</f>
        <v>440.36</v>
      </c>
      <c r="E118" s="123" t="s">
        <v>158</v>
      </c>
      <c r="F118" s="110"/>
      <c r="G118" s="110"/>
      <c r="H118" s="97"/>
      <c r="I118" s="100"/>
      <c r="J118" s="100"/>
      <c r="K118" s="100"/>
      <c r="L118" s="100"/>
      <c r="M118" s="100"/>
    </row>
    <row r="119" spans="1:13" x14ac:dyDescent="0.2">
      <c r="A119" s="234" t="s">
        <v>7</v>
      </c>
      <c r="B119" s="249" t="s">
        <v>43</v>
      </c>
      <c r="C119" s="171">
        <f>1-(C120+C121+C122)</f>
        <v>0.85749999999999993</v>
      </c>
      <c r="D119" s="64">
        <f>(D135+D117+D118)/C119</f>
        <v>5649.026239067055</v>
      </c>
      <c r="E119" s="113"/>
      <c r="F119" s="110"/>
      <c r="G119" s="110"/>
      <c r="H119" s="97"/>
      <c r="I119" s="100"/>
      <c r="J119" s="100"/>
      <c r="K119" s="100"/>
      <c r="L119" s="100"/>
      <c r="M119" s="100"/>
    </row>
    <row r="120" spans="1:13" x14ac:dyDescent="0.2">
      <c r="A120" s="234" t="s">
        <v>44</v>
      </c>
      <c r="B120" s="249" t="s">
        <v>40</v>
      </c>
      <c r="C120" s="172">
        <v>1.6500000000000001E-2</v>
      </c>
      <c r="D120" s="57">
        <f>TRUNC(C120*D119,2)</f>
        <v>93.2</v>
      </c>
      <c r="E120" s="113"/>
      <c r="F120" s="110"/>
      <c r="G120" s="110"/>
      <c r="H120" s="97"/>
      <c r="I120" s="100"/>
      <c r="J120" s="100"/>
      <c r="K120" s="100"/>
      <c r="L120" s="100"/>
      <c r="M120" s="100"/>
    </row>
    <row r="121" spans="1:13" x14ac:dyDescent="0.2">
      <c r="A121" s="234" t="s">
        <v>45</v>
      </c>
      <c r="B121" s="249" t="s">
        <v>41</v>
      </c>
      <c r="C121" s="173">
        <v>7.5999999999999998E-2</v>
      </c>
      <c r="D121" s="57">
        <f>TRUNC(C121*D119,2)</f>
        <v>429.32</v>
      </c>
      <c r="E121" s="113"/>
      <c r="F121" s="110"/>
      <c r="G121" s="110"/>
      <c r="H121" s="97"/>
      <c r="I121" s="100"/>
      <c r="J121" s="100"/>
      <c r="K121" s="100"/>
      <c r="L121" s="100"/>
      <c r="M121" s="100"/>
    </row>
    <row r="122" spans="1:13" x14ac:dyDescent="0.2">
      <c r="A122" s="234" t="s">
        <v>46</v>
      </c>
      <c r="B122" s="249" t="s">
        <v>42</v>
      </c>
      <c r="C122" s="174">
        <v>0.05</v>
      </c>
      <c r="D122" s="57">
        <f>TRUNC(C122*D119,2)</f>
        <v>282.45</v>
      </c>
      <c r="E122" s="113"/>
      <c r="F122" s="110"/>
      <c r="G122" s="110"/>
      <c r="H122" s="97"/>
      <c r="I122" s="100"/>
      <c r="J122" s="100"/>
      <c r="K122" s="100"/>
      <c r="L122" s="100"/>
      <c r="M122" s="100"/>
    </row>
    <row r="123" spans="1:13" x14ac:dyDescent="0.2">
      <c r="A123" s="345" t="s">
        <v>153</v>
      </c>
      <c r="B123" s="345"/>
      <c r="C123" s="65"/>
      <c r="D123" s="59">
        <f>TRUNC(SUM(D117:D122),2)-D119</f>
        <v>1455.0137609329449</v>
      </c>
      <c r="E123" s="113"/>
      <c r="F123" s="110"/>
      <c r="G123" s="110"/>
      <c r="H123" s="97"/>
      <c r="I123" s="100"/>
      <c r="J123" s="100"/>
      <c r="K123" s="100"/>
      <c r="L123" s="100"/>
      <c r="M123" s="100"/>
    </row>
    <row r="124" spans="1:13" s="168" customFormat="1" x14ac:dyDescent="0.2">
      <c r="A124" s="352" t="s">
        <v>215</v>
      </c>
      <c r="B124" s="353"/>
      <c r="C124" s="353"/>
      <c r="D124" s="354"/>
      <c r="E124" s="113"/>
      <c r="F124" s="110"/>
      <c r="G124" s="110"/>
      <c r="H124" s="97"/>
      <c r="I124" s="100"/>
      <c r="J124" s="100"/>
      <c r="K124" s="100"/>
      <c r="L124" s="100"/>
      <c r="M124" s="100"/>
    </row>
    <row r="125" spans="1:13" s="168" customFormat="1" x14ac:dyDescent="0.2">
      <c r="A125" s="355" t="s">
        <v>216</v>
      </c>
      <c r="B125" s="356"/>
      <c r="C125" s="356"/>
      <c r="D125" s="357"/>
      <c r="E125" s="113"/>
      <c r="F125" s="110"/>
      <c r="G125" s="110"/>
      <c r="H125" s="97"/>
      <c r="I125" s="100"/>
      <c r="J125" s="100"/>
      <c r="K125" s="100"/>
      <c r="L125" s="100"/>
      <c r="M125" s="100"/>
    </row>
    <row r="126" spans="1:13" x14ac:dyDescent="0.2">
      <c r="A126" s="221"/>
      <c r="B126" s="66"/>
      <c r="C126" s="66"/>
      <c r="D126" s="222"/>
      <c r="E126" s="110"/>
      <c r="F126" s="110"/>
      <c r="G126" s="110"/>
      <c r="H126" s="97"/>
      <c r="I126" s="100"/>
      <c r="J126" s="100"/>
      <c r="K126" s="100"/>
      <c r="L126" s="100"/>
      <c r="M126" s="100"/>
    </row>
    <row r="127" spans="1:13" x14ac:dyDescent="0.2">
      <c r="A127" s="342" t="s">
        <v>178</v>
      </c>
      <c r="B127" s="343"/>
      <c r="C127" s="343"/>
      <c r="D127" s="344"/>
      <c r="E127" s="110"/>
      <c r="F127" s="124"/>
      <c r="G127" s="110"/>
      <c r="H127" s="97"/>
      <c r="I127" s="100"/>
      <c r="J127" s="100"/>
      <c r="K127" s="100"/>
      <c r="L127" s="100"/>
      <c r="M127" s="100"/>
    </row>
    <row r="128" spans="1:13" x14ac:dyDescent="0.2">
      <c r="A128" s="250"/>
      <c r="B128" s="251"/>
      <c r="C128" s="251"/>
      <c r="D128" s="252"/>
      <c r="E128" s="110"/>
      <c r="F128" s="124"/>
      <c r="G128" s="110"/>
      <c r="H128" s="97"/>
      <c r="I128" s="100"/>
      <c r="J128" s="100"/>
      <c r="K128" s="100"/>
      <c r="L128" s="100"/>
      <c r="M128" s="100"/>
    </row>
    <row r="129" spans="1:13" ht="25.5" customHeight="1" x14ac:dyDescent="0.2">
      <c r="A129" s="129"/>
      <c r="B129" s="130" t="s">
        <v>180</v>
      </c>
      <c r="C129" s="127"/>
      <c r="D129" s="127" t="s">
        <v>86</v>
      </c>
      <c r="E129" s="110"/>
      <c r="F129" s="110"/>
      <c r="G129" s="110"/>
      <c r="H129" s="97"/>
      <c r="I129" s="100"/>
      <c r="J129" s="100"/>
      <c r="K129" s="100"/>
      <c r="L129" s="100"/>
      <c r="M129" s="100"/>
    </row>
    <row r="130" spans="1:13" x14ac:dyDescent="0.2">
      <c r="A130" s="60" t="s">
        <v>5</v>
      </c>
      <c r="B130" s="62" t="s">
        <v>182</v>
      </c>
      <c r="C130" s="132"/>
      <c r="D130" s="57">
        <f>D16</f>
        <v>1160.68</v>
      </c>
      <c r="E130" s="110"/>
      <c r="F130" s="110"/>
      <c r="G130" s="110"/>
      <c r="H130" s="97"/>
      <c r="I130" s="100"/>
      <c r="J130" s="100"/>
      <c r="K130" s="100"/>
      <c r="L130" s="100"/>
      <c r="M130" s="100"/>
    </row>
    <row r="131" spans="1:13" x14ac:dyDescent="0.2">
      <c r="A131" s="60" t="s">
        <v>6</v>
      </c>
      <c r="B131" s="62" t="s">
        <v>183</v>
      </c>
      <c r="C131" s="132"/>
      <c r="D131" s="57">
        <f>D60</f>
        <v>1455.65</v>
      </c>
      <c r="E131" s="110"/>
      <c r="F131" s="110"/>
      <c r="G131" s="110"/>
      <c r="H131" s="97"/>
      <c r="I131" s="100"/>
      <c r="J131" s="100"/>
      <c r="K131" s="100"/>
      <c r="L131" s="100"/>
      <c r="M131" s="100"/>
    </row>
    <row r="132" spans="1:13" x14ac:dyDescent="0.2">
      <c r="A132" s="60" t="s">
        <v>7</v>
      </c>
      <c r="B132" s="62" t="s">
        <v>184</v>
      </c>
      <c r="C132" s="132"/>
      <c r="D132" s="57">
        <f>D70</f>
        <v>102.33</v>
      </c>
      <c r="E132" s="110"/>
      <c r="F132" s="124"/>
      <c r="G132" s="110"/>
      <c r="H132" s="97"/>
      <c r="I132" s="100"/>
      <c r="J132" s="100"/>
      <c r="K132" s="100"/>
      <c r="L132" s="100"/>
      <c r="M132" s="100"/>
    </row>
    <row r="133" spans="1:13" x14ac:dyDescent="0.2">
      <c r="A133" s="60" t="s">
        <v>8</v>
      </c>
      <c r="B133" s="62" t="s">
        <v>73</v>
      </c>
      <c r="C133" s="132"/>
      <c r="D133" s="57">
        <f>D103</f>
        <v>26.98</v>
      </c>
      <c r="E133" s="110"/>
      <c r="F133" s="124"/>
      <c r="G133" s="110"/>
      <c r="H133" s="97"/>
      <c r="I133" s="100"/>
      <c r="J133" s="100"/>
      <c r="K133" s="100"/>
      <c r="L133" s="100"/>
      <c r="M133" s="100"/>
    </row>
    <row r="134" spans="1:13" x14ac:dyDescent="0.2">
      <c r="A134" s="60" t="s">
        <v>9</v>
      </c>
      <c r="B134" s="62" t="s">
        <v>185</v>
      </c>
      <c r="C134" s="132"/>
      <c r="D134" s="57">
        <f>D112</f>
        <v>1448.35</v>
      </c>
      <c r="E134" s="110"/>
      <c r="F134" s="110"/>
      <c r="G134" s="110"/>
      <c r="H134" s="97"/>
      <c r="I134" s="100"/>
      <c r="J134" s="100"/>
      <c r="K134" s="100"/>
      <c r="L134" s="100"/>
      <c r="M134" s="100"/>
    </row>
    <row r="135" spans="1:13" x14ac:dyDescent="0.2">
      <c r="A135" s="350" t="s">
        <v>76</v>
      </c>
      <c r="B135" s="351"/>
      <c r="C135" s="127"/>
      <c r="D135" s="59">
        <f>TRUNC(SUM(D130:D134),2)</f>
        <v>4193.99</v>
      </c>
      <c r="E135" s="110"/>
      <c r="F135" s="120"/>
      <c r="G135" s="110"/>
      <c r="H135" s="97"/>
      <c r="I135" s="100"/>
      <c r="J135" s="100"/>
      <c r="K135" s="100"/>
      <c r="L135" s="100"/>
      <c r="M135" s="100"/>
    </row>
    <row r="136" spans="1:13" x14ac:dyDescent="0.2">
      <c r="A136" s="60" t="s">
        <v>10</v>
      </c>
      <c r="B136" s="62" t="s">
        <v>186</v>
      </c>
      <c r="C136" s="132"/>
      <c r="D136" s="57">
        <f>D123</f>
        <v>1455.0137609329449</v>
      </c>
      <c r="E136" s="110"/>
      <c r="F136" s="110"/>
      <c r="G136" s="110"/>
      <c r="H136" s="97"/>
      <c r="I136" s="100"/>
      <c r="J136" s="100"/>
      <c r="K136" s="100"/>
      <c r="L136" s="100"/>
      <c r="M136" s="100"/>
    </row>
    <row r="137" spans="1:13" x14ac:dyDescent="0.2">
      <c r="A137" s="350" t="s">
        <v>181</v>
      </c>
      <c r="B137" s="351"/>
      <c r="C137" s="127"/>
      <c r="D137" s="260">
        <f>TRUNC(SUM(D135:D136),2)</f>
        <v>5649</v>
      </c>
      <c r="E137" s="110"/>
      <c r="F137" s="110"/>
      <c r="G137" s="110"/>
      <c r="H137" s="97"/>
      <c r="I137" s="100"/>
      <c r="J137" s="100"/>
      <c r="K137" s="100"/>
      <c r="L137" s="100"/>
      <c r="M137" s="100"/>
    </row>
    <row r="138" spans="1:13" hidden="1" x14ac:dyDescent="0.2">
      <c r="D138" s="4"/>
      <c r="E138" s="108"/>
      <c r="F138" s="108"/>
      <c r="G138" s="108"/>
      <c r="H138" s="100"/>
      <c r="I138" s="100"/>
      <c r="J138" s="100"/>
      <c r="K138" s="100"/>
      <c r="L138" s="100"/>
      <c r="M138" s="100"/>
    </row>
    <row r="139" spans="1:13" ht="40.5" hidden="1" customHeight="1" thickBot="1" x14ac:dyDescent="0.25">
      <c r="A139" s="45"/>
      <c r="B139" s="45" t="s">
        <v>21</v>
      </c>
      <c r="C139" s="3"/>
      <c r="D139" s="3"/>
      <c r="E139" s="108"/>
      <c r="F139" s="108"/>
      <c r="G139" s="108"/>
      <c r="H139" s="100"/>
      <c r="I139" s="100"/>
      <c r="J139" s="100"/>
      <c r="K139" s="100"/>
      <c r="L139" s="100"/>
      <c r="M139" s="100"/>
    </row>
    <row r="140" spans="1:13" ht="39" hidden="1" customHeight="1" thickBot="1" x14ac:dyDescent="0.25">
      <c r="A140" s="346" t="s">
        <v>23</v>
      </c>
      <c r="B140" s="347"/>
      <c r="C140" s="6" t="s">
        <v>22</v>
      </c>
      <c r="D140" s="7" t="s">
        <v>0</v>
      </c>
      <c r="E140" s="108"/>
      <c r="F140" s="108"/>
      <c r="G140" s="108"/>
      <c r="H140" s="100"/>
      <c r="I140" s="100"/>
      <c r="J140" s="100"/>
      <c r="K140" s="100"/>
      <c r="L140" s="100"/>
      <c r="M140" s="100"/>
    </row>
    <row r="141" spans="1:13" ht="12.75" hidden="1" customHeight="1" x14ac:dyDescent="0.2">
      <c r="A141" s="337" t="s">
        <v>24</v>
      </c>
      <c r="B141" s="338"/>
      <c r="C141" s="8"/>
      <c r="D141" s="9">
        <v>0</v>
      </c>
      <c r="E141" s="108"/>
      <c r="F141" s="108"/>
      <c r="G141" s="108"/>
      <c r="H141" s="100"/>
      <c r="I141" s="100"/>
      <c r="J141" s="100"/>
      <c r="K141" s="100"/>
      <c r="L141" s="100"/>
      <c r="M141" s="100"/>
    </row>
    <row r="142" spans="1:13" ht="12.75" hidden="1" customHeight="1" x14ac:dyDescent="0.2">
      <c r="A142" s="348" t="s">
        <v>25</v>
      </c>
      <c r="B142" s="349"/>
      <c r="C142" s="10"/>
      <c r="D142" s="11">
        <v>0</v>
      </c>
      <c r="E142" s="108"/>
      <c r="F142" s="108"/>
      <c r="G142" s="108"/>
      <c r="H142" s="100"/>
      <c r="I142" s="100"/>
      <c r="J142" s="100"/>
      <c r="K142" s="100"/>
      <c r="L142" s="100"/>
      <c r="M142" s="100"/>
    </row>
    <row r="143" spans="1:13" ht="12.75" hidden="1" customHeight="1" x14ac:dyDescent="0.2">
      <c r="A143" s="348" t="s">
        <v>26</v>
      </c>
      <c r="B143" s="349"/>
      <c r="C143" s="10"/>
      <c r="D143" s="11">
        <v>0</v>
      </c>
      <c r="E143" s="108"/>
      <c r="F143" s="108"/>
      <c r="G143" s="108"/>
      <c r="H143" s="100"/>
      <c r="I143" s="100"/>
      <c r="J143" s="100"/>
      <c r="K143" s="100"/>
      <c r="L143" s="100"/>
      <c r="M143" s="100"/>
    </row>
    <row r="144" spans="1:13" ht="12.75" hidden="1" customHeight="1" x14ac:dyDescent="0.2">
      <c r="A144" s="348" t="s">
        <v>27</v>
      </c>
      <c r="B144" s="349"/>
      <c r="C144" s="10"/>
      <c r="D144" s="11">
        <v>0</v>
      </c>
      <c r="E144" s="108"/>
      <c r="F144" s="108"/>
      <c r="G144" s="108"/>
      <c r="H144" s="100"/>
      <c r="I144" s="100"/>
      <c r="J144" s="100"/>
      <c r="K144" s="100"/>
      <c r="L144" s="100"/>
      <c r="M144" s="100"/>
    </row>
    <row r="145" spans="1:13" ht="12.75" hidden="1" customHeight="1" x14ac:dyDescent="0.2">
      <c r="A145" s="359"/>
      <c r="B145" s="360"/>
      <c r="C145" s="12"/>
      <c r="D145" s="11"/>
      <c r="E145" s="108"/>
      <c r="F145" s="108"/>
      <c r="G145" s="108"/>
      <c r="H145" s="100"/>
      <c r="I145" s="100"/>
      <c r="J145" s="100"/>
      <c r="K145" s="100"/>
      <c r="L145" s="100"/>
      <c r="M145" s="100"/>
    </row>
    <row r="146" spans="1:13" ht="13.5" hidden="1" customHeight="1" thickBot="1" x14ac:dyDescent="0.25">
      <c r="A146" s="335"/>
      <c r="B146" s="336"/>
      <c r="C146" s="13"/>
      <c r="D146" s="14"/>
      <c r="E146" s="108"/>
      <c r="F146" s="108"/>
      <c r="G146" s="108"/>
      <c r="H146" s="100"/>
      <c r="I146" s="100"/>
      <c r="J146" s="100"/>
      <c r="K146" s="100"/>
      <c r="L146" s="100"/>
      <c r="M146" s="100"/>
    </row>
    <row r="147" spans="1:13" ht="13.5" hidden="1" thickBot="1" x14ac:dyDescent="0.25">
      <c r="A147" s="39" t="s">
        <v>28</v>
      </c>
      <c r="B147" s="40"/>
      <c r="C147" s="41"/>
      <c r="D147" s="15">
        <f>SUM(D145:D146)</f>
        <v>0</v>
      </c>
      <c r="E147" s="108"/>
      <c r="F147" s="108"/>
      <c r="G147" s="108"/>
      <c r="H147" s="100"/>
      <c r="I147" s="100"/>
      <c r="J147" s="100"/>
      <c r="K147" s="100"/>
      <c r="L147" s="100"/>
      <c r="M147" s="100"/>
    </row>
    <row r="148" spans="1:13" hidden="1" x14ac:dyDescent="0.2">
      <c r="E148" s="108"/>
      <c r="F148" s="108"/>
      <c r="G148" s="108"/>
      <c r="H148" s="100"/>
      <c r="I148" s="100"/>
      <c r="J148" s="100"/>
      <c r="K148" s="100"/>
      <c r="L148" s="100"/>
      <c r="M148" s="100"/>
    </row>
    <row r="149" spans="1:13" ht="13.5" hidden="1" customHeight="1" thickBot="1" x14ac:dyDescent="0.25">
      <c r="A149" s="45" t="s">
        <v>29</v>
      </c>
      <c r="B149" s="45" t="s">
        <v>30</v>
      </c>
      <c r="C149" s="3"/>
      <c r="D149" s="3"/>
      <c r="E149" s="108"/>
      <c r="F149" s="108"/>
      <c r="G149" s="108"/>
      <c r="H149" s="100"/>
      <c r="I149" s="100"/>
      <c r="J149" s="100"/>
      <c r="K149" s="100"/>
      <c r="L149" s="100"/>
      <c r="M149" s="100"/>
    </row>
    <row r="150" spans="1:13" ht="13.5" hidden="1" customHeight="1" thickBot="1" x14ac:dyDescent="0.25">
      <c r="A150" s="34" t="s">
        <v>31</v>
      </c>
      <c r="B150" s="35"/>
      <c r="C150" s="35"/>
      <c r="D150" s="36"/>
      <c r="E150" s="108"/>
      <c r="F150" s="108"/>
      <c r="G150" s="108"/>
      <c r="H150" s="100"/>
      <c r="I150" s="100"/>
      <c r="J150" s="100"/>
      <c r="K150" s="100"/>
      <c r="L150" s="100"/>
      <c r="M150" s="100"/>
    </row>
    <row r="151" spans="1:13" ht="12.75" hidden="1" customHeight="1" x14ac:dyDescent="0.2">
      <c r="A151" s="16"/>
      <c r="B151" s="37" t="s">
        <v>32</v>
      </c>
      <c r="C151" s="38"/>
      <c r="D151" s="7" t="s">
        <v>0</v>
      </c>
      <c r="E151" s="108"/>
      <c r="F151" s="108"/>
      <c r="G151" s="108"/>
      <c r="H151" s="100"/>
      <c r="I151" s="100"/>
      <c r="J151" s="100"/>
      <c r="K151" s="100"/>
      <c r="L151" s="100"/>
      <c r="M151" s="100"/>
    </row>
    <row r="152" spans="1:13" ht="12.75" hidden="1" customHeight="1" x14ac:dyDescent="0.2">
      <c r="A152" s="17" t="s">
        <v>5</v>
      </c>
      <c r="B152" s="28" t="s">
        <v>33</v>
      </c>
      <c r="C152" s="29"/>
      <c r="D152" s="18">
        <f>D120</f>
        <v>93.2</v>
      </c>
      <c r="E152" s="108"/>
      <c r="F152" s="108"/>
      <c r="G152" s="108"/>
      <c r="H152" s="100"/>
      <c r="I152" s="100"/>
      <c r="J152" s="100"/>
      <c r="K152" s="100"/>
      <c r="L152" s="100"/>
      <c r="M152" s="100"/>
    </row>
    <row r="153" spans="1:13" ht="13.5" hidden="1" customHeight="1" thickBot="1" x14ac:dyDescent="0.25">
      <c r="A153" s="19" t="s">
        <v>6</v>
      </c>
      <c r="B153" s="30" t="s">
        <v>34</v>
      </c>
      <c r="C153" s="31"/>
      <c r="D153" s="20" t="e">
        <f>#REF!</f>
        <v>#REF!</v>
      </c>
      <c r="E153" s="108"/>
      <c r="F153" s="108"/>
      <c r="G153" s="108"/>
      <c r="H153" s="100"/>
      <c r="I153" s="100"/>
      <c r="J153" s="100"/>
      <c r="K153" s="100"/>
      <c r="L153" s="100"/>
      <c r="M153" s="100"/>
    </row>
    <row r="154" spans="1:13" ht="13.5" hidden="1" customHeight="1" thickBot="1" x14ac:dyDescent="0.25">
      <c r="A154" s="19" t="s">
        <v>7</v>
      </c>
      <c r="B154" s="32" t="s">
        <v>35</v>
      </c>
      <c r="C154" s="33"/>
      <c r="D154" s="20">
        <f>D123</f>
        <v>1455.0137609329449</v>
      </c>
      <c r="E154" s="108"/>
      <c r="F154" s="108"/>
      <c r="G154" s="108"/>
      <c r="H154" s="100"/>
      <c r="I154" s="100"/>
      <c r="J154" s="100"/>
      <c r="K154" s="100"/>
      <c r="L154" s="100"/>
      <c r="M154" s="100"/>
    </row>
    <row r="155" spans="1:13" ht="13.5" hidden="1" thickBot="1" x14ac:dyDescent="0.25">
      <c r="A155" s="25" t="s">
        <v>17</v>
      </c>
      <c r="B155" s="26"/>
      <c r="C155" s="27"/>
      <c r="D155" s="15" t="e">
        <f>SUM(D152:D154)</f>
        <v>#REF!</v>
      </c>
      <c r="E155" s="108"/>
      <c r="F155" s="108"/>
      <c r="G155" s="108"/>
      <c r="H155" s="100"/>
      <c r="I155" s="100"/>
      <c r="J155" s="100"/>
      <c r="K155" s="100"/>
      <c r="L155" s="100"/>
      <c r="M155" s="100"/>
    </row>
    <row r="156" spans="1:13" hidden="1" x14ac:dyDescent="0.2">
      <c r="A156" s="21" t="s">
        <v>15</v>
      </c>
      <c r="B156" s="1" t="s">
        <v>36</v>
      </c>
      <c r="E156" s="108"/>
      <c r="F156" s="108"/>
      <c r="G156" s="108"/>
      <c r="H156" s="100"/>
      <c r="I156" s="100"/>
      <c r="J156" s="100"/>
      <c r="K156" s="100"/>
      <c r="L156" s="100"/>
      <c r="M156" s="100"/>
    </row>
    <row r="157" spans="1:13" hidden="1" x14ac:dyDescent="0.2">
      <c r="E157" s="108"/>
      <c r="F157" s="108"/>
      <c r="G157" s="108"/>
      <c r="H157" s="100"/>
      <c r="I157" s="100"/>
      <c r="J157" s="100"/>
      <c r="K157" s="100"/>
      <c r="L157" s="100"/>
      <c r="M157" s="100"/>
    </row>
    <row r="158" spans="1:13" x14ac:dyDescent="0.2">
      <c r="E158" s="108"/>
      <c r="F158" s="108"/>
      <c r="G158" s="108"/>
      <c r="H158" s="100"/>
      <c r="I158" s="100"/>
      <c r="J158" s="100"/>
      <c r="K158" s="100"/>
      <c r="L158" s="100"/>
      <c r="M158" s="100"/>
    </row>
    <row r="159" spans="1:13" x14ac:dyDescent="0.2">
      <c r="A159" s="22"/>
      <c r="B159" s="22"/>
      <c r="E159" s="108"/>
      <c r="F159" s="108"/>
      <c r="G159" s="108"/>
      <c r="H159" s="100"/>
      <c r="I159" s="100"/>
      <c r="J159" s="100"/>
      <c r="K159" s="100"/>
      <c r="L159" s="100"/>
      <c r="M159" s="100"/>
    </row>
    <row r="160" spans="1:13" x14ac:dyDescent="0.2">
      <c r="A160" s="5"/>
      <c r="B160" s="22"/>
      <c r="E160" s="108"/>
      <c r="F160" s="108"/>
      <c r="G160" s="108"/>
      <c r="H160" s="100"/>
      <c r="I160" s="100"/>
      <c r="J160" s="100"/>
      <c r="K160" s="100"/>
      <c r="L160" s="100"/>
      <c r="M160" s="100"/>
    </row>
    <row r="161" spans="1:13" x14ac:dyDescent="0.2">
      <c r="A161" s="22"/>
      <c r="B161" s="22"/>
      <c r="E161" s="108"/>
      <c r="F161" s="108"/>
      <c r="G161" s="108"/>
      <c r="H161" s="100"/>
      <c r="I161" s="100"/>
      <c r="J161" s="100"/>
      <c r="K161" s="100"/>
      <c r="L161" s="100"/>
      <c r="M161" s="100"/>
    </row>
    <row r="162" spans="1:13" x14ac:dyDescent="0.2">
      <c r="A162" s="22"/>
      <c r="B162" s="22"/>
      <c r="E162" s="108"/>
      <c r="F162" s="108"/>
      <c r="G162" s="108"/>
      <c r="H162" s="100"/>
      <c r="I162" s="100"/>
      <c r="J162" s="100"/>
      <c r="K162" s="100"/>
      <c r="L162" s="100"/>
      <c r="M162" s="100"/>
    </row>
    <row r="163" spans="1:13" x14ac:dyDescent="0.2">
      <c r="A163" s="23"/>
      <c r="E163" s="108"/>
      <c r="F163" s="108"/>
      <c r="G163" s="108"/>
      <c r="H163" s="100"/>
      <c r="I163" s="100"/>
      <c r="J163" s="100"/>
      <c r="K163" s="100"/>
      <c r="L163" s="100"/>
      <c r="M163" s="100"/>
    </row>
    <row r="164" spans="1:13" x14ac:dyDescent="0.2">
      <c r="A164" s="23"/>
      <c r="E164" s="108"/>
      <c r="F164" s="108"/>
      <c r="G164" s="108"/>
      <c r="H164" s="100"/>
      <c r="I164" s="100"/>
      <c r="J164" s="100"/>
      <c r="K164" s="100"/>
      <c r="L164" s="100"/>
      <c r="M164" s="100"/>
    </row>
    <row r="165" spans="1:13" x14ac:dyDescent="0.2">
      <c r="E165" s="125"/>
      <c r="F165" s="125"/>
    </row>
  </sheetData>
  <mergeCells count="65">
    <mergeCell ref="A142:B142"/>
    <mergeCell ref="A143:B143"/>
    <mergeCell ref="A144:B144"/>
    <mergeCell ref="A145:B145"/>
    <mergeCell ref="A146:B146"/>
    <mergeCell ref="A141:B141"/>
    <mergeCell ref="A103:B103"/>
    <mergeCell ref="A105:D105"/>
    <mergeCell ref="A112:B112"/>
    <mergeCell ref="A114:D114"/>
    <mergeCell ref="A123:B123"/>
    <mergeCell ref="A124:D124"/>
    <mergeCell ref="A125:D125"/>
    <mergeCell ref="A127:D127"/>
    <mergeCell ref="A135:B135"/>
    <mergeCell ref="A137:B137"/>
    <mergeCell ref="A140:B140"/>
    <mergeCell ref="F90:I90"/>
    <mergeCell ref="F91:I91"/>
    <mergeCell ref="A92:B92"/>
    <mergeCell ref="A94:D94"/>
    <mergeCell ref="A97:B97"/>
    <mergeCell ref="A99:D99"/>
    <mergeCell ref="A74:D74"/>
    <mergeCell ref="A76:D76"/>
    <mergeCell ref="A84:B84"/>
    <mergeCell ref="A85:D85"/>
    <mergeCell ref="A87:D87"/>
    <mergeCell ref="F89:I89"/>
    <mergeCell ref="A62:D62"/>
    <mergeCell ref="E69:I69"/>
    <mergeCell ref="A70:B70"/>
    <mergeCell ref="A71:D71"/>
    <mergeCell ref="A72:D72"/>
    <mergeCell ref="A73:D73"/>
    <mergeCell ref="A61:D61"/>
    <mergeCell ref="E48:I48"/>
    <mergeCell ref="A51:C51"/>
    <mergeCell ref="A52:D52"/>
    <mergeCell ref="A53:D53"/>
    <mergeCell ref="A54:D54"/>
    <mergeCell ref="A55:D55"/>
    <mergeCell ref="B56:C56"/>
    <mergeCell ref="B57:C57"/>
    <mergeCell ref="B58:C58"/>
    <mergeCell ref="B59:C59"/>
    <mergeCell ref="A60:C60"/>
    <mergeCell ref="E47:I47"/>
    <mergeCell ref="A20:D20"/>
    <mergeCell ref="A22:D22"/>
    <mergeCell ref="A26:B26"/>
    <mergeCell ref="A27:D27"/>
    <mergeCell ref="A28:D28"/>
    <mergeCell ref="A30:D30"/>
    <mergeCell ref="A40:B40"/>
    <mergeCell ref="A41:D41"/>
    <mergeCell ref="A42:D42"/>
    <mergeCell ref="A43:D43"/>
    <mergeCell ref="A45:D45"/>
    <mergeCell ref="A18:D18"/>
    <mergeCell ref="A1:D1"/>
    <mergeCell ref="A5:D5"/>
    <mergeCell ref="A7:D7"/>
    <mergeCell ref="A16:C16"/>
    <mergeCell ref="A17:D17"/>
  </mergeCells>
  <pageMargins left="0.98425196850393704" right="0.31496062992125984" top="0.70866141732283472" bottom="0.39370078740157483" header="0.11811023622047245" footer="0.11811023622047245"/>
  <pageSetup paperSize="9" scale="71" firstPageNumber="0" orientation="portrait" verticalDpi="597" r:id="rId1"/>
  <headerFooter alignWithMargins="0"/>
  <rowBreaks count="1" manualBreakCount="1">
    <brk id="61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showGridLines="0" workbookViewId="0">
      <selection activeCell="C25" sqref="C25:D25"/>
    </sheetView>
  </sheetViews>
  <sheetFormatPr defaultRowHeight="12.75" x14ac:dyDescent="0.2"/>
  <cols>
    <col min="1" max="1" width="7.42578125" customWidth="1"/>
    <col min="2" max="2" width="20.7109375" customWidth="1"/>
    <col min="3" max="3" width="19.42578125" bestFit="1" customWidth="1"/>
    <col min="4" max="4" width="14.42578125" customWidth="1"/>
    <col min="5" max="5" width="13.7109375" customWidth="1"/>
    <col min="6" max="6" width="14.85546875" customWidth="1"/>
  </cols>
  <sheetData>
    <row r="1" spans="1:9" x14ac:dyDescent="0.2">
      <c r="A1" s="390" t="s">
        <v>190</v>
      </c>
      <c r="B1" s="390"/>
      <c r="C1" s="390"/>
      <c r="D1" s="390"/>
      <c r="E1" s="390"/>
      <c r="F1" s="390"/>
    </row>
    <row r="2" spans="1:9" s="137" customFormat="1" x14ac:dyDescent="0.2">
      <c r="A2" s="228"/>
      <c r="B2" s="228"/>
      <c r="C2" s="228"/>
      <c r="D2" s="228"/>
      <c r="E2" s="228"/>
      <c r="F2" s="228"/>
    </row>
    <row r="3" spans="1:9" x14ac:dyDescent="0.2">
      <c r="A3" s="229" t="s">
        <v>225</v>
      </c>
    </row>
    <row r="4" spans="1:9" ht="22.5" x14ac:dyDescent="0.2">
      <c r="A4" s="389" t="s">
        <v>198</v>
      </c>
      <c r="B4" s="389"/>
      <c r="C4" s="145" t="s">
        <v>199</v>
      </c>
      <c r="D4" s="145" t="s">
        <v>218</v>
      </c>
      <c r="E4" s="145" t="s">
        <v>231</v>
      </c>
      <c r="F4" s="146" t="s">
        <v>200</v>
      </c>
    </row>
    <row r="5" spans="1:9" x14ac:dyDescent="0.2">
      <c r="A5" s="159">
        <v>1</v>
      </c>
      <c r="B5" s="148" t="s">
        <v>226</v>
      </c>
      <c r="C5" s="230">
        <v>27</v>
      </c>
      <c r="D5" s="190">
        <v>4</v>
      </c>
      <c r="E5" s="161">
        <f>C5*D5</f>
        <v>108</v>
      </c>
      <c r="F5" s="161">
        <f>(E5/2)/12</f>
        <v>4.5</v>
      </c>
    </row>
    <row r="6" spans="1:9" x14ac:dyDescent="0.2">
      <c r="A6" s="159">
        <v>2</v>
      </c>
      <c r="B6" s="148" t="s">
        <v>227</v>
      </c>
      <c r="C6" s="230">
        <v>57</v>
      </c>
      <c r="D6" s="190">
        <v>4</v>
      </c>
      <c r="E6" s="161">
        <f t="shared" ref="E6:E8" si="0">C6*D6</f>
        <v>228</v>
      </c>
      <c r="F6" s="161">
        <f t="shared" ref="F6:F8" si="1">(E6/2)/12</f>
        <v>9.5</v>
      </c>
    </row>
    <row r="7" spans="1:9" x14ac:dyDescent="0.2">
      <c r="A7" s="144">
        <v>3</v>
      </c>
      <c r="B7" s="148" t="s">
        <v>228</v>
      </c>
      <c r="C7" s="230">
        <v>65.37</v>
      </c>
      <c r="D7" s="190">
        <v>4</v>
      </c>
      <c r="E7" s="161">
        <f t="shared" si="0"/>
        <v>261.48</v>
      </c>
      <c r="F7" s="161">
        <f t="shared" si="1"/>
        <v>10.895000000000001</v>
      </c>
    </row>
    <row r="8" spans="1:9" x14ac:dyDescent="0.2">
      <c r="A8" s="144">
        <v>4</v>
      </c>
      <c r="B8" s="148" t="s">
        <v>229</v>
      </c>
      <c r="C8" s="230">
        <v>7.6</v>
      </c>
      <c r="D8" s="190">
        <v>4</v>
      </c>
      <c r="E8" s="161">
        <f t="shared" si="0"/>
        <v>30.4</v>
      </c>
      <c r="F8" s="161">
        <f t="shared" si="1"/>
        <v>1.2666666666666666</v>
      </c>
    </row>
    <row r="9" spans="1:9" ht="17.25" customHeight="1" x14ac:dyDescent="0.2">
      <c r="A9" s="176"/>
      <c r="B9" s="177"/>
      <c r="C9" s="391" t="s">
        <v>219</v>
      </c>
      <c r="D9" s="391"/>
      <c r="E9" s="179">
        <f>SUM(E5:E8)</f>
        <v>627.88</v>
      </c>
      <c r="F9" s="181"/>
    </row>
    <row r="10" spans="1:9" ht="17.25" customHeight="1" x14ac:dyDescent="0.2">
      <c r="A10" s="176"/>
      <c r="B10" s="177"/>
      <c r="C10" s="392" t="s">
        <v>220</v>
      </c>
      <c r="D10" s="392"/>
      <c r="E10" s="392"/>
      <c r="F10" s="182">
        <v>2</v>
      </c>
    </row>
    <row r="11" spans="1:9" ht="17.25" customHeight="1" x14ac:dyDescent="0.2">
      <c r="A11" s="143"/>
      <c r="B11" s="147"/>
      <c r="C11" s="391" t="s">
        <v>201</v>
      </c>
      <c r="D11" s="391"/>
      <c r="E11" s="180"/>
      <c r="F11" s="178">
        <f>SUM(F5:F8)</f>
        <v>26.161666666666669</v>
      </c>
    </row>
    <row r="12" spans="1:9" ht="12.75" customHeight="1" x14ac:dyDescent="0.2">
      <c r="A12" s="158"/>
      <c r="B12" s="162"/>
      <c r="C12" s="184"/>
      <c r="D12" s="184"/>
      <c r="E12" s="184"/>
      <c r="F12" s="163"/>
    </row>
    <row r="13" spans="1:9" x14ac:dyDescent="0.2">
      <c r="A13" s="393"/>
      <c r="B13" s="393"/>
      <c r="C13" s="393"/>
      <c r="D13" s="142"/>
    </row>
    <row r="14" spans="1:9" x14ac:dyDescent="0.2">
      <c r="A14" s="229" t="s">
        <v>230</v>
      </c>
      <c r="G14" s="183"/>
      <c r="H14" s="183"/>
      <c r="I14" s="183"/>
    </row>
    <row r="15" spans="1:9" ht="22.5" x14ac:dyDescent="0.2">
      <c r="A15" s="389" t="s">
        <v>198</v>
      </c>
      <c r="B15" s="389"/>
      <c r="C15" s="225" t="s">
        <v>199</v>
      </c>
      <c r="D15" s="225" t="s">
        <v>218</v>
      </c>
      <c r="E15" s="225" t="s">
        <v>232</v>
      </c>
      <c r="F15" s="226" t="s">
        <v>200</v>
      </c>
      <c r="G15" s="183"/>
      <c r="H15" s="183"/>
      <c r="I15" s="183"/>
    </row>
    <row r="16" spans="1:9" x14ac:dyDescent="0.2">
      <c r="A16" s="159">
        <v>1</v>
      </c>
      <c r="B16" s="148" t="s">
        <v>226</v>
      </c>
      <c r="C16" s="230">
        <v>66.67</v>
      </c>
      <c r="D16" s="190">
        <v>2</v>
      </c>
      <c r="E16" s="161">
        <f>C16*D16</f>
        <v>133.34</v>
      </c>
      <c r="F16" s="161">
        <f>E16/12</f>
        <v>11.111666666666666</v>
      </c>
      <c r="G16" s="183"/>
      <c r="H16" s="183"/>
      <c r="I16" s="183"/>
    </row>
    <row r="17" spans="1:9" x14ac:dyDescent="0.2">
      <c r="A17" s="159">
        <v>2</v>
      </c>
      <c r="B17" s="148" t="s">
        <v>227</v>
      </c>
      <c r="C17" s="230">
        <v>58</v>
      </c>
      <c r="D17" s="190">
        <v>2</v>
      </c>
      <c r="E17" s="161">
        <f t="shared" ref="E17:E22" si="2">C17*D17</f>
        <v>116</v>
      </c>
      <c r="F17" s="161">
        <f t="shared" ref="F17:F22" si="3">E17/12</f>
        <v>9.6666666666666661</v>
      </c>
      <c r="G17" s="183"/>
      <c r="H17" s="183"/>
      <c r="I17" s="183"/>
    </row>
    <row r="18" spans="1:9" x14ac:dyDescent="0.2">
      <c r="A18" s="159">
        <v>3</v>
      </c>
      <c r="B18" s="148" t="s">
        <v>217</v>
      </c>
      <c r="C18" s="230">
        <v>19.13</v>
      </c>
      <c r="D18" s="190">
        <v>2</v>
      </c>
      <c r="E18" s="161">
        <f t="shared" si="2"/>
        <v>38.26</v>
      </c>
      <c r="F18" s="161">
        <f t="shared" si="3"/>
        <v>3.188333333333333</v>
      </c>
      <c r="G18" s="183"/>
      <c r="H18" s="183"/>
      <c r="I18" s="183"/>
    </row>
    <row r="19" spans="1:9" x14ac:dyDescent="0.2">
      <c r="A19" s="159">
        <v>4</v>
      </c>
      <c r="B19" s="148" t="s">
        <v>233</v>
      </c>
      <c r="C19" s="230">
        <v>29.33</v>
      </c>
      <c r="D19" s="190">
        <v>2</v>
      </c>
      <c r="E19" s="161">
        <f t="shared" si="2"/>
        <v>58.66</v>
      </c>
      <c r="F19" s="161">
        <f t="shared" si="3"/>
        <v>4.8883333333333328</v>
      </c>
      <c r="G19" s="183"/>
      <c r="H19" s="183"/>
      <c r="I19" s="183"/>
    </row>
    <row r="20" spans="1:9" ht="22.5" x14ac:dyDescent="0.2">
      <c r="A20" s="159">
        <v>5</v>
      </c>
      <c r="B20" s="148" t="s">
        <v>234</v>
      </c>
      <c r="C20" s="230">
        <v>5.9</v>
      </c>
      <c r="D20" s="190">
        <v>2</v>
      </c>
      <c r="E20" s="161">
        <f t="shared" si="2"/>
        <v>11.8</v>
      </c>
      <c r="F20" s="161">
        <f t="shared" si="3"/>
        <v>0.98333333333333339</v>
      </c>
      <c r="G20" s="183"/>
      <c r="H20" s="183"/>
      <c r="I20" s="183"/>
    </row>
    <row r="21" spans="1:9" x14ac:dyDescent="0.2">
      <c r="A21" s="159">
        <v>6</v>
      </c>
      <c r="B21" s="148" t="s">
        <v>235</v>
      </c>
      <c r="C21" s="230">
        <v>80.3</v>
      </c>
      <c r="D21" s="190">
        <v>2</v>
      </c>
      <c r="E21" s="161">
        <f t="shared" si="2"/>
        <v>160.6</v>
      </c>
      <c r="F21" s="161">
        <f t="shared" si="3"/>
        <v>13.383333333333333</v>
      </c>
      <c r="G21" s="183"/>
      <c r="H21" s="183"/>
      <c r="I21" s="183"/>
    </row>
    <row r="22" spans="1:9" x14ac:dyDescent="0.2">
      <c r="A22" s="159">
        <v>7</v>
      </c>
      <c r="B22" s="148" t="s">
        <v>236</v>
      </c>
      <c r="C22" s="230">
        <v>7.6</v>
      </c>
      <c r="D22" s="190">
        <v>2</v>
      </c>
      <c r="E22" s="161">
        <f t="shared" si="2"/>
        <v>15.2</v>
      </c>
      <c r="F22" s="161">
        <f t="shared" si="3"/>
        <v>1.2666666666666666</v>
      </c>
      <c r="G22" s="183"/>
      <c r="H22" s="183"/>
      <c r="I22" s="183"/>
    </row>
    <row r="23" spans="1:9" x14ac:dyDescent="0.2">
      <c r="A23" s="176"/>
      <c r="B23" s="177"/>
      <c r="C23" s="391" t="s">
        <v>219</v>
      </c>
      <c r="D23" s="391"/>
      <c r="E23" s="179">
        <f>SUM(E16:E22)</f>
        <v>533.86</v>
      </c>
      <c r="F23" s="181"/>
      <c r="G23" s="183"/>
      <c r="H23" s="183"/>
      <c r="I23" s="183"/>
    </row>
    <row r="24" spans="1:9" x14ac:dyDescent="0.2">
      <c r="A24" s="176"/>
      <c r="B24" s="177"/>
      <c r="C24" s="392" t="s">
        <v>220</v>
      </c>
      <c r="D24" s="392"/>
      <c r="E24" s="392"/>
      <c r="F24" s="182">
        <v>1</v>
      </c>
      <c r="G24" s="183"/>
      <c r="H24" s="183"/>
      <c r="I24" s="183"/>
    </row>
    <row r="25" spans="1:9" x14ac:dyDescent="0.2">
      <c r="A25" s="158"/>
      <c r="B25" s="162"/>
      <c r="C25" s="391" t="s">
        <v>201</v>
      </c>
      <c r="D25" s="391"/>
      <c r="E25" s="180"/>
      <c r="F25" s="178">
        <f>SUM(F16:F22)</f>
        <v>44.48833333333333</v>
      </c>
      <c r="G25" s="183"/>
      <c r="H25" s="183"/>
      <c r="I25" s="183"/>
    </row>
    <row r="26" spans="1:9" x14ac:dyDescent="0.2">
      <c r="C26" s="183"/>
      <c r="D26" s="183"/>
      <c r="E26" s="183"/>
      <c r="F26" s="183"/>
      <c r="G26" s="183"/>
      <c r="H26" s="183"/>
      <c r="I26" s="183"/>
    </row>
    <row r="27" spans="1:9" x14ac:dyDescent="0.2">
      <c r="C27" s="183"/>
      <c r="D27" s="183"/>
      <c r="E27" s="183"/>
      <c r="F27" s="183"/>
      <c r="G27" s="183"/>
      <c r="H27" s="183"/>
      <c r="I27" s="183"/>
    </row>
    <row r="28" spans="1:9" x14ac:dyDescent="0.2">
      <c r="C28" s="183"/>
      <c r="D28" s="183"/>
      <c r="E28" s="183"/>
      <c r="F28" s="183"/>
      <c r="G28" s="183"/>
      <c r="H28" s="183"/>
      <c r="I28" s="183"/>
    </row>
    <row r="29" spans="1:9" x14ac:dyDescent="0.2">
      <c r="C29" s="183"/>
      <c r="D29" s="183"/>
      <c r="E29" s="183"/>
      <c r="F29" s="183"/>
      <c r="G29" s="183"/>
      <c r="H29" s="183"/>
      <c r="I29" s="183"/>
    </row>
    <row r="30" spans="1:9" x14ac:dyDescent="0.2">
      <c r="C30" s="183"/>
      <c r="D30" s="183"/>
      <c r="E30" s="183"/>
      <c r="F30" s="183"/>
      <c r="G30" s="183"/>
      <c r="H30" s="183"/>
      <c r="I30" s="183"/>
    </row>
    <row r="31" spans="1:9" x14ac:dyDescent="0.2">
      <c r="C31" s="183"/>
      <c r="D31" s="183"/>
      <c r="E31" s="183"/>
      <c r="F31" s="183"/>
      <c r="G31" s="183"/>
      <c r="H31" s="183"/>
      <c r="I31" s="183"/>
    </row>
    <row r="32" spans="1:9" x14ac:dyDescent="0.2">
      <c r="C32" s="183"/>
      <c r="D32" s="183"/>
      <c r="E32" s="183"/>
      <c r="F32" s="183"/>
      <c r="G32" s="183"/>
      <c r="H32" s="183"/>
      <c r="I32" s="183"/>
    </row>
    <row r="33" spans="3:9" x14ac:dyDescent="0.2">
      <c r="C33" s="183"/>
      <c r="D33" s="183"/>
      <c r="E33" s="183"/>
      <c r="F33" s="183"/>
      <c r="G33" s="183"/>
      <c r="H33" s="183"/>
      <c r="I33" s="183"/>
    </row>
    <row r="34" spans="3:9" x14ac:dyDescent="0.2">
      <c r="C34" s="183"/>
      <c r="D34" s="183"/>
      <c r="E34" s="183"/>
      <c r="F34" s="183"/>
      <c r="G34" s="183"/>
      <c r="H34" s="183"/>
      <c r="I34" s="183"/>
    </row>
    <row r="35" spans="3:9" x14ac:dyDescent="0.2">
      <c r="C35" s="183"/>
      <c r="D35" s="183"/>
      <c r="E35" s="183"/>
      <c r="F35" s="183"/>
      <c r="G35" s="183"/>
      <c r="H35" s="183"/>
      <c r="I35" s="183"/>
    </row>
    <row r="36" spans="3:9" x14ac:dyDescent="0.2">
      <c r="C36" s="183"/>
      <c r="D36" s="183"/>
      <c r="E36" s="183"/>
      <c r="F36" s="183"/>
      <c r="G36" s="183"/>
      <c r="H36" s="183"/>
      <c r="I36" s="183"/>
    </row>
    <row r="37" spans="3:9" x14ac:dyDescent="0.2">
      <c r="C37" s="183"/>
      <c r="D37" s="183"/>
      <c r="E37" s="183"/>
      <c r="F37" s="183"/>
      <c r="G37" s="183"/>
      <c r="H37" s="183"/>
      <c r="I37" s="183"/>
    </row>
    <row r="38" spans="3:9" x14ac:dyDescent="0.2">
      <c r="C38" s="183"/>
      <c r="D38" s="183"/>
      <c r="E38" s="183"/>
      <c r="F38" s="183"/>
      <c r="G38" s="183"/>
      <c r="H38" s="183"/>
      <c r="I38" s="183"/>
    </row>
    <row r="39" spans="3:9" x14ac:dyDescent="0.2">
      <c r="C39" s="183"/>
      <c r="D39" s="183"/>
      <c r="E39" s="183"/>
      <c r="F39" s="183"/>
      <c r="G39" s="183"/>
      <c r="H39" s="183"/>
      <c r="I39" s="183"/>
    </row>
    <row r="40" spans="3:9" x14ac:dyDescent="0.2">
      <c r="C40" s="183"/>
      <c r="D40" s="183"/>
      <c r="E40" s="183"/>
      <c r="F40" s="183"/>
      <c r="G40" s="183"/>
      <c r="H40" s="183"/>
      <c r="I40" s="183"/>
    </row>
    <row r="41" spans="3:9" x14ac:dyDescent="0.2">
      <c r="C41" s="183"/>
      <c r="D41" s="183"/>
      <c r="E41" s="183"/>
      <c r="F41" s="183"/>
      <c r="G41" s="183"/>
      <c r="H41" s="183"/>
      <c r="I41" s="183"/>
    </row>
    <row r="42" spans="3:9" x14ac:dyDescent="0.2">
      <c r="C42" s="183"/>
      <c r="D42" s="183"/>
      <c r="E42" s="183"/>
      <c r="F42" s="183"/>
      <c r="G42" s="183"/>
      <c r="H42" s="183"/>
      <c r="I42" s="183"/>
    </row>
    <row r="43" spans="3:9" x14ac:dyDescent="0.2">
      <c r="C43" s="183"/>
      <c r="D43" s="183"/>
      <c r="E43" s="183"/>
      <c r="F43" s="183"/>
      <c r="G43" s="183"/>
      <c r="H43" s="183"/>
      <c r="I43" s="183"/>
    </row>
    <row r="44" spans="3:9" x14ac:dyDescent="0.2">
      <c r="C44" s="183"/>
      <c r="D44" s="183"/>
      <c r="E44" s="183"/>
      <c r="F44" s="183"/>
      <c r="G44" s="183"/>
      <c r="H44" s="183"/>
      <c r="I44" s="183"/>
    </row>
    <row r="45" spans="3:9" x14ac:dyDescent="0.2">
      <c r="C45" s="183"/>
      <c r="D45" s="183"/>
      <c r="E45" s="183"/>
      <c r="F45" s="183"/>
      <c r="G45" s="183"/>
      <c r="H45" s="183"/>
      <c r="I45" s="183"/>
    </row>
    <row r="46" spans="3:9" x14ac:dyDescent="0.2">
      <c r="C46" s="183"/>
      <c r="D46" s="183"/>
      <c r="E46" s="183"/>
      <c r="F46" s="183"/>
      <c r="G46" s="183"/>
      <c r="H46" s="183"/>
      <c r="I46" s="183"/>
    </row>
    <row r="47" spans="3:9" x14ac:dyDescent="0.2">
      <c r="C47" s="183"/>
      <c r="D47" s="183"/>
      <c r="E47" s="183"/>
      <c r="F47" s="183"/>
      <c r="G47" s="183"/>
      <c r="H47" s="183"/>
      <c r="I47" s="183"/>
    </row>
    <row r="48" spans="3:9" x14ac:dyDescent="0.2">
      <c r="C48" s="183"/>
      <c r="D48" s="183"/>
      <c r="E48" s="183"/>
      <c r="F48" s="183"/>
      <c r="G48" s="183"/>
      <c r="H48" s="183"/>
      <c r="I48" s="183"/>
    </row>
    <row r="49" spans="3:9" x14ac:dyDescent="0.2">
      <c r="C49" s="183"/>
      <c r="D49" s="183"/>
      <c r="E49" s="183"/>
      <c r="F49" s="183"/>
      <c r="G49" s="183"/>
      <c r="H49" s="183"/>
      <c r="I49" s="183"/>
    </row>
    <row r="50" spans="3:9" x14ac:dyDescent="0.2">
      <c r="C50" s="183"/>
      <c r="D50" s="183"/>
      <c r="E50" s="183"/>
      <c r="F50" s="183"/>
      <c r="G50" s="183"/>
      <c r="H50" s="183"/>
      <c r="I50" s="183"/>
    </row>
    <row r="51" spans="3:9" x14ac:dyDescent="0.2">
      <c r="C51" s="183"/>
      <c r="D51" s="183"/>
      <c r="E51" s="183"/>
      <c r="F51" s="183"/>
      <c r="G51" s="183"/>
      <c r="H51" s="183"/>
      <c r="I51" s="183"/>
    </row>
    <row r="52" spans="3:9" x14ac:dyDescent="0.2">
      <c r="C52" s="183"/>
      <c r="D52" s="183"/>
      <c r="E52" s="183"/>
      <c r="F52" s="183"/>
      <c r="G52" s="183"/>
      <c r="H52" s="183"/>
      <c r="I52" s="183"/>
    </row>
    <row r="53" spans="3:9" x14ac:dyDescent="0.2">
      <c r="C53" s="183"/>
      <c r="D53" s="183"/>
      <c r="E53" s="183"/>
      <c r="F53" s="183"/>
      <c r="G53" s="183"/>
      <c r="H53" s="183"/>
      <c r="I53" s="183"/>
    </row>
    <row r="54" spans="3:9" x14ac:dyDescent="0.2">
      <c r="C54" s="183"/>
      <c r="D54" s="183"/>
      <c r="E54" s="183"/>
      <c r="F54" s="183"/>
      <c r="G54" s="183"/>
      <c r="H54" s="183"/>
      <c r="I54" s="183"/>
    </row>
    <row r="55" spans="3:9" x14ac:dyDescent="0.2">
      <c r="C55" s="183"/>
      <c r="D55" s="183"/>
      <c r="E55" s="183"/>
      <c r="F55" s="183"/>
      <c r="G55" s="183"/>
      <c r="H55" s="183"/>
      <c r="I55" s="183"/>
    </row>
    <row r="56" spans="3:9" x14ac:dyDescent="0.2">
      <c r="C56" s="183"/>
      <c r="D56" s="183"/>
      <c r="E56" s="183"/>
      <c r="F56" s="183"/>
      <c r="G56" s="183"/>
      <c r="H56" s="183"/>
      <c r="I56" s="183"/>
    </row>
    <row r="57" spans="3:9" x14ac:dyDescent="0.2">
      <c r="C57" s="183"/>
      <c r="D57" s="183"/>
      <c r="E57" s="183"/>
      <c r="F57" s="183"/>
      <c r="G57" s="183"/>
      <c r="H57" s="183"/>
      <c r="I57" s="183"/>
    </row>
    <row r="58" spans="3:9" x14ac:dyDescent="0.2">
      <c r="C58" s="183"/>
      <c r="D58" s="183"/>
      <c r="E58" s="183"/>
      <c r="F58" s="183"/>
      <c r="G58" s="183"/>
      <c r="H58" s="183"/>
      <c r="I58" s="183"/>
    </row>
    <row r="59" spans="3:9" x14ac:dyDescent="0.2">
      <c r="C59" s="183"/>
      <c r="D59" s="183"/>
      <c r="E59" s="183"/>
      <c r="F59" s="183"/>
      <c r="G59" s="183"/>
      <c r="H59" s="183"/>
      <c r="I59" s="183"/>
    </row>
    <row r="60" spans="3:9" x14ac:dyDescent="0.2">
      <c r="C60" s="183"/>
      <c r="D60" s="183"/>
      <c r="E60" s="183"/>
      <c r="F60" s="183"/>
      <c r="G60" s="183"/>
      <c r="H60" s="183"/>
      <c r="I60" s="183"/>
    </row>
    <row r="61" spans="3:9" x14ac:dyDescent="0.2">
      <c r="C61" s="183"/>
      <c r="D61" s="183"/>
      <c r="E61" s="183"/>
      <c r="F61" s="183"/>
      <c r="G61" s="183"/>
      <c r="H61" s="183"/>
      <c r="I61" s="183"/>
    </row>
    <row r="62" spans="3:9" x14ac:dyDescent="0.2">
      <c r="C62" s="183"/>
      <c r="D62" s="183"/>
      <c r="E62" s="183"/>
      <c r="F62" s="183"/>
      <c r="G62" s="183"/>
      <c r="H62" s="183"/>
      <c r="I62" s="183"/>
    </row>
    <row r="63" spans="3:9" x14ac:dyDescent="0.2">
      <c r="C63" s="183"/>
      <c r="D63" s="183"/>
      <c r="E63" s="183"/>
      <c r="F63" s="183"/>
      <c r="G63" s="183"/>
      <c r="H63" s="183"/>
      <c r="I63" s="183"/>
    </row>
    <row r="64" spans="3:9" x14ac:dyDescent="0.2">
      <c r="C64" s="183"/>
      <c r="D64" s="183"/>
      <c r="E64" s="183"/>
      <c r="F64" s="183"/>
      <c r="G64" s="183"/>
      <c r="H64" s="183"/>
      <c r="I64" s="183"/>
    </row>
    <row r="65" spans="3:9" x14ac:dyDescent="0.2">
      <c r="C65" s="183"/>
      <c r="D65" s="183"/>
      <c r="E65" s="183"/>
      <c r="F65" s="183"/>
      <c r="G65" s="183"/>
      <c r="H65" s="183"/>
      <c r="I65" s="183"/>
    </row>
    <row r="66" spans="3:9" x14ac:dyDescent="0.2">
      <c r="C66" s="183"/>
      <c r="D66" s="183"/>
      <c r="E66" s="183"/>
      <c r="F66" s="183"/>
      <c r="G66" s="183"/>
      <c r="H66" s="183"/>
      <c r="I66" s="183"/>
    </row>
    <row r="67" spans="3:9" x14ac:dyDescent="0.2">
      <c r="C67" s="183"/>
      <c r="D67" s="183"/>
      <c r="E67" s="183"/>
      <c r="F67" s="183"/>
      <c r="G67" s="183"/>
      <c r="H67" s="183"/>
      <c r="I67" s="183"/>
    </row>
    <row r="68" spans="3:9" x14ac:dyDescent="0.2">
      <c r="C68" s="183"/>
      <c r="D68" s="183"/>
      <c r="E68" s="183"/>
      <c r="F68" s="183"/>
      <c r="G68" s="183"/>
      <c r="H68" s="183"/>
      <c r="I68" s="183"/>
    </row>
    <row r="69" spans="3:9" x14ac:dyDescent="0.2">
      <c r="C69" s="183"/>
      <c r="D69" s="183"/>
      <c r="E69" s="183"/>
      <c r="F69" s="183"/>
      <c r="G69" s="183"/>
      <c r="H69" s="183"/>
      <c r="I69" s="183"/>
    </row>
    <row r="70" spans="3:9" x14ac:dyDescent="0.2">
      <c r="C70" s="183"/>
      <c r="D70" s="183"/>
      <c r="E70" s="183"/>
      <c r="F70" s="183"/>
      <c r="G70" s="183"/>
      <c r="H70" s="183"/>
      <c r="I70" s="183"/>
    </row>
    <row r="71" spans="3:9" x14ac:dyDescent="0.2">
      <c r="C71" s="183"/>
      <c r="D71" s="183"/>
      <c r="E71" s="183"/>
      <c r="F71" s="183"/>
      <c r="G71" s="183"/>
      <c r="H71" s="183"/>
      <c r="I71" s="183"/>
    </row>
    <row r="72" spans="3:9" x14ac:dyDescent="0.2">
      <c r="C72" s="183"/>
      <c r="D72" s="183"/>
      <c r="E72" s="183"/>
      <c r="F72" s="183"/>
      <c r="G72" s="183"/>
      <c r="H72" s="183"/>
      <c r="I72" s="183"/>
    </row>
    <row r="73" spans="3:9" x14ac:dyDescent="0.2">
      <c r="C73" s="183"/>
      <c r="D73" s="183"/>
      <c r="E73" s="183"/>
      <c r="F73" s="183"/>
      <c r="G73" s="183"/>
      <c r="H73" s="183"/>
      <c r="I73" s="183"/>
    </row>
    <row r="74" spans="3:9" x14ac:dyDescent="0.2">
      <c r="C74" s="183"/>
      <c r="D74" s="183"/>
      <c r="E74" s="183"/>
      <c r="F74" s="183"/>
      <c r="G74" s="183"/>
      <c r="H74" s="183"/>
      <c r="I74" s="183"/>
    </row>
    <row r="75" spans="3:9" x14ac:dyDescent="0.2">
      <c r="C75" s="183"/>
      <c r="D75" s="183"/>
      <c r="E75" s="183"/>
      <c r="F75" s="183"/>
      <c r="G75" s="183"/>
      <c r="H75" s="183"/>
      <c r="I75" s="183"/>
    </row>
    <row r="76" spans="3:9" x14ac:dyDescent="0.2">
      <c r="C76" s="183"/>
      <c r="D76" s="183"/>
      <c r="E76" s="183"/>
      <c r="F76" s="183"/>
      <c r="G76" s="183"/>
      <c r="H76" s="183"/>
      <c r="I76" s="183"/>
    </row>
    <row r="77" spans="3:9" x14ac:dyDescent="0.2">
      <c r="C77" s="183"/>
      <c r="D77" s="183"/>
      <c r="E77" s="183"/>
      <c r="F77" s="183"/>
      <c r="G77" s="183"/>
      <c r="H77" s="183"/>
      <c r="I77" s="183"/>
    </row>
    <row r="78" spans="3:9" x14ac:dyDescent="0.2">
      <c r="C78" s="183"/>
      <c r="D78" s="183"/>
      <c r="E78" s="183"/>
      <c r="F78" s="183"/>
      <c r="G78" s="183"/>
      <c r="H78" s="183"/>
      <c r="I78" s="183"/>
    </row>
    <row r="79" spans="3:9" x14ac:dyDescent="0.2">
      <c r="C79" s="183"/>
      <c r="D79" s="183"/>
      <c r="E79" s="183"/>
      <c r="F79" s="183"/>
      <c r="G79" s="183"/>
      <c r="H79" s="183"/>
      <c r="I79" s="183"/>
    </row>
    <row r="80" spans="3:9" x14ac:dyDescent="0.2">
      <c r="C80" s="183"/>
      <c r="D80" s="183"/>
      <c r="E80" s="183"/>
      <c r="F80" s="183"/>
      <c r="G80" s="183"/>
      <c r="H80" s="183"/>
      <c r="I80" s="183"/>
    </row>
    <row r="81" spans="3:9" x14ac:dyDescent="0.2">
      <c r="C81" s="183"/>
      <c r="D81" s="183"/>
      <c r="E81" s="183"/>
      <c r="F81" s="183"/>
      <c r="G81" s="183"/>
      <c r="H81" s="183"/>
      <c r="I81" s="183"/>
    </row>
    <row r="82" spans="3:9" x14ac:dyDescent="0.2">
      <c r="C82" s="183"/>
      <c r="D82" s="183"/>
      <c r="E82" s="183"/>
      <c r="F82" s="183"/>
      <c r="G82" s="183"/>
      <c r="H82" s="183"/>
      <c r="I82" s="183"/>
    </row>
    <row r="83" spans="3:9" x14ac:dyDescent="0.2">
      <c r="C83" s="183"/>
      <c r="D83" s="183"/>
      <c r="E83" s="183"/>
      <c r="F83" s="183"/>
      <c r="G83" s="183"/>
      <c r="H83" s="183"/>
      <c r="I83" s="183"/>
    </row>
    <row r="84" spans="3:9" x14ac:dyDescent="0.2">
      <c r="C84" s="183"/>
      <c r="D84" s="183"/>
      <c r="E84" s="183"/>
      <c r="F84" s="183"/>
      <c r="G84" s="183"/>
      <c r="H84" s="183"/>
      <c r="I84" s="183"/>
    </row>
    <row r="85" spans="3:9" x14ac:dyDescent="0.2">
      <c r="C85" s="183"/>
      <c r="D85" s="183"/>
      <c r="E85" s="183"/>
      <c r="F85" s="183"/>
      <c r="G85" s="183"/>
      <c r="H85" s="183"/>
      <c r="I85" s="183"/>
    </row>
    <row r="86" spans="3:9" x14ac:dyDescent="0.2">
      <c r="C86" s="183"/>
      <c r="D86" s="183"/>
      <c r="E86" s="183"/>
      <c r="F86" s="183"/>
      <c r="G86" s="183"/>
      <c r="H86" s="183"/>
      <c r="I86" s="183"/>
    </row>
    <row r="87" spans="3:9" x14ac:dyDescent="0.2">
      <c r="C87" s="183"/>
      <c r="D87" s="183"/>
      <c r="E87" s="183"/>
      <c r="F87" s="183"/>
      <c r="G87" s="183"/>
      <c r="H87" s="183"/>
      <c r="I87" s="183"/>
    </row>
    <row r="88" spans="3:9" x14ac:dyDescent="0.2">
      <c r="C88" s="183"/>
      <c r="D88" s="183"/>
      <c r="E88" s="183"/>
      <c r="F88" s="183"/>
      <c r="G88" s="183"/>
      <c r="H88" s="183"/>
      <c r="I88" s="183"/>
    </row>
    <row r="89" spans="3:9" x14ac:dyDescent="0.2">
      <c r="C89" s="183"/>
      <c r="D89" s="183"/>
      <c r="E89" s="183"/>
      <c r="F89" s="183"/>
      <c r="G89" s="183"/>
      <c r="H89" s="183"/>
      <c r="I89" s="183"/>
    </row>
    <row r="90" spans="3:9" x14ac:dyDescent="0.2">
      <c r="C90" s="183"/>
      <c r="D90" s="183"/>
      <c r="E90" s="183"/>
      <c r="F90" s="183"/>
      <c r="G90" s="183"/>
      <c r="H90" s="183"/>
      <c r="I90" s="183"/>
    </row>
    <row r="91" spans="3:9" x14ac:dyDescent="0.2">
      <c r="C91" s="183"/>
      <c r="D91" s="183"/>
      <c r="E91" s="183"/>
      <c r="F91" s="183"/>
      <c r="G91" s="183"/>
      <c r="H91" s="183"/>
      <c r="I91" s="183"/>
    </row>
    <row r="92" spans="3:9" x14ac:dyDescent="0.2">
      <c r="C92" s="183"/>
      <c r="D92" s="183"/>
      <c r="E92" s="183"/>
      <c r="F92" s="183"/>
      <c r="G92" s="183"/>
      <c r="H92" s="183"/>
      <c r="I92" s="183"/>
    </row>
  </sheetData>
  <mergeCells count="10">
    <mergeCell ref="A15:B15"/>
    <mergeCell ref="C23:D23"/>
    <mergeCell ref="C24:E24"/>
    <mergeCell ref="C25:D25"/>
    <mergeCell ref="A13:C13"/>
    <mergeCell ref="A4:B4"/>
    <mergeCell ref="A1:F1"/>
    <mergeCell ref="C9:D9"/>
    <mergeCell ref="C10:E10"/>
    <mergeCell ref="C11:D11"/>
  </mergeCells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opLeftCell="A25" workbookViewId="0">
      <selection activeCell="D34" sqref="D34"/>
    </sheetView>
  </sheetViews>
  <sheetFormatPr defaultRowHeight="12.75" x14ac:dyDescent="0.2"/>
  <cols>
    <col min="2" max="2" width="14.5703125" customWidth="1"/>
    <col min="3" max="3" width="14" customWidth="1"/>
    <col min="4" max="4" width="13.42578125" customWidth="1"/>
    <col min="5" max="5" width="17.85546875" customWidth="1"/>
  </cols>
  <sheetData>
    <row r="1" spans="1:6" x14ac:dyDescent="0.2">
      <c r="A1" s="390" t="s">
        <v>242</v>
      </c>
      <c r="B1" s="390"/>
      <c r="C1" s="390"/>
      <c r="D1" s="390"/>
      <c r="E1" s="390"/>
      <c r="F1" s="390"/>
    </row>
    <row r="3" spans="1:6" ht="22.5" x14ac:dyDescent="0.2">
      <c r="A3" s="395" t="s">
        <v>198</v>
      </c>
      <c r="B3" s="396"/>
      <c r="C3" s="227" t="s">
        <v>241</v>
      </c>
      <c r="D3" s="227" t="s">
        <v>120</v>
      </c>
      <c r="E3" s="227" t="s">
        <v>200</v>
      </c>
    </row>
    <row r="4" spans="1:6" x14ac:dyDescent="0.2">
      <c r="A4" s="159">
        <v>1</v>
      </c>
      <c r="B4" s="185" t="s">
        <v>268</v>
      </c>
      <c r="C4" s="253">
        <v>5.6633333333333331</v>
      </c>
      <c r="D4" s="187">
        <v>10</v>
      </c>
      <c r="E4" s="188">
        <f>(C4*D4)</f>
        <v>56.633333333333333</v>
      </c>
      <c r="F4" s="254"/>
    </row>
    <row r="5" spans="1:6" x14ac:dyDescent="0.2">
      <c r="A5" s="159">
        <v>2</v>
      </c>
      <c r="B5" s="185" t="s">
        <v>267</v>
      </c>
      <c r="C5" s="253">
        <v>26.083333333333332</v>
      </c>
      <c r="D5" s="187">
        <v>4</v>
      </c>
      <c r="E5" s="188">
        <f t="shared" ref="E5:E40" si="0">(C5*D5)</f>
        <v>104.33333333333333</v>
      </c>
      <c r="F5" s="254"/>
    </row>
    <row r="6" spans="1:6" ht="33.75" x14ac:dyDescent="0.2">
      <c r="A6" s="159">
        <v>3</v>
      </c>
      <c r="B6" s="185" t="s">
        <v>244</v>
      </c>
      <c r="C6" s="253">
        <v>10.506666666666666</v>
      </c>
      <c r="D6" s="187">
        <v>4</v>
      </c>
      <c r="E6" s="188">
        <f t="shared" si="0"/>
        <v>42.026666666666664</v>
      </c>
      <c r="F6" s="254"/>
    </row>
    <row r="7" spans="1:6" ht="22.5" x14ac:dyDescent="0.2">
      <c r="A7" s="159">
        <v>4</v>
      </c>
      <c r="B7" s="185" t="s">
        <v>245</v>
      </c>
      <c r="C7" s="253">
        <v>47.293333333333329</v>
      </c>
      <c r="D7" s="231">
        <v>8</v>
      </c>
      <c r="E7" s="188">
        <f t="shared" si="0"/>
        <v>378.34666666666664</v>
      </c>
      <c r="F7" s="254"/>
    </row>
    <row r="8" spans="1:6" ht="33.75" x14ac:dyDescent="0.2">
      <c r="A8" s="159">
        <v>5</v>
      </c>
      <c r="B8" s="185" t="s">
        <v>246</v>
      </c>
      <c r="C8" s="253">
        <v>27.576666666666668</v>
      </c>
      <c r="D8" s="231">
        <v>2</v>
      </c>
      <c r="E8" s="188">
        <f t="shared" si="0"/>
        <v>55.153333333333336</v>
      </c>
      <c r="F8" s="254"/>
    </row>
    <row r="9" spans="1:6" ht="22.5" x14ac:dyDescent="0.2">
      <c r="A9" s="159">
        <v>6</v>
      </c>
      <c r="B9" s="185" t="s">
        <v>247</v>
      </c>
      <c r="C9" s="253">
        <v>7.4600000000000009</v>
      </c>
      <c r="D9" s="187">
        <v>8</v>
      </c>
      <c r="E9" s="188">
        <f t="shared" si="0"/>
        <v>59.680000000000007</v>
      </c>
      <c r="F9" s="254"/>
    </row>
    <row r="10" spans="1:6" ht="22.5" x14ac:dyDescent="0.2">
      <c r="A10" s="159">
        <v>7</v>
      </c>
      <c r="B10" s="185" t="s">
        <v>248</v>
      </c>
      <c r="C10" s="253">
        <v>1.07</v>
      </c>
      <c r="D10" s="187">
        <v>10</v>
      </c>
      <c r="E10" s="188">
        <f t="shared" si="0"/>
        <v>10.700000000000001</v>
      </c>
      <c r="F10" s="254"/>
    </row>
    <row r="11" spans="1:6" x14ac:dyDescent="0.2">
      <c r="A11" s="159">
        <v>8</v>
      </c>
      <c r="B11" s="185" t="s">
        <v>249</v>
      </c>
      <c r="C11" s="253">
        <v>3.4599999999999995</v>
      </c>
      <c r="D11" s="187">
        <v>6</v>
      </c>
      <c r="E11" s="188">
        <f t="shared" si="0"/>
        <v>20.759999999999998</v>
      </c>
      <c r="F11" s="254"/>
    </row>
    <row r="12" spans="1:6" x14ac:dyDescent="0.2">
      <c r="A12" s="159">
        <v>9</v>
      </c>
      <c r="B12" s="185" t="s">
        <v>250</v>
      </c>
      <c r="C12" s="253">
        <v>1.7233333333333334</v>
      </c>
      <c r="D12" s="187">
        <v>30</v>
      </c>
      <c r="E12" s="188">
        <f t="shared" si="0"/>
        <v>51.7</v>
      </c>
      <c r="F12" s="254"/>
    </row>
    <row r="13" spans="1:6" s="137" customFormat="1" x14ac:dyDescent="0.2">
      <c r="A13" s="274">
        <v>10</v>
      </c>
      <c r="B13" s="148" t="s">
        <v>251</v>
      </c>
      <c r="C13" s="275">
        <v>21.406666666666666</v>
      </c>
      <c r="D13" s="276">
        <v>1</v>
      </c>
      <c r="E13" s="277">
        <f t="shared" si="0"/>
        <v>21.406666666666666</v>
      </c>
      <c r="F13" s="278"/>
    </row>
    <row r="14" spans="1:6" x14ac:dyDescent="0.2">
      <c r="A14" s="159">
        <v>11</v>
      </c>
      <c r="B14" s="185" t="s">
        <v>252</v>
      </c>
      <c r="C14" s="253">
        <v>1.9666666666666668</v>
      </c>
      <c r="D14" s="187">
        <v>15</v>
      </c>
      <c r="E14" s="188">
        <f t="shared" si="0"/>
        <v>29.5</v>
      </c>
      <c r="F14" s="254"/>
    </row>
    <row r="15" spans="1:6" ht="33.75" x14ac:dyDescent="0.2">
      <c r="A15" s="159">
        <v>12</v>
      </c>
      <c r="B15" s="185" t="s">
        <v>253</v>
      </c>
      <c r="C15" s="253">
        <v>15.456666666666669</v>
      </c>
      <c r="D15" s="187">
        <v>6</v>
      </c>
      <c r="E15" s="188">
        <f t="shared" si="0"/>
        <v>92.740000000000009</v>
      </c>
      <c r="F15" s="254"/>
    </row>
    <row r="16" spans="1:6" ht="22.5" x14ac:dyDescent="0.2">
      <c r="A16" s="159">
        <v>13</v>
      </c>
      <c r="B16" s="185" t="s">
        <v>254</v>
      </c>
      <c r="C16" s="253">
        <v>7.5533333333333346</v>
      </c>
      <c r="D16" s="187">
        <v>1</v>
      </c>
      <c r="E16" s="188">
        <f t="shared" si="0"/>
        <v>7.5533333333333346</v>
      </c>
      <c r="F16" s="254"/>
    </row>
    <row r="17" spans="1:6" ht="22.5" x14ac:dyDescent="0.2">
      <c r="A17" s="159">
        <v>14</v>
      </c>
      <c r="B17" s="185" t="s">
        <v>255</v>
      </c>
      <c r="C17" s="253">
        <v>2.17</v>
      </c>
      <c r="D17" s="187">
        <v>2</v>
      </c>
      <c r="E17" s="188">
        <f t="shared" si="0"/>
        <v>4.34</v>
      </c>
      <c r="F17" s="254"/>
    </row>
    <row r="18" spans="1:6" x14ac:dyDescent="0.2">
      <c r="A18" s="159">
        <v>15</v>
      </c>
      <c r="B18" s="185" t="s">
        <v>256</v>
      </c>
      <c r="C18" s="253">
        <v>6.4933333333333332</v>
      </c>
      <c r="D18" s="187">
        <v>2</v>
      </c>
      <c r="E18" s="188">
        <f t="shared" si="0"/>
        <v>12.986666666666666</v>
      </c>
      <c r="F18" s="254"/>
    </row>
    <row r="19" spans="1:6" x14ac:dyDescent="0.2">
      <c r="A19" s="159">
        <v>16</v>
      </c>
      <c r="B19" s="185" t="s">
        <v>257</v>
      </c>
      <c r="C19" s="253">
        <v>6.7566666666666677</v>
      </c>
      <c r="D19" s="187">
        <v>1</v>
      </c>
      <c r="E19" s="188">
        <f t="shared" si="0"/>
        <v>6.7566666666666677</v>
      </c>
      <c r="F19" s="254"/>
    </row>
    <row r="20" spans="1:6" x14ac:dyDescent="0.2">
      <c r="A20" s="159">
        <v>17</v>
      </c>
      <c r="B20" s="185" t="s">
        <v>258</v>
      </c>
      <c r="C20" s="253">
        <v>6.7566666666666677</v>
      </c>
      <c r="D20" s="187">
        <v>6</v>
      </c>
      <c r="E20" s="188">
        <f t="shared" si="0"/>
        <v>40.540000000000006</v>
      </c>
      <c r="F20" s="254"/>
    </row>
    <row r="21" spans="1:6" x14ac:dyDescent="0.2">
      <c r="A21" s="159">
        <v>18</v>
      </c>
      <c r="B21" s="185" t="s">
        <v>259</v>
      </c>
      <c r="C21" s="253">
        <v>6.3900000000000006</v>
      </c>
      <c r="D21" s="187">
        <v>1</v>
      </c>
      <c r="E21" s="188">
        <f t="shared" si="0"/>
        <v>6.3900000000000006</v>
      </c>
      <c r="F21" s="254"/>
    </row>
    <row r="22" spans="1:6" x14ac:dyDescent="0.2">
      <c r="A22" s="159">
        <v>19</v>
      </c>
      <c r="B22" s="185" t="s">
        <v>280</v>
      </c>
      <c r="C22" s="253">
        <v>4.9133333333333331</v>
      </c>
      <c r="D22" s="187">
        <v>15</v>
      </c>
      <c r="E22" s="188">
        <f t="shared" si="0"/>
        <v>73.7</v>
      </c>
      <c r="F22" s="254"/>
    </row>
    <row r="23" spans="1:6" ht="22.5" x14ac:dyDescent="0.2">
      <c r="A23" s="159">
        <v>20</v>
      </c>
      <c r="B23" s="185" t="s">
        <v>260</v>
      </c>
      <c r="C23" s="253">
        <v>58.550000000000004</v>
      </c>
      <c r="D23" s="187">
        <v>1</v>
      </c>
      <c r="E23" s="188">
        <f t="shared" si="0"/>
        <v>58.550000000000004</v>
      </c>
      <c r="F23" s="254"/>
    </row>
    <row r="24" spans="1:6" ht="22.5" x14ac:dyDescent="0.2">
      <c r="A24" s="159">
        <v>21</v>
      </c>
      <c r="B24" s="185" t="s">
        <v>261</v>
      </c>
      <c r="C24" s="253">
        <v>25.573333333333334</v>
      </c>
      <c r="D24" s="187">
        <v>3</v>
      </c>
      <c r="E24" s="188">
        <f t="shared" si="0"/>
        <v>76.72</v>
      </c>
      <c r="F24" s="254"/>
    </row>
    <row r="25" spans="1:6" ht="22.5" x14ac:dyDescent="0.2">
      <c r="A25" s="159">
        <v>22</v>
      </c>
      <c r="B25" s="185" t="s">
        <v>262</v>
      </c>
      <c r="C25" s="253">
        <v>47.463333333333331</v>
      </c>
      <c r="D25" s="187">
        <v>1</v>
      </c>
      <c r="E25" s="188">
        <f t="shared" si="0"/>
        <v>47.463333333333331</v>
      </c>
      <c r="F25" s="254"/>
    </row>
    <row r="26" spans="1:6" ht="22.5" x14ac:dyDescent="0.2">
      <c r="A26" s="159">
        <v>23</v>
      </c>
      <c r="B26" s="185" t="s">
        <v>263</v>
      </c>
      <c r="C26" s="253">
        <v>51.410000000000004</v>
      </c>
      <c r="D26" s="187">
        <v>1</v>
      </c>
      <c r="E26" s="188">
        <f t="shared" si="0"/>
        <v>51.410000000000004</v>
      </c>
      <c r="F26" s="254"/>
    </row>
    <row r="27" spans="1:6" ht="22.5" x14ac:dyDescent="0.2">
      <c r="A27" s="159">
        <v>24</v>
      </c>
      <c r="B27" s="185" t="s">
        <v>264</v>
      </c>
      <c r="C27" s="253">
        <v>52.74666666666667</v>
      </c>
      <c r="D27" s="187">
        <v>1</v>
      </c>
      <c r="E27" s="188">
        <f t="shared" si="0"/>
        <v>52.74666666666667</v>
      </c>
      <c r="F27" s="254"/>
    </row>
    <row r="28" spans="1:6" ht="22.5" x14ac:dyDescent="0.2">
      <c r="A28" s="159">
        <v>25</v>
      </c>
      <c r="B28" s="185" t="s">
        <v>265</v>
      </c>
      <c r="C28" s="253">
        <v>58.550000000000004</v>
      </c>
      <c r="D28" s="187">
        <v>1</v>
      </c>
      <c r="E28" s="188">
        <f t="shared" si="0"/>
        <v>58.550000000000004</v>
      </c>
      <c r="F28" s="254"/>
    </row>
    <row r="29" spans="1:6" x14ac:dyDescent="0.2">
      <c r="A29" s="159">
        <v>26</v>
      </c>
      <c r="B29" s="185" t="s">
        <v>266</v>
      </c>
      <c r="C29" s="253">
        <v>2.8933333333333331</v>
      </c>
      <c r="D29" s="187">
        <v>2</v>
      </c>
      <c r="E29" s="188">
        <f t="shared" si="0"/>
        <v>5.7866666666666662</v>
      </c>
      <c r="F29" s="254"/>
    </row>
    <row r="30" spans="1:6" x14ac:dyDescent="0.2">
      <c r="A30" s="159">
        <v>27</v>
      </c>
      <c r="B30" s="185" t="s">
        <v>269</v>
      </c>
      <c r="C30" s="253">
        <v>18.073333333333334</v>
      </c>
      <c r="D30" s="187">
        <v>1</v>
      </c>
      <c r="E30" s="188">
        <f t="shared" si="0"/>
        <v>18.073333333333334</v>
      </c>
      <c r="F30" s="254"/>
    </row>
    <row r="31" spans="1:6" x14ac:dyDescent="0.2">
      <c r="A31" s="159">
        <v>28</v>
      </c>
      <c r="B31" s="185" t="s">
        <v>270</v>
      </c>
      <c r="C31" s="253">
        <v>2.06</v>
      </c>
      <c r="D31" s="187">
        <v>4</v>
      </c>
      <c r="E31" s="188">
        <f t="shared" si="0"/>
        <v>8.24</v>
      </c>
      <c r="F31" s="254"/>
    </row>
    <row r="32" spans="1:6" x14ac:dyDescent="0.2">
      <c r="A32" s="159">
        <v>29</v>
      </c>
      <c r="B32" s="185" t="s">
        <v>271</v>
      </c>
      <c r="C32" s="253">
        <v>5.4866666666666672</v>
      </c>
      <c r="D32" s="187">
        <v>2</v>
      </c>
      <c r="E32" s="188">
        <f t="shared" si="0"/>
        <v>10.973333333333334</v>
      </c>
      <c r="F32" s="254"/>
    </row>
    <row r="33" spans="1:7" ht="22.5" x14ac:dyDescent="0.2">
      <c r="A33" s="159">
        <v>30</v>
      </c>
      <c r="B33" s="185" t="s">
        <v>272</v>
      </c>
      <c r="C33" s="253">
        <v>5.5966666666666667</v>
      </c>
      <c r="D33" s="187">
        <v>1</v>
      </c>
      <c r="E33" s="188">
        <f t="shared" si="0"/>
        <v>5.5966666666666667</v>
      </c>
      <c r="F33" s="254"/>
    </row>
    <row r="34" spans="1:7" ht="22.5" x14ac:dyDescent="0.2">
      <c r="A34" s="159">
        <v>31</v>
      </c>
      <c r="B34" s="185" t="s">
        <v>273</v>
      </c>
      <c r="C34" s="253">
        <v>64.516666666666666</v>
      </c>
      <c r="D34" s="187">
        <v>4</v>
      </c>
      <c r="E34" s="188">
        <f t="shared" si="0"/>
        <v>258.06666666666666</v>
      </c>
      <c r="F34" s="254"/>
    </row>
    <row r="35" spans="1:7" ht="22.5" x14ac:dyDescent="0.2">
      <c r="A35" s="159">
        <v>32</v>
      </c>
      <c r="B35" s="185" t="s">
        <v>274</v>
      </c>
      <c r="C35" s="253">
        <v>64.506666666666661</v>
      </c>
      <c r="D35" s="187">
        <v>12</v>
      </c>
      <c r="E35" s="188">
        <f t="shared" si="0"/>
        <v>774.07999999999993</v>
      </c>
      <c r="F35" s="254"/>
    </row>
    <row r="36" spans="1:7" ht="22.5" x14ac:dyDescent="0.2">
      <c r="A36" s="159">
        <v>33</v>
      </c>
      <c r="B36" s="185" t="s">
        <v>275</v>
      </c>
      <c r="C36" s="253">
        <v>10.276666666666666</v>
      </c>
      <c r="D36" s="187">
        <v>5</v>
      </c>
      <c r="E36" s="188">
        <f t="shared" si="0"/>
        <v>51.383333333333326</v>
      </c>
      <c r="F36" s="254"/>
    </row>
    <row r="37" spans="1:7" ht="33.75" x14ac:dyDescent="0.2">
      <c r="A37" s="159">
        <v>34</v>
      </c>
      <c r="B37" s="185" t="s">
        <v>276</v>
      </c>
      <c r="C37" s="253">
        <v>5.1733333333333329</v>
      </c>
      <c r="D37" s="187">
        <v>1</v>
      </c>
      <c r="E37" s="188">
        <f t="shared" si="0"/>
        <v>5.1733333333333329</v>
      </c>
      <c r="F37" s="254"/>
    </row>
    <row r="38" spans="1:7" ht="22.5" x14ac:dyDescent="0.2">
      <c r="A38" s="159">
        <v>35</v>
      </c>
      <c r="B38" s="185" t="s">
        <v>277</v>
      </c>
      <c r="C38" s="253">
        <v>72.713333333333324</v>
      </c>
      <c r="D38" s="187">
        <v>1</v>
      </c>
      <c r="E38" s="188">
        <f t="shared" si="0"/>
        <v>72.713333333333324</v>
      </c>
      <c r="F38" s="254"/>
    </row>
    <row r="39" spans="1:7" ht="22.5" x14ac:dyDescent="0.2">
      <c r="A39" s="159">
        <v>36</v>
      </c>
      <c r="B39" s="185" t="s">
        <v>278</v>
      </c>
      <c r="C39" s="253">
        <v>73.600000000000009</v>
      </c>
      <c r="D39" s="187">
        <v>1</v>
      </c>
      <c r="E39" s="188">
        <f t="shared" si="0"/>
        <v>73.600000000000009</v>
      </c>
      <c r="F39" s="254"/>
    </row>
    <row r="40" spans="1:7" x14ac:dyDescent="0.2">
      <c r="A40" s="159">
        <v>37</v>
      </c>
      <c r="B40" s="185" t="s">
        <v>279</v>
      </c>
      <c r="C40" s="253">
        <v>3.6733333333333333</v>
      </c>
      <c r="D40" s="187">
        <v>2</v>
      </c>
      <c r="E40" s="188">
        <f t="shared" si="0"/>
        <v>7.3466666666666667</v>
      </c>
      <c r="F40" s="254"/>
      <c r="G40" s="254"/>
    </row>
    <row r="41" spans="1:7" x14ac:dyDescent="0.2">
      <c r="A41" s="158"/>
      <c r="B41" s="255"/>
      <c r="C41" s="394" t="s">
        <v>201</v>
      </c>
      <c r="D41" s="394"/>
      <c r="E41" s="257">
        <f>SUM(E4:E40)</f>
        <v>2711.7199999999993</v>
      </c>
      <c r="F41" s="256"/>
      <c r="G41" s="254"/>
    </row>
    <row r="42" spans="1:7" x14ac:dyDescent="0.2">
      <c r="A42" s="158"/>
      <c r="B42" s="177"/>
      <c r="C42" s="394" t="s">
        <v>220</v>
      </c>
      <c r="D42" s="394"/>
      <c r="E42" s="258">
        <v>2</v>
      </c>
    </row>
    <row r="43" spans="1:7" x14ac:dyDescent="0.2">
      <c r="A43" s="158"/>
      <c r="B43" s="177"/>
      <c r="C43" s="394" t="s">
        <v>200</v>
      </c>
      <c r="D43" s="394"/>
      <c r="E43" s="257">
        <f>E41/E42</f>
        <v>1355.8599999999997</v>
      </c>
    </row>
    <row r="44" spans="1:7" x14ac:dyDescent="0.2">
      <c r="A44" s="158"/>
      <c r="B44" s="177"/>
      <c r="C44" s="136"/>
      <c r="D44" s="232"/>
      <c r="E44" s="233"/>
    </row>
    <row r="45" spans="1:7" x14ac:dyDescent="0.2">
      <c r="A45" s="158"/>
      <c r="B45" s="177"/>
      <c r="C45" s="136"/>
      <c r="D45" s="232"/>
      <c r="E45" s="233"/>
    </row>
    <row r="46" spans="1:7" x14ac:dyDescent="0.2">
      <c r="A46" s="158"/>
      <c r="B46" s="177"/>
      <c r="C46" s="136"/>
      <c r="D46" s="232"/>
      <c r="E46" s="233"/>
    </row>
    <row r="47" spans="1:7" x14ac:dyDescent="0.2">
      <c r="A47" s="158"/>
      <c r="B47" s="177"/>
      <c r="C47" s="136"/>
      <c r="D47" s="232"/>
      <c r="E47" s="233"/>
    </row>
    <row r="48" spans="1:7" x14ac:dyDescent="0.2">
      <c r="A48" s="158"/>
      <c r="B48" s="177"/>
      <c r="C48" s="136"/>
      <c r="D48" s="232"/>
      <c r="E48" s="233"/>
    </row>
    <row r="49" spans="1:5" x14ac:dyDescent="0.2">
      <c r="A49" s="137"/>
      <c r="B49" s="137"/>
      <c r="C49" s="137"/>
      <c r="D49" s="137"/>
      <c r="E49" s="137"/>
    </row>
    <row r="50" spans="1:5" x14ac:dyDescent="0.2">
      <c r="A50" s="137"/>
      <c r="B50" s="137"/>
      <c r="C50" s="137"/>
      <c r="D50" s="137"/>
      <c r="E50" s="137"/>
    </row>
    <row r="51" spans="1:5" x14ac:dyDescent="0.2">
      <c r="A51" s="137"/>
      <c r="B51" s="137"/>
      <c r="C51" s="137"/>
      <c r="D51" s="137"/>
      <c r="E51" s="137"/>
    </row>
  </sheetData>
  <mergeCells count="5">
    <mergeCell ref="C43:D43"/>
    <mergeCell ref="A1:F1"/>
    <mergeCell ref="A3:B3"/>
    <mergeCell ref="C41:D41"/>
    <mergeCell ref="C42:D42"/>
  </mergeCells>
  <pageMargins left="0.511811024" right="0.511811024" top="0.78740157499999996" bottom="0.78740157499999996" header="0.31496062000000002" footer="0.31496062000000002"/>
  <pageSetup paperSize="9" scale="93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79"/>
  <sheetViews>
    <sheetView showGridLines="0" workbookViewId="0">
      <selection activeCell="F36" sqref="F36"/>
    </sheetView>
  </sheetViews>
  <sheetFormatPr defaultRowHeight="12.75" x14ac:dyDescent="0.2"/>
  <cols>
    <col min="1" max="1" width="3.85546875" customWidth="1"/>
    <col min="2" max="2" width="24.28515625" customWidth="1"/>
    <col min="3" max="3" width="19.42578125" bestFit="1" customWidth="1"/>
    <col min="4" max="4" width="13.85546875" customWidth="1"/>
    <col min="5" max="5" width="14.7109375" customWidth="1"/>
    <col min="6" max="6" width="12.28515625" customWidth="1"/>
  </cols>
  <sheetData>
    <row r="2" spans="1:5" ht="19.5" customHeight="1" x14ac:dyDescent="0.2">
      <c r="A2" s="390" t="s">
        <v>202</v>
      </c>
      <c r="B2" s="390"/>
      <c r="C2" s="390"/>
      <c r="D2" s="390"/>
      <c r="E2" s="390"/>
    </row>
    <row r="3" spans="1:5" ht="4.5" customHeight="1" x14ac:dyDescent="0.2">
      <c r="A3" s="131"/>
      <c r="B3" s="131"/>
      <c r="C3" s="131"/>
    </row>
    <row r="4" spans="1:5" ht="22.5" x14ac:dyDescent="0.2">
      <c r="A4" s="395" t="s">
        <v>198</v>
      </c>
      <c r="B4" s="396"/>
      <c r="C4" s="160" t="s">
        <v>241</v>
      </c>
      <c r="D4" s="160" t="s">
        <v>120</v>
      </c>
      <c r="E4" s="160" t="s">
        <v>200</v>
      </c>
    </row>
    <row r="5" spans="1:5" x14ac:dyDescent="0.2">
      <c r="A5" s="159">
        <v>1</v>
      </c>
      <c r="B5" s="185" t="s">
        <v>237</v>
      </c>
      <c r="C5" s="186">
        <v>310.26</v>
      </c>
      <c r="D5" s="187">
        <v>2</v>
      </c>
      <c r="E5" s="188">
        <f>(C5*D5)/12</f>
        <v>51.71</v>
      </c>
    </row>
    <row r="6" spans="1:5" x14ac:dyDescent="0.2">
      <c r="A6" s="159">
        <v>2</v>
      </c>
      <c r="B6" s="185" t="s">
        <v>238</v>
      </c>
      <c r="C6" s="186">
        <v>505</v>
      </c>
      <c r="D6" s="187">
        <v>1</v>
      </c>
      <c r="E6" s="188">
        <f t="shared" ref="E6:E9" si="0">(C6*D6)/12</f>
        <v>42.083333333333336</v>
      </c>
    </row>
    <row r="7" spans="1:5" ht="22.5" x14ac:dyDescent="0.2">
      <c r="A7" s="159">
        <v>3</v>
      </c>
      <c r="B7" s="185" t="s">
        <v>243</v>
      </c>
      <c r="C7" s="186">
        <v>75.91</v>
      </c>
      <c r="D7" s="187">
        <v>2</v>
      </c>
      <c r="E7" s="188">
        <f t="shared" si="0"/>
        <v>12.651666666666666</v>
      </c>
    </row>
    <row r="8" spans="1:5" x14ac:dyDescent="0.2">
      <c r="A8" s="159">
        <v>4</v>
      </c>
      <c r="B8" s="185" t="s">
        <v>239</v>
      </c>
      <c r="C8" s="186">
        <v>32.93</v>
      </c>
      <c r="D8" s="231">
        <v>6</v>
      </c>
      <c r="E8" s="188">
        <f t="shared" si="0"/>
        <v>16.465</v>
      </c>
    </row>
    <row r="9" spans="1:5" x14ac:dyDescent="0.2">
      <c r="A9" s="159">
        <v>5</v>
      </c>
      <c r="B9" s="185" t="s">
        <v>240</v>
      </c>
      <c r="C9" s="186">
        <v>58.5</v>
      </c>
      <c r="D9" s="231">
        <v>2</v>
      </c>
      <c r="E9" s="188">
        <f t="shared" si="0"/>
        <v>9.75</v>
      </c>
    </row>
    <row r="10" spans="1:5" ht="22.5" customHeight="1" x14ac:dyDescent="0.2">
      <c r="A10" s="158"/>
      <c r="B10" s="162"/>
      <c r="C10" s="395" t="s">
        <v>201</v>
      </c>
      <c r="D10" s="396"/>
      <c r="E10" s="257">
        <f>SUM(E5:E9)</f>
        <v>132.66000000000003</v>
      </c>
    </row>
    <row r="11" spans="1:5" x14ac:dyDescent="0.2">
      <c r="A11" s="149"/>
      <c r="B11" s="92"/>
      <c r="C11" s="395" t="s">
        <v>220</v>
      </c>
      <c r="D11" s="396"/>
      <c r="E11" s="259">
        <v>2</v>
      </c>
    </row>
    <row r="12" spans="1:5" x14ac:dyDescent="0.2">
      <c r="A12" s="149"/>
      <c r="B12" s="92"/>
      <c r="C12" s="395" t="s">
        <v>200</v>
      </c>
      <c r="D12" s="396"/>
      <c r="E12" s="257">
        <f>E10/E11</f>
        <v>66.330000000000013</v>
      </c>
    </row>
    <row r="13" spans="1:5" x14ac:dyDescent="0.2">
      <c r="A13" s="149"/>
      <c r="B13" s="92"/>
      <c r="C13" s="150"/>
      <c r="D13" s="136"/>
      <c r="E13" s="136"/>
    </row>
    <row r="14" spans="1:5" x14ac:dyDescent="0.2">
      <c r="A14" s="149"/>
      <c r="B14" s="92"/>
      <c r="C14" s="150"/>
      <c r="D14" s="136"/>
      <c r="E14" s="136"/>
    </row>
    <row r="15" spans="1:5" x14ac:dyDescent="0.2">
      <c r="A15" s="149"/>
      <c r="B15" s="92"/>
      <c r="C15" s="150"/>
      <c r="D15" s="136"/>
      <c r="E15" s="136"/>
    </row>
    <row r="16" spans="1:5" x14ac:dyDescent="0.2">
      <c r="A16" s="149"/>
      <c r="B16" s="92"/>
      <c r="C16" s="150"/>
      <c r="D16" s="136"/>
      <c r="E16" s="136"/>
    </row>
    <row r="17" spans="1:5" x14ac:dyDescent="0.2">
      <c r="A17" s="149"/>
      <c r="B17" s="92"/>
      <c r="C17" s="150"/>
      <c r="D17" s="136"/>
      <c r="E17" s="136"/>
    </row>
    <row r="18" spans="1:5" x14ac:dyDescent="0.2">
      <c r="A18" s="149"/>
      <c r="B18" s="92"/>
      <c r="C18" s="150"/>
      <c r="D18" s="136"/>
      <c r="E18" s="136"/>
    </row>
    <row r="19" spans="1:5" x14ac:dyDescent="0.2">
      <c r="A19" s="149"/>
      <c r="B19" s="92"/>
      <c r="C19" s="150"/>
      <c r="D19" s="136"/>
      <c r="E19" s="136"/>
    </row>
    <row r="20" spans="1:5" x14ac:dyDescent="0.2">
      <c r="A20" s="149"/>
      <c r="B20" s="92"/>
      <c r="C20" s="150"/>
      <c r="D20" s="136"/>
      <c r="E20" s="136"/>
    </row>
    <row r="21" spans="1:5" x14ac:dyDescent="0.2">
      <c r="A21" s="149"/>
      <c r="B21" s="92"/>
      <c r="C21" s="150"/>
      <c r="D21" s="136"/>
      <c r="E21" s="136"/>
    </row>
    <row r="22" spans="1:5" x14ac:dyDescent="0.2">
      <c r="A22" s="149"/>
      <c r="B22" s="92"/>
      <c r="C22" s="150"/>
      <c r="D22" s="136"/>
      <c r="E22" s="136"/>
    </row>
    <row r="23" spans="1:5" x14ac:dyDescent="0.2">
      <c r="A23" s="152"/>
      <c r="B23" s="153"/>
      <c r="C23" s="150"/>
      <c r="D23" s="136"/>
      <c r="E23" s="136"/>
    </row>
    <row r="24" spans="1:5" x14ac:dyDescent="0.2">
      <c r="A24" s="152"/>
      <c r="B24" s="92"/>
      <c r="C24" s="150"/>
      <c r="D24" s="136"/>
      <c r="E24" s="136"/>
    </row>
    <row r="25" spans="1:5" x14ac:dyDescent="0.2">
      <c r="A25" s="152"/>
      <c r="B25" s="92"/>
      <c r="C25" s="150"/>
      <c r="D25" s="136"/>
      <c r="E25" s="136"/>
    </row>
    <row r="26" spans="1:5" x14ac:dyDescent="0.2">
      <c r="A26" s="149"/>
      <c r="B26" s="92"/>
      <c r="C26" s="150"/>
      <c r="D26" s="136"/>
      <c r="E26" s="136"/>
    </row>
    <row r="27" spans="1:5" x14ac:dyDescent="0.2">
      <c r="A27" s="340"/>
      <c r="B27" s="340"/>
      <c r="C27" s="340"/>
      <c r="D27" s="136"/>
      <c r="E27" s="136"/>
    </row>
    <row r="28" spans="1:5" x14ac:dyDescent="0.2">
      <c r="A28" s="340"/>
      <c r="B28" s="340"/>
      <c r="C28" s="340"/>
      <c r="D28" s="136"/>
      <c r="E28" s="136"/>
    </row>
    <row r="29" spans="1:5" x14ac:dyDescent="0.2">
      <c r="A29" s="155"/>
      <c r="B29" s="155"/>
      <c r="C29" s="155"/>
      <c r="D29" s="136"/>
      <c r="E29" s="136"/>
    </row>
    <row r="30" spans="1:5" x14ac:dyDescent="0.2">
      <c r="A30" s="340"/>
      <c r="B30" s="340"/>
      <c r="C30" s="340"/>
      <c r="D30" s="136"/>
      <c r="E30" s="136"/>
    </row>
    <row r="31" spans="1:5" x14ac:dyDescent="0.2">
      <c r="A31" s="140"/>
      <c r="B31" s="140"/>
      <c r="C31" s="140"/>
      <c r="D31" s="136"/>
      <c r="E31" s="136"/>
    </row>
    <row r="32" spans="1:5" x14ac:dyDescent="0.2">
      <c r="A32" s="149"/>
      <c r="B32" s="92"/>
      <c r="C32" s="150"/>
      <c r="D32" s="136"/>
      <c r="E32" s="136"/>
    </row>
    <row r="33" spans="1:5" x14ac:dyDescent="0.2">
      <c r="A33" s="149"/>
      <c r="B33" s="92"/>
      <c r="C33" s="150"/>
      <c r="D33" s="136"/>
      <c r="E33" s="136"/>
    </row>
    <row r="34" spans="1:5" x14ac:dyDescent="0.2">
      <c r="A34" s="149"/>
      <c r="B34" s="92"/>
      <c r="C34" s="150"/>
      <c r="D34" s="136"/>
      <c r="E34" s="136"/>
    </row>
    <row r="35" spans="1:5" x14ac:dyDescent="0.2">
      <c r="A35" s="149"/>
      <c r="B35" s="92"/>
      <c r="C35" s="150"/>
      <c r="D35" s="136"/>
      <c r="E35" s="136"/>
    </row>
    <row r="36" spans="1:5" x14ac:dyDescent="0.2">
      <c r="A36" s="149"/>
      <c r="B36" s="92"/>
      <c r="C36" s="150"/>
      <c r="D36" s="136"/>
      <c r="E36" s="136"/>
    </row>
    <row r="37" spans="1:5" x14ac:dyDescent="0.2">
      <c r="A37" s="340"/>
      <c r="B37" s="340"/>
      <c r="C37" s="340"/>
      <c r="D37" s="136"/>
      <c r="E37" s="136"/>
    </row>
    <row r="38" spans="1:5" x14ac:dyDescent="0.2">
      <c r="A38" s="340"/>
      <c r="B38" s="340"/>
      <c r="C38" s="340"/>
      <c r="D38" s="136"/>
      <c r="E38" s="136"/>
    </row>
    <row r="39" spans="1:5" x14ac:dyDescent="0.2">
      <c r="A39" s="155"/>
      <c r="B39" s="155"/>
      <c r="C39" s="155"/>
      <c r="D39" s="136"/>
      <c r="E39" s="136"/>
    </row>
    <row r="40" spans="1:5" x14ac:dyDescent="0.2">
      <c r="A40" s="155"/>
      <c r="B40" s="155"/>
      <c r="C40" s="155"/>
      <c r="D40" s="136"/>
      <c r="E40" s="136"/>
    </row>
    <row r="41" spans="1:5" x14ac:dyDescent="0.2">
      <c r="A41" s="340"/>
      <c r="B41" s="340"/>
      <c r="C41" s="340"/>
      <c r="D41" s="136"/>
      <c r="E41" s="136"/>
    </row>
    <row r="42" spans="1:5" x14ac:dyDescent="0.2">
      <c r="A42" s="140"/>
      <c r="B42" s="140"/>
      <c r="C42" s="140"/>
      <c r="D42" s="136"/>
      <c r="E42" s="136"/>
    </row>
    <row r="43" spans="1:5" x14ac:dyDescent="0.2">
      <c r="A43" s="152"/>
      <c r="B43" s="153"/>
      <c r="C43" s="151"/>
      <c r="D43" s="136"/>
      <c r="E43" s="136"/>
    </row>
    <row r="44" spans="1:5" x14ac:dyDescent="0.2">
      <c r="A44" s="156"/>
      <c r="B44" s="157"/>
      <c r="C44" s="151"/>
      <c r="D44" s="136"/>
      <c r="E44" s="136"/>
    </row>
    <row r="45" spans="1:5" x14ac:dyDescent="0.2">
      <c r="A45" s="156"/>
      <c r="B45" s="157"/>
      <c r="C45" s="151"/>
      <c r="D45" s="136"/>
      <c r="E45" s="136"/>
    </row>
    <row r="46" spans="1:5" x14ac:dyDescent="0.2">
      <c r="A46" s="156"/>
      <c r="B46" s="157"/>
      <c r="C46" s="151"/>
      <c r="D46" s="136"/>
      <c r="E46" s="136"/>
    </row>
    <row r="47" spans="1:5" x14ac:dyDescent="0.2">
      <c r="A47" s="156"/>
      <c r="B47" s="157"/>
      <c r="C47" s="151"/>
      <c r="D47" s="136"/>
      <c r="E47" s="136"/>
    </row>
    <row r="48" spans="1:5" x14ac:dyDescent="0.2">
      <c r="A48" s="156"/>
      <c r="B48" s="157"/>
      <c r="C48" s="151"/>
      <c r="D48" s="136"/>
      <c r="E48" s="136"/>
    </row>
    <row r="49" spans="1:5" x14ac:dyDescent="0.2">
      <c r="A49" s="156"/>
      <c r="B49" s="157"/>
      <c r="C49" s="151"/>
      <c r="D49" s="136"/>
      <c r="E49" s="136"/>
    </row>
    <row r="50" spans="1:5" x14ac:dyDescent="0.2">
      <c r="A50" s="156"/>
      <c r="B50" s="157"/>
      <c r="C50" s="151"/>
      <c r="D50" s="136"/>
      <c r="E50" s="136"/>
    </row>
    <row r="51" spans="1:5" x14ac:dyDescent="0.2">
      <c r="A51" s="156"/>
      <c r="B51" s="157"/>
      <c r="C51" s="151"/>
      <c r="D51" s="136"/>
      <c r="E51" s="136"/>
    </row>
    <row r="52" spans="1:5" x14ac:dyDescent="0.2">
      <c r="A52" s="156"/>
      <c r="B52" s="157"/>
      <c r="C52" s="151"/>
      <c r="D52" s="136"/>
      <c r="E52" s="136"/>
    </row>
    <row r="53" spans="1:5" x14ac:dyDescent="0.2">
      <c r="A53" s="156"/>
      <c r="B53" s="157"/>
      <c r="C53" s="151"/>
      <c r="D53" s="136"/>
      <c r="E53" s="136"/>
    </row>
    <row r="54" spans="1:5" x14ac:dyDescent="0.2">
      <c r="A54" s="156"/>
      <c r="B54" s="157"/>
      <c r="C54" s="151"/>
      <c r="D54" s="136"/>
      <c r="E54" s="136"/>
    </row>
    <row r="55" spans="1:5" x14ac:dyDescent="0.2">
      <c r="A55" s="156"/>
      <c r="B55" s="157"/>
      <c r="C55" s="151"/>
      <c r="D55" s="136"/>
      <c r="E55" s="136"/>
    </row>
    <row r="56" spans="1:5" x14ac:dyDescent="0.2">
      <c r="A56" s="156"/>
      <c r="B56" s="157"/>
      <c r="C56" s="151"/>
      <c r="D56" s="136"/>
      <c r="E56" s="136"/>
    </row>
    <row r="57" spans="1:5" x14ac:dyDescent="0.2">
      <c r="A57" s="156"/>
      <c r="B57" s="157"/>
      <c r="C57" s="151"/>
      <c r="D57" s="136"/>
      <c r="E57" s="136"/>
    </row>
    <row r="58" spans="1:5" x14ac:dyDescent="0.2">
      <c r="A58" s="156"/>
      <c r="B58" s="157"/>
      <c r="C58" s="151"/>
      <c r="D58" s="136"/>
      <c r="E58" s="136"/>
    </row>
    <row r="59" spans="1:5" x14ac:dyDescent="0.2">
      <c r="A59" s="156"/>
      <c r="B59" s="157"/>
      <c r="C59" s="150"/>
      <c r="D59" s="136"/>
      <c r="E59" s="136"/>
    </row>
    <row r="60" spans="1:5" x14ac:dyDescent="0.2">
      <c r="A60" s="156"/>
      <c r="B60" s="157"/>
      <c r="C60" s="150"/>
      <c r="D60" s="136"/>
      <c r="E60" s="136"/>
    </row>
    <row r="61" spans="1:5" x14ac:dyDescent="0.2">
      <c r="A61" s="149"/>
      <c r="B61" s="92"/>
      <c r="C61" s="150"/>
      <c r="D61" s="136"/>
      <c r="E61" s="136"/>
    </row>
    <row r="62" spans="1:5" x14ac:dyDescent="0.2">
      <c r="A62" s="340"/>
      <c r="B62" s="340"/>
      <c r="C62" s="340"/>
      <c r="D62" s="136"/>
      <c r="E62" s="136"/>
    </row>
    <row r="63" spans="1:5" x14ac:dyDescent="0.2">
      <c r="A63" s="340"/>
      <c r="B63" s="340"/>
      <c r="C63" s="340"/>
      <c r="D63" s="136"/>
      <c r="E63" s="136"/>
    </row>
    <row r="64" spans="1:5" x14ac:dyDescent="0.2">
      <c r="A64" s="155"/>
      <c r="B64" s="155"/>
      <c r="C64" s="155"/>
      <c r="D64" s="136"/>
      <c r="E64" s="136"/>
    </row>
    <row r="65" spans="1:5" x14ac:dyDescent="0.2">
      <c r="A65" s="155"/>
      <c r="B65" s="155"/>
      <c r="C65" s="155"/>
      <c r="D65" s="136"/>
      <c r="E65" s="136"/>
    </row>
    <row r="66" spans="1:5" x14ac:dyDescent="0.2">
      <c r="A66" s="340"/>
      <c r="B66" s="340"/>
      <c r="C66" s="340"/>
      <c r="D66" s="136"/>
      <c r="E66" s="136"/>
    </row>
    <row r="67" spans="1:5" x14ac:dyDescent="0.2">
      <c r="A67" s="140"/>
      <c r="B67" s="140"/>
      <c r="C67" s="140"/>
      <c r="D67" s="136"/>
      <c r="E67" s="136"/>
    </row>
    <row r="68" spans="1:5" x14ac:dyDescent="0.2">
      <c r="A68" s="149"/>
      <c r="B68" s="92"/>
      <c r="C68" s="151"/>
      <c r="D68" s="136"/>
      <c r="E68" s="136"/>
    </row>
    <row r="69" spans="1:5" x14ac:dyDescent="0.2">
      <c r="A69" s="149"/>
      <c r="B69" s="92"/>
      <c r="C69" s="151"/>
      <c r="D69" s="136"/>
      <c r="E69" s="136"/>
    </row>
    <row r="70" spans="1:5" x14ac:dyDescent="0.2">
      <c r="A70" s="149"/>
      <c r="B70" s="92"/>
      <c r="C70" s="151"/>
      <c r="D70" s="136"/>
      <c r="E70" s="136"/>
    </row>
    <row r="71" spans="1:5" x14ac:dyDescent="0.2">
      <c r="A71" s="149"/>
      <c r="B71" s="92"/>
      <c r="C71" s="151"/>
      <c r="D71" s="136"/>
      <c r="E71" s="136"/>
    </row>
    <row r="72" spans="1:5" x14ac:dyDescent="0.2">
      <c r="A72" s="149"/>
      <c r="B72" s="92"/>
      <c r="C72" s="151"/>
      <c r="D72" s="136"/>
      <c r="E72" s="136"/>
    </row>
    <row r="73" spans="1:5" x14ac:dyDescent="0.2">
      <c r="A73" s="149"/>
      <c r="B73" s="92"/>
      <c r="C73" s="151"/>
      <c r="D73" s="136"/>
      <c r="E73" s="136"/>
    </row>
    <row r="74" spans="1:5" x14ac:dyDescent="0.2">
      <c r="A74" s="149"/>
      <c r="B74" s="92"/>
      <c r="C74" s="151"/>
      <c r="D74" s="136"/>
      <c r="E74" s="136"/>
    </row>
    <row r="75" spans="1:5" x14ac:dyDescent="0.2">
      <c r="A75" s="149"/>
      <c r="B75" s="92"/>
      <c r="C75" s="151"/>
      <c r="D75" s="136"/>
      <c r="E75" s="136"/>
    </row>
    <row r="76" spans="1:5" x14ac:dyDescent="0.2">
      <c r="A76" s="149"/>
      <c r="B76" s="92"/>
      <c r="C76" s="151"/>
      <c r="D76" s="136"/>
      <c r="E76" s="136"/>
    </row>
    <row r="77" spans="1:5" x14ac:dyDescent="0.2">
      <c r="A77" s="340"/>
      <c r="B77" s="340"/>
      <c r="C77" s="340"/>
      <c r="D77" s="136"/>
      <c r="E77" s="136"/>
    </row>
    <row r="78" spans="1:5" x14ac:dyDescent="0.2">
      <c r="A78" s="340"/>
      <c r="B78" s="340"/>
      <c r="C78" s="340"/>
      <c r="D78" s="136"/>
      <c r="E78" s="136"/>
    </row>
    <row r="79" spans="1:5" x14ac:dyDescent="0.2">
      <c r="A79" s="136"/>
      <c r="B79" s="136"/>
      <c r="C79" s="136"/>
      <c r="D79" s="136"/>
      <c r="E79" s="136"/>
    </row>
  </sheetData>
  <mergeCells count="16">
    <mergeCell ref="A2:E2"/>
    <mergeCell ref="A78:C78"/>
    <mergeCell ref="A38:C38"/>
    <mergeCell ref="A41:C41"/>
    <mergeCell ref="A62:C62"/>
    <mergeCell ref="A63:C63"/>
    <mergeCell ref="A66:C66"/>
    <mergeCell ref="A77:C77"/>
    <mergeCell ref="A37:C37"/>
    <mergeCell ref="A27:C27"/>
    <mergeCell ref="A28:C28"/>
    <mergeCell ref="A30:C30"/>
    <mergeCell ref="A4:B4"/>
    <mergeCell ref="C10:D10"/>
    <mergeCell ref="C11:D11"/>
    <mergeCell ref="C12:D12"/>
  </mergeCells>
  <pageMargins left="0.511811024" right="0.511811024" top="0.78740157499999996" bottom="0.78740157499999996" header="0.31496062000000002" footer="0.31496062000000002"/>
  <pageSetup paperSize="9" fitToHeight="0" orientation="portrait" verticalDpi="597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B1:G36"/>
  <sheetViews>
    <sheetView showGridLines="0" tabSelected="1" zoomScaleNormal="100" workbookViewId="0">
      <selection activeCell="F20" sqref="F20"/>
    </sheetView>
  </sheetViews>
  <sheetFormatPr defaultRowHeight="12.75" x14ac:dyDescent="0.2"/>
  <cols>
    <col min="2" max="2" width="19.42578125" customWidth="1"/>
    <col min="3" max="4" width="13.28515625" customWidth="1"/>
    <col min="5" max="5" width="14.28515625" customWidth="1"/>
    <col min="6" max="6" width="13.7109375" customWidth="1"/>
    <col min="7" max="7" width="15.5703125" customWidth="1"/>
  </cols>
  <sheetData>
    <row r="1" spans="2:7" x14ac:dyDescent="0.2">
      <c r="B1" s="135"/>
      <c r="C1" s="135"/>
      <c r="D1" s="135"/>
      <c r="E1" s="135"/>
      <c r="F1" s="136"/>
      <c r="G1" s="136"/>
    </row>
    <row r="2" spans="2:7" ht="16.5" customHeight="1" x14ac:dyDescent="0.2">
      <c r="B2" s="397" t="s">
        <v>292</v>
      </c>
      <c r="C2" s="397"/>
      <c r="D2" s="397"/>
      <c r="E2" s="397"/>
      <c r="F2" s="397"/>
      <c r="G2" s="397"/>
    </row>
    <row r="3" spans="2:7" ht="22.5" customHeight="1" x14ac:dyDescent="0.2">
      <c r="B3" s="267" t="s">
        <v>283</v>
      </c>
      <c r="C3" s="268" t="s">
        <v>284</v>
      </c>
      <c r="D3" s="268" t="s">
        <v>285</v>
      </c>
      <c r="E3" s="268" t="s">
        <v>288</v>
      </c>
      <c r="F3" s="268" t="s">
        <v>286</v>
      </c>
      <c r="G3" s="268" t="s">
        <v>287</v>
      </c>
    </row>
    <row r="4" spans="2:7" x14ac:dyDescent="0.2">
      <c r="B4" s="261" t="s">
        <v>289</v>
      </c>
      <c r="C4" s="266">
        <v>1</v>
      </c>
      <c r="D4" s="262">
        <v>12</v>
      </c>
      <c r="E4" s="263">
        <f>Copeiro!D137</f>
        <v>3834.86</v>
      </c>
      <c r="F4" s="264">
        <f>E4*C4</f>
        <v>3834.86</v>
      </c>
      <c r="G4" s="264">
        <f>F4*D4</f>
        <v>46018.32</v>
      </c>
    </row>
    <row r="5" spans="2:7" ht="22.5" x14ac:dyDescent="0.2">
      <c r="B5" s="261" t="s">
        <v>290</v>
      </c>
      <c r="C5" s="266">
        <v>2</v>
      </c>
      <c r="D5" s="262">
        <v>12</v>
      </c>
      <c r="E5" s="263">
        <f>'Aux. Serv. Gerais'!D137</f>
        <v>5649</v>
      </c>
      <c r="F5" s="264">
        <f>E5*C5</f>
        <v>11298</v>
      </c>
      <c r="G5" s="264">
        <f>F5*D5</f>
        <v>135576</v>
      </c>
    </row>
    <row r="6" spans="2:7" x14ac:dyDescent="0.2">
      <c r="B6" s="269"/>
      <c r="C6" s="270">
        <f>SUM(C4:C5)</f>
        <v>3</v>
      </c>
      <c r="D6" s="273"/>
      <c r="E6" s="269" t="s">
        <v>291</v>
      </c>
      <c r="F6" s="271">
        <f>SUM(F4:F5)</f>
        <v>15132.86</v>
      </c>
      <c r="G6" s="265">
        <f>SUM(G4:G5)</f>
        <v>181594.32</v>
      </c>
    </row>
    <row r="7" spans="2:7" ht="12.75" customHeight="1" x14ac:dyDescent="0.2">
      <c r="B7" s="401" t="s">
        <v>293</v>
      </c>
      <c r="C7" s="401"/>
      <c r="D7" s="401"/>
      <c r="E7" s="401"/>
      <c r="F7" s="401"/>
      <c r="G7" s="272">
        <f>G6</f>
        <v>181594.32</v>
      </c>
    </row>
    <row r="8" spans="2:7" x14ac:dyDescent="0.2">
      <c r="B8" s="399"/>
      <c r="C8" s="399"/>
      <c r="D8" s="399"/>
      <c r="E8" s="399"/>
      <c r="F8" s="167"/>
    </row>
    <row r="9" spans="2:7" x14ac:dyDescent="0.2">
      <c r="B9" s="164"/>
      <c r="C9" s="164"/>
      <c r="D9" s="164"/>
      <c r="E9" s="164"/>
      <c r="F9" s="189"/>
    </row>
    <row r="10" spans="2:7" x14ac:dyDescent="0.2">
      <c r="B10" s="164"/>
      <c r="C10" s="164"/>
      <c r="D10" s="164"/>
      <c r="E10" s="164"/>
      <c r="F10" s="164"/>
    </row>
    <row r="11" spans="2:7" x14ac:dyDescent="0.2">
      <c r="B11" s="164"/>
      <c r="C11" s="189"/>
      <c r="D11" s="164"/>
      <c r="E11" s="164"/>
      <c r="F11" s="138"/>
    </row>
    <row r="12" spans="2:7" x14ac:dyDescent="0.2">
      <c r="B12" s="400"/>
      <c r="C12" s="400"/>
      <c r="D12" s="400"/>
      <c r="E12" s="164"/>
      <c r="F12" s="138"/>
    </row>
    <row r="13" spans="2:7" x14ac:dyDescent="0.2">
      <c r="B13" s="141"/>
      <c r="C13" s="140"/>
      <c r="D13" s="140"/>
      <c r="E13" s="164"/>
      <c r="F13" s="138"/>
    </row>
    <row r="14" spans="2:7" ht="25.5" customHeight="1" x14ac:dyDescent="0.2">
      <c r="B14" s="66"/>
      <c r="C14" s="165"/>
      <c r="D14" s="166"/>
      <c r="E14" s="164"/>
      <c r="F14" s="138"/>
    </row>
    <row r="15" spans="2:7" ht="26.25" customHeight="1" x14ac:dyDescent="0.2">
      <c r="B15" s="66"/>
      <c r="C15" s="165"/>
      <c r="D15" s="166"/>
      <c r="E15" s="164"/>
      <c r="F15" s="138"/>
    </row>
    <row r="16" spans="2:7" ht="25.5" customHeight="1" x14ac:dyDescent="0.2">
      <c r="B16" s="66"/>
      <c r="C16" s="165"/>
      <c r="D16" s="166"/>
      <c r="E16" s="164"/>
      <c r="F16" s="138"/>
    </row>
    <row r="17" spans="2:6" ht="25.5" customHeight="1" x14ac:dyDescent="0.2">
      <c r="B17" s="66"/>
      <c r="C17" s="165"/>
      <c r="D17" s="166"/>
      <c r="E17" s="164"/>
      <c r="F17" s="138"/>
    </row>
    <row r="18" spans="2:6" ht="25.5" customHeight="1" x14ac:dyDescent="0.2">
      <c r="B18" s="66"/>
      <c r="C18" s="165"/>
      <c r="D18" s="166"/>
      <c r="E18" s="164"/>
      <c r="F18" s="138"/>
    </row>
    <row r="19" spans="2:6" x14ac:dyDescent="0.2">
      <c r="B19" s="340"/>
      <c r="C19" s="340"/>
      <c r="D19" s="154"/>
      <c r="E19" s="164"/>
      <c r="F19" s="138"/>
    </row>
    <row r="20" spans="2:6" ht="25.5" customHeight="1" x14ac:dyDescent="0.2">
      <c r="B20" s="141"/>
      <c r="C20" s="140"/>
      <c r="D20" s="140"/>
      <c r="E20" s="164"/>
      <c r="F20" s="138"/>
    </row>
    <row r="21" spans="2:6" x14ac:dyDescent="0.2">
      <c r="B21" s="66"/>
      <c r="C21" s="165"/>
      <c r="D21" s="165"/>
      <c r="E21" s="164"/>
      <c r="F21" s="138"/>
    </row>
    <row r="22" spans="2:6" x14ac:dyDescent="0.2">
      <c r="B22" s="66"/>
      <c r="C22" s="165"/>
      <c r="D22" s="165"/>
      <c r="E22" s="164"/>
      <c r="F22" s="138"/>
    </row>
    <row r="23" spans="2:6" x14ac:dyDescent="0.2">
      <c r="B23" s="66"/>
      <c r="C23" s="165"/>
      <c r="D23" s="165"/>
      <c r="E23" s="164"/>
      <c r="F23" s="138"/>
    </row>
    <row r="24" spans="2:6" x14ac:dyDescent="0.2">
      <c r="B24" s="66"/>
      <c r="C24" s="165"/>
      <c r="D24" s="165"/>
      <c r="E24" s="164"/>
      <c r="F24" s="138"/>
    </row>
    <row r="25" spans="2:6" x14ac:dyDescent="0.2">
      <c r="B25" s="66"/>
      <c r="C25" s="165"/>
      <c r="D25" s="165"/>
      <c r="E25" s="164"/>
      <c r="F25" s="138"/>
    </row>
    <row r="26" spans="2:6" x14ac:dyDescent="0.2">
      <c r="B26" s="340"/>
      <c r="C26" s="340"/>
      <c r="D26" s="154"/>
      <c r="E26" s="164"/>
      <c r="F26" s="138"/>
    </row>
    <row r="27" spans="2:6" x14ac:dyDescent="0.2">
      <c r="B27" s="340"/>
      <c r="C27" s="340"/>
      <c r="D27" s="154"/>
      <c r="E27" s="164"/>
      <c r="F27" s="138"/>
    </row>
    <row r="28" spans="2:6" x14ac:dyDescent="0.2">
      <c r="B28" s="155"/>
      <c r="C28" s="155"/>
      <c r="D28" s="136"/>
      <c r="E28" s="164"/>
      <c r="F28" s="138"/>
    </row>
    <row r="29" spans="2:6" x14ac:dyDescent="0.2">
      <c r="B29" s="164"/>
      <c r="C29" s="164"/>
      <c r="D29" s="164"/>
      <c r="E29" s="164"/>
      <c r="F29" s="138"/>
    </row>
    <row r="30" spans="2:6" x14ac:dyDescent="0.2">
      <c r="B30" s="155"/>
      <c r="C30" s="155"/>
      <c r="D30" s="155"/>
      <c r="E30" s="155"/>
      <c r="F30" s="139"/>
    </row>
    <row r="31" spans="2:6" x14ac:dyDescent="0.2">
      <c r="B31" s="398"/>
      <c r="C31" s="398"/>
      <c r="D31" s="154"/>
      <c r="E31" s="155"/>
      <c r="F31" s="139"/>
    </row>
    <row r="32" spans="2:6" x14ac:dyDescent="0.2">
      <c r="B32" s="136"/>
      <c r="C32" s="136"/>
      <c r="D32" s="136"/>
      <c r="E32" s="136"/>
      <c r="F32" s="137"/>
    </row>
    <row r="33" spans="2:6" x14ac:dyDescent="0.2">
      <c r="B33" s="136"/>
      <c r="C33" s="136"/>
      <c r="D33" s="136"/>
      <c r="E33" s="136"/>
      <c r="F33" s="137"/>
    </row>
    <row r="34" spans="2:6" x14ac:dyDescent="0.2">
      <c r="B34" s="136"/>
      <c r="C34" s="136"/>
      <c r="D34" s="136"/>
      <c r="E34" s="136"/>
      <c r="F34" s="137"/>
    </row>
    <row r="35" spans="2:6" x14ac:dyDescent="0.2">
      <c r="B35" s="136"/>
      <c r="C35" s="136"/>
      <c r="D35" s="136"/>
      <c r="E35" s="136"/>
    </row>
    <row r="36" spans="2:6" x14ac:dyDescent="0.2">
      <c r="B36" s="136"/>
      <c r="C36" s="136"/>
      <c r="D36" s="136"/>
      <c r="E36" s="136"/>
    </row>
  </sheetData>
  <mergeCells count="8">
    <mergeCell ref="B2:G2"/>
    <mergeCell ref="B31:C31"/>
    <mergeCell ref="B8:E8"/>
    <mergeCell ref="B12:D12"/>
    <mergeCell ref="B19:C19"/>
    <mergeCell ref="B26:C26"/>
    <mergeCell ref="B27:C27"/>
    <mergeCell ref="B7:F7"/>
  </mergeCells>
  <pageMargins left="0.511811024" right="0.511811024" top="0.78740157499999996" bottom="0.78740157499999996" header="0.31496062000000002" footer="0.31496062000000002"/>
  <pageSetup paperSize="9" scale="67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2</vt:i4>
      </vt:variant>
    </vt:vector>
  </HeadingPairs>
  <TitlesOfParts>
    <vt:vector size="10" baseType="lpstr">
      <vt:lpstr>Proposta</vt:lpstr>
      <vt:lpstr>Capa</vt:lpstr>
      <vt:lpstr>Copeiro</vt:lpstr>
      <vt:lpstr>Aux. Serv. Gerais</vt:lpstr>
      <vt:lpstr>Uniformes</vt:lpstr>
      <vt:lpstr>Materiais</vt:lpstr>
      <vt:lpstr>Equipamento</vt:lpstr>
      <vt:lpstr>Consolidado</vt:lpstr>
      <vt:lpstr>'Aux. Serv. Gerais'!Area_de_impressao</vt:lpstr>
      <vt:lpstr>Copeiro!Area_de_impressao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Michelly de Souza Ferraz</cp:lastModifiedBy>
  <cp:lastPrinted>2019-05-28T19:32:57Z</cp:lastPrinted>
  <dcterms:created xsi:type="dcterms:W3CDTF">2010-12-08T17:56:29Z</dcterms:created>
  <dcterms:modified xsi:type="dcterms:W3CDTF">2019-05-28T19:33:06Z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