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19\Saúde Ocupacional\"/>
    </mc:Choice>
  </mc:AlternateContent>
  <bookViews>
    <workbookView xWindow="0" yWindow="0" windowWidth="13545" windowHeight="9810" tabRatio="934" firstSheet="1" activeTab="3"/>
  </bookViews>
  <sheets>
    <sheet name="Proposta" sheetId="8" r:id="rId1"/>
    <sheet name="Capa" sheetId="9" r:id="rId2"/>
    <sheet name="Médico" sheetId="4" r:id="rId3"/>
    <sheet name="Téc. Enfermagem do Trabalho" sheetId="12" r:id="rId4"/>
    <sheet name="Uniformes" sheetId="10" r:id="rId5"/>
    <sheet name="Equipamento" sheetId="11" r:id="rId6"/>
    <sheet name="Consolidado" sheetId="7" r:id="rId7"/>
  </sheets>
  <calcPr calcId="162913"/>
</workbook>
</file>

<file path=xl/calcChain.xml><?xml version="1.0" encoding="utf-8"?>
<calcChain xmlns="http://schemas.openxmlformats.org/spreadsheetml/2006/main">
  <c r="D41" i="12" l="1"/>
  <c r="D41" i="4"/>
  <c r="F5" i="11" l="1"/>
  <c r="D99" i="4" s="1"/>
  <c r="E4" i="11"/>
  <c r="F4" i="11" s="1"/>
  <c r="D99" i="12"/>
  <c r="D97" i="12"/>
  <c r="D97" i="4"/>
  <c r="G6" i="10" l="1"/>
  <c r="G5" i="10"/>
  <c r="G4" i="10"/>
  <c r="F5" i="10"/>
  <c r="F4" i="10"/>
  <c r="C61" i="12" l="1"/>
  <c r="C59" i="12"/>
  <c r="C58" i="12"/>
  <c r="C56" i="12"/>
  <c r="C57" i="12" s="1"/>
  <c r="C23" i="4"/>
  <c r="C61" i="4"/>
  <c r="C58" i="4"/>
  <c r="C59" i="4"/>
  <c r="C30" i="12" l="1"/>
  <c r="C30" i="4"/>
  <c r="D42" i="12"/>
  <c r="D42" i="4"/>
  <c r="D12" i="12" l="1"/>
  <c r="D12" i="4"/>
  <c r="D40" i="12" l="1"/>
  <c r="D98" i="12" l="1"/>
  <c r="D140" i="12"/>
  <c r="D134" i="12"/>
  <c r="C108" i="12"/>
  <c r="C91" i="12"/>
  <c r="C86" i="12"/>
  <c r="C78" i="12"/>
  <c r="C72" i="12"/>
  <c r="C70" i="12"/>
  <c r="C69" i="12"/>
  <c r="C68" i="12"/>
  <c r="C36" i="12"/>
  <c r="C60" i="12" s="1"/>
  <c r="C23" i="12"/>
  <c r="C22" i="12"/>
  <c r="D11" i="12"/>
  <c r="D16" i="12" s="1"/>
  <c r="D98" i="4"/>
  <c r="C24" i="12" l="1"/>
  <c r="D101" i="12"/>
  <c r="D121" i="12" s="1"/>
  <c r="D23" i="12"/>
  <c r="C73" i="12"/>
  <c r="D73" i="12" s="1"/>
  <c r="C80" i="12"/>
  <c r="D80" i="12" s="1"/>
  <c r="D72" i="12"/>
  <c r="D44" i="12"/>
  <c r="D50" i="12" s="1"/>
  <c r="D117" i="12"/>
  <c r="D85" i="12"/>
  <c r="D86" i="12" s="1"/>
  <c r="D91" i="12" s="1"/>
  <c r="D56" i="12"/>
  <c r="D70" i="12"/>
  <c r="D68" i="12"/>
  <c r="D59" i="12"/>
  <c r="D78" i="12"/>
  <c r="D69" i="12"/>
  <c r="D60" i="12"/>
  <c r="D22" i="12"/>
  <c r="C62" i="12"/>
  <c r="D57" i="12"/>
  <c r="C79" i="12"/>
  <c r="C81" i="12" l="1"/>
  <c r="C71" i="12" s="1"/>
  <c r="C74" i="12" s="1"/>
  <c r="C90" i="12" s="1"/>
  <c r="C92" i="12" s="1"/>
  <c r="D24" i="12"/>
  <c r="D48" i="12" s="1"/>
  <c r="D79" i="12"/>
  <c r="D81" i="12" s="1"/>
  <c r="D71" i="12" s="1"/>
  <c r="D74" i="12" s="1"/>
  <c r="D90" i="12" s="1"/>
  <c r="D92" i="12" s="1"/>
  <c r="D120" i="12" s="1"/>
  <c r="D28" i="12" l="1"/>
  <c r="D33" i="12"/>
  <c r="D30" i="12"/>
  <c r="D29" i="12"/>
  <c r="D35" i="12"/>
  <c r="D61" i="12"/>
  <c r="D62" i="12" s="1"/>
  <c r="D119" i="12" s="1"/>
  <c r="D32" i="12"/>
  <c r="D34" i="12"/>
  <c r="D31" i="12"/>
  <c r="D36" i="12" l="1"/>
  <c r="D49" i="12" s="1"/>
  <c r="D51" i="12" s="1"/>
  <c r="D118" i="12" s="1"/>
  <c r="D122" i="12" s="1"/>
  <c r="D106" i="12" s="1"/>
  <c r="D107" i="12" s="1"/>
  <c r="D108" i="12" l="1"/>
  <c r="D109" i="12" l="1"/>
  <c r="D139" i="12" s="1"/>
  <c r="D142" i="12" s="1"/>
  <c r="D111" i="12"/>
  <c r="D110" i="12"/>
  <c r="D112" i="12" l="1"/>
  <c r="D123" i="12" s="1"/>
  <c r="D124" i="12" s="1"/>
  <c r="C5" i="7" s="1"/>
  <c r="E5" i="7" s="1"/>
  <c r="F5" i="7" s="1"/>
  <c r="D141" i="12" l="1"/>
  <c r="C78" i="4" l="1"/>
  <c r="C72" i="4"/>
  <c r="C70" i="4"/>
  <c r="C69" i="4"/>
  <c r="C68" i="4"/>
  <c r="C108" i="4" l="1"/>
  <c r="C91" i="4"/>
  <c r="C56" i="4" l="1"/>
  <c r="C22" i="4"/>
  <c r="D11" i="4" l="1"/>
  <c r="D16" i="4" l="1"/>
  <c r="C57" i="4"/>
  <c r="C86" i="4"/>
  <c r="C24" i="4"/>
  <c r="C36" i="4"/>
  <c r="D134" i="4"/>
  <c r="D140" i="4"/>
  <c r="C73" i="4" l="1"/>
  <c r="D73" i="4" s="1"/>
  <c r="C79" i="4"/>
  <c r="D78" i="4"/>
  <c r="D68" i="4"/>
  <c r="D72" i="4"/>
  <c r="C80" i="4"/>
  <c r="D80" i="4" s="1"/>
  <c r="C60" i="4"/>
  <c r="C62" i="4" s="1"/>
  <c r="D22" i="4"/>
  <c r="D23" i="4"/>
  <c r="D59" i="4"/>
  <c r="D44" i="4"/>
  <c r="D50" i="4" s="1"/>
  <c r="D69" i="4"/>
  <c r="D57" i="4"/>
  <c r="D56" i="4"/>
  <c r="D70" i="4"/>
  <c r="D85" i="4"/>
  <c r="D86" i="4" s="1"/>
  <c r="D91" i="4" s="1"/>
  <c r="D117" i="4"/>
  <c r="D79" i="4" l="1"/>
  <c r="C81" i="4"/>
  <c r="C71" i="4" s="1"/>
  <c r="D60" i="4"/>
  <c r="D24" i="4"/>
  <c r="D61" i="4" l="1"/>
  <c r="D62" i="4" s="1"/>
  <c r="D119" i="4" s="1"/>
  <c r="D30" i="4"/>
  <c r="C74" i="4"/>
  <c r="C90" i="4" s="1"/>
  <c r="C92" i="4" s="1"/>
  <c r="D32" i="4"/>
  <c r="D28" i="4"/>
  <c r="D33" i="4"/>
  <c r="D35" i="4"/>
  <c r="D34" i="4"/>
  <c r="D29" i="4"/>
  <c r="D31" i="4"/>
  <c r="D101" i="4"/>
  <c r="D121" i="4" s="1"/>
  <c r="D48" i="4"/>
  <c r="D81" i="4" l="1"/>
  <c r="D71" i="4" s="1"/>
  <c r="D74" i="4" s="1"/>
  <c r="D36" i="4"/>
  <c r="D49" i="4" s="1"/>
  <c r="D51" i="4" s="1"/>
  <c r="D118" i="4" s="1"/>
  <c r="D90" i="4" l="1"/>
  <c r="D92" i="4" s="1"/>
  <c r="D120" i="4" s="1"/>
  <c r="D122" i="4" s="1"/>
  <c r="D106" i="4" l="1"/>
  <c r="D107" i="4" s="1"/>
  <c r="D108" i="4" s="1"/>
  <c r="D110" i="4" l="1"/>
  <c r="D109" i="4"/>
  <c r="D111" i="4"/>
  <c r="D112" i="4" l="1"/>
  <c r="D123" i="4" s="1"/>
  <c r="D124" i="4" s="1"/>
  <c r="C4" i="7" s="1"/>
  <c r="E4" i="7" s="1"/>
  <c r="F4" i="7" s="1"/>
  <c r="F6" i="7" s="1"/>
  <c r="D139" i="4"/>
  <c r="D142" i="4" s="1"/>
  <c r="D141" i="4" l="1"/>
</calcChain>
</file>

<file path=xl/sharedStrings.xml><?xml version="1.0" encoding="utf-8"?>
<sst xmlns="http://schemas.openxmlformats.org/spreadsheetml/2006/main" count="568" uniqueCount="226">
  <si>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</si>
  <si>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</si>
  <si>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</si>
  <si>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</si>
  <si>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</si>
  <si>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</si>
  <si>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</si>
  <si>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</si>
  <si>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</si>
  <si>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</si>
  <si>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</si>
  <si>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</si>
  <si>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</si>
  <si>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</si>
  <si>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</si>
  <si>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</si>
  <si>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Afastamento Maternidade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</si>
  <si>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</si>
  <si>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</si>
  <si>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</si>
  <si>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</si>
  <si>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</si>
  <si>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</si>
  <si>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</si>
  <si>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</si>
  <si>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</si>
  <si>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</si>
  <si>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</si>
  <si>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</si>
  <si>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</si>
  <si>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</si>
  <si>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</si>
  <si>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</si>
  <si>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</si>
  <si>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</si>
  <si>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</si>
  <si>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</si>
  <si>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</si>
  <si>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</si>
  <si>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</si>
  <si>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</si>
  <si>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</si>
  <si>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</si>
  <si>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</si>
  <si>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</si>
  <si>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</si>
  <si>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</si>
  <si>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</si>
  <si>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</si>
  <si>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</si>
  <si>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</si>
  <si>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</si>
  <si>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</si>
  <si>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</si>
  <si>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</si>
  <si>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</si>
  <si>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</si>
  <si>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</si>
  <si>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</si>
  <si>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</si>
  <si>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</si>
  <si>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</si>
  <si>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</si>
  <si>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</si>
  <si>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</si>
  <si>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</si>
  <si>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</si>
  <si>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</si>
  <si>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</si>
  <si>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</si>
  <si>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</si>
  <si>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</si>
  <si>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</si>
  <si>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</si>
  <si>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</si>
  <si>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</si>
  <si>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</si>
  <si>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</si>
  <si>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</si>
  <si>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 xml:space="preserve">Assistência Médica e Familiar </t>
  </si>
  <si>
    <t>(valor do transporte x Quantidade de vales utilizados por dia x Média de dias úteis no mês) - desconto da parte do empregado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</si>
  <si>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</si>
  <si>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</si>
  <si>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</si>
  <si>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</si>
  <si>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</si>
  <si>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</si>
  <si>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</si>
  <si>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</si>
  <si>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 xml:space="preserve">Afastamento maternidade </t>
  </si>
  <si>
    <t>%mães no ano</t>
  </si>
  <si>
    <t>((remuneração+1/3)x(meses de licença/meses do ano)/mese do ano)x2% de incidência</t>
  </si>
  <si>
    <t>Submódulo 4.1.1 - Afastamento Maternidade</t>
  </si>
  <si>
    <t>Incidência dos encargos previstos no Submódulo 2.2 sobre Afastamento maternidade</t>
  </si>
  <si>
    <t>Incidência do submódulo 2.2 sobre a remuneração e o 13º salário sobre afastamento maternidade</t>
  </si>
  <si>
    <t>((remuneração+13º salário) x (meses de licença/meses do ano) x 2% de incidência x incidência do submódulo 2.2</t>
  </si>
  <si>
    <t>% Afastamento maternidade x incidência do submódulo 2.2</t>
  </si>
  <si>
    <t>Incidência dos encargos do submódulo 2.2 sobre Ausências Legais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</si>
  <si>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</si>
  <si>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</si>
  <si>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</si>
  <si>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</si>
  <si>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</si>
  <si>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</si>
  <si>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</si>
  <si>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</si>
  <si>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</si>
  <si>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</si>
  <si>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</si>
  <si>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</si>
  <si>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</si>
  <si>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</si>
  <si>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</si>
  <si>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</si>
  <si>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</si>
  <si>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</si>
  <si>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</si>
  <si>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</si>
  <si>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</si>
  <si>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</si>
  <si>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</si>
  <si>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</si>
  <si>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</si>
  <si>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</si>
  <si>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</si>
  <si>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</si>
  <si>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</si>
  <si>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</si>
  <si>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</si>
  <si>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</si>
  <si>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</si>
  <si>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</si>
  <si>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</si>
  <si>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</si>
  <si>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</si>
  <si>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</si>
  <si>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</si>
  <si>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</si>
  <si>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</si>
  <si>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</si>
  <si>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</si>
  <si>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</si>
  <si>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</si>
  <si>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</si>
  <si>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</si>
  <si>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</si>
  <si>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</si>
  <si>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</si>
  <si>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</si>
  <si>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</si>
  <si>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</si>
  <si>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</si>
  <si>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</si>
  <si>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</si>
  <si>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</si>
  <si>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</si>
  <si>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</si>
  <si>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</si>
  <si>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</si>
  <si>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</si>
  <si>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</si>
  <si>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</si>
  <si>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</si>
  <si>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</si>
  <si>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</si>
  <si>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</si>
  <si>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</si>
  <si>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</si>
  <si>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</si>
  <si>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</si>
  <si>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</si>
  <si>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</si>
  <si>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</si>
  <si>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</si>
  <si>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4.1.1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</si>
  <si>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</si>
  <si>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</si>
  <si>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</si>
  <si>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</si>
  <si>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</si>
  <si>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</si>
  <si>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</si>
  <si>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</si>
  <si>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</si>
  <si>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</si>
  <si>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</si>
  <si>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</si>
  <si>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</si>
  <si>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</si>
  <si>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</si>
  <si>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Multa do FGTS e Contribuição Social sobre o Aviso Prévio Trabalhado</t>
  </si>
  <si>
    <t>(Remuneração + 13º salário + Férias + Adicional de Férias)*(40% multa do FGTS + 10% multa da Contribuição Social)*8%FGTS*100% incidência</t>
  </si>
  <si>
    <t>Jaleco</t>
  </si>
  <si>
    <t>UNIFORMES</t>
  </si>
  <si>
    <t xml:space="preserve">Quadro Resumo </t>
  </si>
  <si>
    <t>CARGO: Médico do Trabalho</t>
  </si>
  <si>
    <t>CARGO: Técnico de Enfermagem do Trabalho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</si>
  <si>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</si>
  <si>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</si>
  <si>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</si>
  <si>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</si>
  <si>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</si>
  <si>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Substituto na cobertura de Ausência por Doença</t>
  </si>
  <si>
    <t>SM R$ 998,00</t>
  </si>
  <si>
    <t>(valor do plano de saúde mensal, titular e dependente - desconto parte do empregado)</t>
  </si>
  <si>
    <t>Multa do FGTS e Contribuição Social sobre o Aviso Prévio Indenizado</t>
  </si>
  <si>
    <t>Item</t>
  </si>
  <si>
    <t>Custo Unitário</t>
  </si>
  <si>
    <t>Nº de Mudas por empregado</t>
  </si>
  <si>
    <t>Vida Útil (meses)</t>
  </si>
  <si>
    <t>Custo anual por empregado</t>
  </si>
  <si>
    <t>Custo mensal por empregado</t>
  </si>
  <si>
    <t>Camisa</t>
  </si>
  <si>
    <t>CUSTO TOTAL MENSAL</t>
  </si>
  <si>
    <t>EQUIPAMENTO</t>
  </si>
  <si>
    <t>Investimento</t>
  </si>
  <si>
    <t>Qde. por empregado</t>
  </si>
  <si>
    <t>Registro Eletrônico de Ponto</t>
  </si>
  <si>
    <t xml:space="preserve">Valor Proposto por Empregado (B) </t>
  </si>
  <si>
    <t xml:space="preserve">Qtde. de Empregados por Posto (C) </t>
  </si>
  <si>
    <t xml:space="preserve">Valor Mensal Proposto por Posto 
(D) = (B x C) </t>
  </si>
  <si>
    <t xml:space="preserve">Valor Total Anual do Serviço 
(E) = (D x 12) </t>
  </si>
  <si>
    <t>Médico do Trabalho</t>
  </si>
  <si>
    <t>Téc. de Enfermagem do Trabalho</t>
  </si>
  <si>
    <t>VALOR TOTAL DOS SERVIÇOS</t>
  </si>
  <si>
    <t xml:space="preserve">Tipo de Serviço 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</si>
</sst>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  <numFmt numFmtId="172" formatCode="_-&quot;R$&quot;\ * #,##0.00_-;\-&quot;R$&quot;\ * #,##0.00_-;_-&quot;R$&quot;\ * &quot;-&quot;??_-;_-@_-"/>
    <numFmt numFmtId="173" formatCode="_-* #,##0.00_-;\-* #,##0.00_-;_-* &quot;-&quot;??_-;_-@_-"/>
    <numFmt numFmtId="176" formatCode="#,##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  <font>
      <sz val="10"/>
      <color theme="0"/>
      <name val="Arial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3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6" fillId="0" borderId="0" xfId="0" applyNumberFormat="1" applyFont="1"/>
    <xf numFmtId="164" fontId="7" fillId="0" borderId="0" xfId="1" applyFont="1"/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15" xfId="0" applyFont="1" applyBorder="1" applyAlignment="1"/>
    <xf numFmtId="2" fontId="6" fillId="0" borderId="12" xfId="0" applyNumberFormat="1" applyFont="1" applyBorder="1"/>
    <xf numFmtId="0" fontId="6" fillId="0" borderId="16" xfId="0" applyFont="1" applyBorder="1" applyAlignment="1"/>
    <xf numFmtId="2" fontId="6" fillId="0" borderId="13" xfId="0" applyNumberFormat="1" applyFont="1" applyFill="1" applyBorder="1"/>
    <xf numFmtId="0" fontId="7" fillId="0" borderId="16" xfId="0" applyFont="1" applyBorder="1" applyAlignment="1"/>
    <xf numFmtId="0" fontId="6" fillId="0" borderId="17" xfId="0" applyFont="1" applyBorder="1" applyAlignment="1"/>
    <xf numFmtId="2" fontId="6" fillId="0" borderId="14" xfId="0" applyNumberFormat="1" applyFont="1" applyFill="1" applyBorder="1"/>
    <xf numFmtId="2" fontId="7" fillId="0" borderId="10" xfId="0" applyNumberFormat="1" applyFont="1" applyFill="1" applyBorder="1"/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0" fontId="6" fillId="0" borderId="3" xfId="0" applyFont="1" applyFill="1" applyBorder="1" applyAlignment="1">
      <alignment horizontal="center"/>
    </xf>
    <xf numFmtId="2" fontId="6" fillId="0" borderId="2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43" fontId="6" fillId="0" borderId="0" xfId="0" applyNumberFormat="1" applyFont="1"/>
    <xf numFmtId="0" fontId="6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43" fontId="8" fillId="0" borderId="1" xfId="3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3" applyFont="1" applyBorder="1"/>
    <xf numFmtId="10" fontId="9" fillId="0" borderId="1" xfId="2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3" fontId="8" fillId="0" borderId="1" xfId="3" applyFont="1" applyBorder="1" applyAlignment="1"/>
    <xf numFmtId="0" fontId="8" fillId="0" borderId="0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10" fontId="8" fillId="0" borderId="1" xfId="0" applyNumberFormat="1" applyFont="1" applyFill="1" applyBorder="1" applyAlignment="1">
      <alignment horizontal="center"/>
    </xf>
    <xf numFmtId="43" fontId="8" fillId="0" borderId="1" xfId="3" applyFont="1" applyFill="1" applyBorder="1"/>
    <xf numFmtId="0" fontId="8" fillId="0" borderId="3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3" fontId="9" fillId="0" borderId="1" xfId="3" applyFont="1" applyFill="1" applyBorder="1" applyAlignment="1">
      <alignment horizontal="right"/>
    </xf>
    <xf numFmtId="0" fontId="9" fillId="0" borderId="2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9" fontId="9" fillId="0" borderId="1" xfId="0" applyNumberFormat="1" applyFont="1" applyFill="1" applyBorder="1" applyAlignment="1"/>
    <xf numFmtId="10" fontId="9" fillId="0" borderId="1" xfId="0" applyNumberFormat="1" applyFont="1" applyFill="1" applyBorder="1" applyAlignment="1"/>
    <xf numFmtId="43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/>
    <xf numFmtId="165" fontId="9" fillId="0" borderId="1" xfId="2" applyNumberFormat="1" applyFont="1" applyFill="1" applyBorder="1" applyAlignment="1"/>
    <xf numFmtId="9" fontId="9" fillId="0" borderId="1" xfId="2" applyFont="1" applyFill="1" applyBorder="1" applyAlignment="1"/>
    <xf numFmtId="0" fontId="9" fillId="0" borderId="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2" fontId="8" fillId="0" borderId="0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9" fillId="0" borderId="43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left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/>
    <xf numFmtId="167" fontId="9" fillId="0" borderId="1" xfId="2" applyNumberFormat="1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Fill="1"/>
    <xf numFmtId="0" fontId="4" fillId="0" borderId="0" xfId="0" applyFont="1"/>
    <xf numFmtId="0" fontId="4" fillId="0" borderId="0" xfId="0" applyFont="1" applyFill="1"/>
    <xf numFmtId="43" fontId="4" fillId="0" borderId="0" xfId="3" applyFont="1"/>
    <xf numFmtId="9" fontId="4" fillId="0" borderId="0" xfId="2" applyFont="1"/>
    <xf numFmtId="43" fontId="4" fillId="0" borderId="0" xfId="0" applyNumberFormat="1" applyFont="1"/>
    <xf numFmtId="10" fontId="4" fillId="0" borderId="0" xfId="2" applyNumberFormat="1" applyFont="1"/>
    <xf numFmtId="168" fontId="4" fillId="0" borderId="0" xfId="0" applyNumberFormat="1" applyFont="1"/>
    <xf numFmtId="2" fontId="4" fillId="0" borderId="0" xfId="0" applyNumberFormat="1" applyFont="1"/>
    <xf numFmtId="0" fontId="20" fillId="0" borderId="0" xfId="0" applyFont="1"/>
    <xf numFmtId="43" fontId="8" fillId="0" borderId="0" xfId="3" applyFont="1" applyBorder="1" applyAlignment="1"/>
    <xf numFmtId="43" fontId="8" fillId="0" borderId="0" xfId="3" applyFont="1" applyFill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0" fontId="8" fillId="0" borderId="5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21" fillId="0" borderId="0" xfId="0" applyFont="1"/>
    <xf numFmtId="10" fontId="21" fillId="0" borderId="0" xfId="2" applyNumberFormat="1" applyFont="1"/>
    <xf numFmtId="10" fontId="21" fillId="0" borderId="0" xfId="0" applyNumberFormat="1" applyFont="1"/>
    <xf numFmtId="0" fontId="21" fillId="0" borderId="0" xfId="0" applyFont="1" applyBorder="1"/>
    <xf numFmtId="0" fontId="22" fillId="0" borderId="0" xfId="0" applyFont="1" applyBorder="1"/>
    <xf numFmtId="2" fontId="22" fillId="0" borderId="0" xfId="0" applyNumberFormat="1" applyFont="1"/>
    <xf numFmtId="0" fontId="21" fillId="0" borderId="0" xfId="0" applyFont="1" applyFill="1" applyBorder="1"/>
    <xf numFmtId="0" fontId="21" fillId="0" borderId="0" xfId="0" applyFont="1" applyFill="1"/>
    <xf numFmtId="2" fontId="21" fillId="0" borderId="0" xfId="0" applyNumberFormat="1" applyFont="1" applyBorder="1"/>
    <xf numFmtId="166" fontId="21" fillId="0" borderId="0" xfId="2" applyNumberFormat="1" applyFont="1" applyFill="1"/>
    <xf numFmtId="2" fontId="21" fillId="0" borderId="0" xfId="0" applyNumberFormat="1" applyFont="1"/>
    <xf numFmtId="2" fontId="21" fillId="0" borderId="0" xfId="0" applyNumberFormat="1" applyFont="1" applyFill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22" fillId="0" borderId="0" xfId="1" applyFont="1"/>
    <xf numFmtId="0" fontId="23" fillId="0" borderId="0" xfId="0" applyFont="1"/>
    <xf numFmtId="1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wrapText="1"/>
    </xf>
    <xf numFmtId="0" fontId="9" fillId="0" borderId="0" xfId="0" applyFont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64" fontId="8" fillId="0" borderId="1" xfId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7" fillId="0" borderId="0" xfId="0" applyFont="1" applyFill="1"/>
    <xf numFmtId="0" fontId="9" fillId="0" borderId="0" xfId="0" applyFont="1" applyFill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9" fontId="9" fillId="0" borderId="1" xfId="2" applyNumberFormat="1" applyFont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3" borderId="40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51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51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/>
    <xf numFmtId="164" fontId="26" fillId="0" borderId="0" xfId="1" applyFont="1" applyFill="1" applyBorder="1"/>
    <xf numFmtId="0" fontId="17" fillId="0" borderId="0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left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3" fontId="17" fillId="0" borderId="0" xfId="3" applyFont="1" applyFill="1" applyBorder="1" applyAlignment="1">
      <alignment horizontal="left" vertical="center" wrapText="1"/>
    </xf>
    <xf numFmtId="43" fontId="9" fillId="0" borderId="0" xfId="3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8" fillId="0" borderId="0" xfId="1" applyFont="1" applyFill="1" applyBorder="1"/>
    <xf numFmtId="0" fontId="9" fillId="0" borderId="0" xfId="0" applyFont="1" applyFill="1" applyBorder="1"/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44" fontId="18" fillId="5" borderId="24" xfId="1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4" fontId="17" fillId="3" borderId="1" xfId="4" applyNumberFormat="1" applyFont="1" applyFill="1" applyBorder="1" applyAlignment="1">
      <alignment horizontal="center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176" fontId="17" fillId="3" borderId="1" xfId="4" applyNumberFormat="1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vertical="center"/>
    </xf>
    <xf numFmtId="0" fontId="17" fillId="0" borderId="0" xfId="0" applyFont="1" applyFill="1" applyBorder="1"/>
    <xf numFmtId="0" fontId="0" fillId="0" borderId="0" xfId="0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43" fontId="9" fillId="0" borderId="0" xfId="3" applyFont="1" applyFill="1" applyBorder="1"/>
    <xf numFmtId="43" fontId="9" fillId="0" borderId="0" xfId="0" applyNumberFormat="1" applyFont="1" applyFill="1" applyBorder="1"/>
    <xf numFmtId="0" fontId="18" fillId="0" borderId="0" xfId="0" applyFont="1" applyFill="1" applyBorder="1" applyAlignment="1">
      <alignment horizontal="center" wrapText="1"/>
    </xf>
    <xf numFmtId="164" fontId="8" fillId="0" borderId="0" xfId="1" applyFont="1" applyFill="1" applyBorder="1" applyAlignment="1">
      <alignment vertical="center"/>
    </xf>
    <xf numFmtId="0" fontId="17" fillId="5" borderId="23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6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8" fontId="18" fillId="0" borderId="1" xfId="0" applyNumberFormat="1" applyFont="1" applyBorder="1" applyAlignment="1">
      <alignment vertical="center"/>
    </xf>
    <xf numFmtId="8" fontId="17" fillId="0" borderId="1" xfId="0" applyNumberFormat="1" applyFont="1" applyFill="1" applyBorder="1" applyAlignment="1">
      <alignment vertical="center" wrapText="1"/>
    </xf>
    <xf numFmtId="164" fontId="17" fillId="0" borderId="1" xfId="1" applyFont="1" applyFill="1" applyBorder="1" applyAlignment="1">
      <alignment horizontal="right" vertical="center" wrapText="1"/>
    </xf>
  </cellXfs>
  <cellStyles count="12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J17" sqref="J17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199" t="s">
        <v>101</v>
      </c>
      <c r="B1" s="200"/>
      <c r="C1" s="200"/>
      <c r="D1" s="200"/>
      <c r="E1" s="200"/>
      <c r="F1" s="201"/>
    </row>
    <row r="2" spans="1:6" x14ac:dyDescent="0.2">
      <c r="A2" s="202" t="s">
        <v>102</v>
      </c>
      <c r="B2" s="202"/>
      <c r="C2" s="202"/>
      <c r="D2" s="202"/>
      <c r="E2" s="202"/>
      <c r="F2" s="202"/>
    </row>
    <row r="3" spans="1:6" x14ac:dyDescent="0.2">
      <c r="A3" s="80"/>
      <c r="B3" s="80"/>
      <c r="C3" s="80"/>
      <c r="D3" s="80"/>
      <c r="E3" s="80"/>
      <c r="F3" s="80"/>
    </row>
    <row r="4" spans="1:6" x14ac:dyDescent="0.2">
      <c r="A4" s="184" t="s">
        <v>103</v>
      </c>
      <c r="B4" s="185"/>
      <c r="C4" s="185"/>
      <c r="D4" s="185"/>
      <c r="E4" s="185"/>
      <c r="F4" s="186"/>
    </row>
    <row r="5" spans="1:6" x14ac:dyDescent="0.2">
      <c r="A5" s="81" t="s">
        <v>104</v>
      </c>
      <c r="B5" s="203"/>
      <c r="C5" s="204"/>
      <c r="D5" s="204"/>
      <c r="E5" s="204"/>
      <c r="F5" s="205"/>
    </row>
    <row r="6" spans="1:6" x14ac:dyDescent="0.2">
      <c r="A6" s="81" t="s">
        <v>105</v>
      </c>
      <c r="B6" s="203"/>
      <c r="C6" s="204"/>
      <c r="D6" s="205"/>
      <c r="E6" s="82" t="s">
        <v>106</v>
      </c>
      <c r="F6" s="82" t="s">
        <v>107</v>
      </c>
    </row>
    <row r="7" spans="1:6" x14ac:dyDescent="0.2">
      <c r="A7" s="81" t="s">
        <v>108</v>
      </c>
      <c r="B7" s="206" t="s">
        <v>109</v>
      </c>
      <c r="C7" s="207"/>
      <c r="D7" s="207"/>
      <c r="E7" s="207"/>
      <c r="F7" s="208"/>
    </row>
    <row r="8" spans="1:6" x14ac:dyDescent="0.2">
      <c r="A8" s="81" t="s">
        <v>110</v>
      </c>
      <c r="B8" s="203"/>
      <c r="C8" s="204"/>
      <c r="D8" s="204"/>
      <c r="E8" s="204"/>
      <c r="F8" s="205"/>
    </row>
    <row r="9" spans="1:6" x14ac:dyDescent="0.2">
      <c r="A9" s="80"/>
      <c r="B9" s="80"/>
      <c r="C9" s="80"/>
      <c r="D9" s="80"/>
      <c r="E9" s="80"/>
      <c r="F9" s="80"/>
    </row>
    <row r="10" spans="1:6" x14ac:dyDescent="0.2">
      <c r="A10" s="80"/>
      <c r="B10" s="80"/>
      <c r="C10" s="80"/>
      <c r="D10" s="80"/>
      <c r="E10" s="80"/>
      <c r="F10" s="80"/>
    </row>
    <row r="11" spans="1:6" ht="22.5" x14ac:dyDescent="0.2">
      <c r="A11" s="83" t="s">
        <v>111</v>
      </c>
      <c r="B11" s="83" t="s">
        <v>112</v>
      </c>
      <c r="C11" s="84" t="s">
        <v>113</v>
      </c>
      <c r="D11" s="83" t="s">
        <v>114</v>
      </c>
      <c r="E11" s="83" t="s">
        <v>115</v>
      </c>
      <c r="F11" s="83" t="s">
        <v>116</v>
      </c>
    </row>
    <row r="12" spans="1:6" x14ac:dyDescent="0.2">
      <c r="A12" s="85"/>
      <c r="B12" s="85"/>
      <c r="C12" s="85"/>
      <c r="D12" s="85"/>
      <c r="E12" s="85"/>
      <c r="F12" s="85"/>
    </row>
    <row r="13" spans="1:6" x14ac:dyDescent="0.2">
      <c r="A13" s="85"/>
      <c r="B13" s="85"/>
      <c r="C13" s="85"/>
      <c r="D13" s="85"/>
      <c r="E13" s="85"/>
      <c r="F13" s="85"/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5"/>
      <c r="B15" s="85"/>
      <c r="C15" s="85"/>
      <c r="D15" s="85"/>
      <c r="E15" s="85"/>
      <c r="F15" s="85"/>
    </row>
    <row r="16" spans="1:6" x14ac:dyDescent="0.2">
      <c r="A16" s="80"/>
      <c r="B16" s="80"/>
      <c r="C16" s="80"/>
      <c r="D16" s="80"/>
      <c r="E16" s="80"/>
      <c r="F16" s="80"/>
    </row>
    <row r="17" spans="1:6" x14ac:dyDescent="0.2">
      <c r="A17" s="80"/>
      <c r="B17" s="80"/>
      <c r="C17" s="80"/>
      <c r="D17" s="80"/>
      <c r="E17" s="80"/>
      <c r="F17" s="80"/>
    </row>
    <row r="18" spans="1:6" x14ac:dyDescent="0.2">
      <c r="A18" s="209" t="s">
        <v>117</v>
      </c>
      <c r="B18" s="210"/>
      <c r="C18" s="210"/>
      <c r="D18" s="210"/>
      <c r="E18" s="210"/>
      <c r="F18" s="211"/>
    </row>
    <row r="19" spans="1:6" x14ac:dyDescent="0.2">
      <c r="A19" s="187"/>
      <c r="B19" s="188"/>
      <c r="C19" s="188"/>
      <c r="D19" s="188"/>
      <c r="E19" s="188"/>
      <c r="F19" s="189"/>
    </row>
    <row r="20" spans="1:6" x14ac:dyDescent="0.2">
      <c r="A20" s="80"/>
      <c r="B20" s="80"/>
      <c r="C20" s="80"/>
      <c r="D20" s="80"/>
      <c r="E20" s="80"/>
      <c r="F20" s="80"/>
    </row>
    <row r="21" spans="1:6" x14ac:dyDescent="0.2">
      <c r="A21" s="80"/>
      <c r="B21" s="80"/>
      <c r="C21" s="80"/>
      <c r="D21" s="80"/>
      <c r="E21" s="80"/>
      <c r="F21" s="80"/>
    </row>
    <row r="22" spans="1:6" x14ac:dyDescent="0.2">
      <c r="A22" s="212" t="s">
        <v>118</v>
      </c>
      <c r="B22" s="213"/>
      <c r="C22" s="213"/>
      <c r="D22" s="213"/>
      <c r="E22" s="213"/>
      <c r="F22" s="214"/>
    </row>
    <row r="23" spans="1:6" x14ac:dyDescent="0.2">
      <c r="A23" s="187"/>
      <c r="B23" s="188"/>
      <c r="C23" s="188"/>
      <c r="D23" s="188"/>
      <c r="E23" s="188"/>
      <c r="F23" s="189"/>
    </row>
    <row r="24" spans="1:6" x14ac:dyDescent="0.2">
      <c r="A24" s="80"/>
      <c r="B24" s="80"/>
      <c r="C24" s="80"/>
      <c r="D24" s="80"/>
      <c r="E24" s="80"/>
      <c r="F24" s="80"/>
    </row>
    <row r="25" spans="1:6" x14ac:dyDescent="0.2">
      <c r="A25" s="80"/>
      <c r="B25" s="80"/>
      <c r="C25" s="80"/>
      <c r="D25" s="80"/>
      <c r="E25" s="80"/>
      <c r="F25" s="80"/>
    </row>
    <row r="26" spans="1:6" x14ac:dyDescent="0.2">
      <c r="A26" s="196" t="s">
        <v>119</v>
      </c>
      <c r="B26" s="197"/>
      <c r="C26" s="197"/>
      <c r="D26" s="197"/>
      <c r="E26" s="197"/>
      <c r="F26" s="198"/>
    </row>
    <row r="27" spans="1:6" x14ac:dyDescent="0.2">
      <c r="A27" s="187"/>
      <c r="B27" s="188"/>
      <c r="C27" s="188"/>
      <c r="D27" s="188"/>
      <c r="E27" s="188"/>
      <c r="F27" s="189"/>
    </row>
    <row r="28" spans="1:6" x14ac:dyDescent="0.2">
      <c r="A28" s="80"/>
      <c r="B28" s="80"/>
      <c r="C28" s="80"/>
      <c r="D28" s="80"/>
      <c r="E28" s="80"/>
      <c r="F28" s="80"/>
    </row>
    <row r="29" spans="1:6" x14ac:dyDescent="0.2">
      <c r="A29" s="80"/>
      <c r="B29" s="80"/>
      <c r="C29" s="80"/>
      <c r="D29" s="80"/>
      <c r="E29" s="80"/>
      <c r="F29" s="80"/>
    </row>
    <row r="30" spans="1:6" x14ac:dyDescent="0.2">
      <c r="A30" s="184" t="s">
        <v>120</v>
      </c>
      <c r="B30" s="185"/>
      <c r="C30" s="186"/>
      <c r="D30" s="80"/>
      <c r="E30" s="80"/>
      <c r="F30" s="80"/>
    </row>
    <row r="31" spans="1:6" x14ac:dyDescent="0.2">
      <c r="A31" s="190" t="s">
        <v>121</v>
      </c>
      <c r="B31" s="191"/>
      <c r="C31" s="86" t="s">
        <v>122</v>
      </c>
      <c r="D31" s="80"/>
      <c r="E31" s="80"/>
      <c r="F31" s="80"/>
    </row>
    <row r="32" spans="1:6" x14ac:dyDescent="0.2">
      <c r="A32" s="192"/>
      <c r="B32" s="193"/>
      <c r="C32" s="87"/>
      <c r="D32" s="80"/>
      <c r="E32" s="80"/>
      <c r="F32" s="80"/>
    </row>
    <row r="33" spans="1:6" x14ac:dyDescent="0.2">
      <c r="A33" s="80"/>
      <c r="B33" s="80"/>
      <c r="C33" s="80"/>
      <c r="D33" s="80"/>
      <c r="E33" s="80"/>
      <c r="F33" s="80"/>
    </row>
    <row r="34" spans="1:6" x14ac:dyDescent="0.2">
      <c r="A34" s="80"/>
      <c r="B34" s="80"/>
      <c r="C34" s="80"/>
      <c r="D34" s="80"/>
      <c r="E34" s="80"/>
      <c r="F34" s="80"/>
    </row>
    <row r="35" spans="1:6" x14ac:dyDescent="0.2">
      <c r="A35" s="194" t="s">
        <v>123</v>
      </c>
      <c r="B35" s="194"/>
      <c r="C35" s="194"/>
      <c r="D35" s="194"/>
      <c r="E35" s="194"/>
      <c r="F35" s="194"/>
    </row>
    <row r="36" spans="1:6" x14ac:dyDescent="0.2">
      <c r="A36" s="195" t="s">
        <v>124</v>
      </c>
      <c r="B36" s="195"/>
      <c r="C36" s="88" t="s">
        <v>122</v>
      </c>
      <c r="D36" s="195" t="s">
        <v>125</v>
      </c>
      <c r="E36" s="195"/>
      <c r="F36" s="195"/>
    </row>
    <row r="37" spans="1:6" x14ac:dyDescent="0.2">
      <c r="A37" s="183"/>
      <c r="B37" s="183"/>
      <c r="C37" s="89"/>
      <c r="D37" s="183"/>
      <c r="E37" s="183"/>
      <c r="F37" s="183"/>
    </row>
    <row r="38" spans="1:6" x14ac:dyDescent="0.2">
      <c r="A38" s="80"/>
      <c r="B38" s="80"/>
      <c r="C38" s="80"/>
      <c r="D38" s="80"/>
      <c r="E38" s="80"/>
      <c r="F38" s="80"/>
    </row>
    <row r="39" spans="1:6" x14ac:dyDescent="0.2">
      <c r="A39" s="80"/>
      <c r="B39" s="80"/>
      <c r="C39" s="80"/>
      <c r="D39" s="80"/>
      <c r="E39" s="80"/>
      <c r="F39" s="80"/>
    </row>
    <row r="40" spans="1:6" x14ac:dyDescent="0.2">
      <c r="A40" s="184" t="s">
        <v>126</v>
      </c>
      <c r="B40" s="185"/>
      <c r="C40" s="185"/>
      <c r="D40" s="185"/>
      <c r="E40" s="185"/>
      <c r="F40" s="186"/>
    </row>
    <row r="41" spans="1:6" x14ac:dyDescent="0.2">
      <c r="A41" s="187"/>
      <c r="B41" s="188"/>
      <c r="C41" s="188"/>
      <c r="D41" s="188"/>
      <c r="E41" s="188"/>
      <c r="F41" s="189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H33" sqref="H33"/>
    </sheetView>
  </sheetViews>
  <sheetFormatPr defaultRowHeight="12.75" x14ac:dyDescent="0.2"/>
  <cols>
    <col min="8" max="8" width="13.140625" customWidth="1"/>
  </cols>
  <sheetData>
    <row r="1" spans="1:18" x14ac:dyDescent="0.2">
      <c r="A1" s="90"/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  <c r="N1" s="90"/>
      <c r="O1" s="90"/>
      <c r="P1" s="90"/>
      <c r="Q1" s="90"/>
      <c r="R1" s="90"/>
    </row>
    <row r="2" spans="1:18" ht="13.5" thickBot="1" x14ac:dyDescent="0.25">
      <c r="A2" s="90"/>
      <c r="B2" s="90"/>
      <c r="C2" s="90"/>
      <c r="D2" s="90"/>
      <c r="E2" s="90"/>
      <c r="F2" s="90"/>
      <c r="G2" s="90"/>
      <c r="H2" s="90"/>
      <c r="I2" s="91"/>
      <c r="J2" s="90"/>
      <c r="K2" s="90"/>
      <c r="L2" s="90"/>
      <c r="M2" s="90"/>
      <c r="N2" s="90"/>
      <c r="O2" s="90"/>
      <c r="P2" s="90"/>
      <c r="Q2" s="90"/>
      <c r="R2" s="90"/>
    </row>
    <row r="3" spans="1:18" ht="15" thickBot="1" x14ac:dyDescent="0.25">
      <c r="A3" s="90"/>
      <c r="B3" s="199" t="s">
        <v>127</v>
      </c>
      <c r="C3" s="200"/>
      <c r="D3" s="200"/>
      <c r="E3" s="200"/>
      <c r="F3" s="200"/>
      <c r="G3" s="200"/>
      <c r="H3" s="201"/>
      <c r="I3" s="92"/>
      <c r="J3" s="90"/>
      <c r="K3" s="93" t="s">
        <v>128</v>
      </c>
      <c r="L3" s="90"/>
      <c r="M3" s="90"/>
      <c r="N3" s="90"/>
      <c r="O3" s="90"/>
      <c r="P3" s="90"/>
      <c r="Q3" s="90"/>
      <c r="R3" s="90"/>
    </row>
    <row r="4" spans="1:18" x14ac:dyDescent="0.2">
      <c r="A4" s="90"/>
      <c r="B4" s="230" t="s">
        <v>102</v>
      </c>
      <c r="C4" s="230"/>
      <c r="D4" s="230"/>
      <c r="E4" s="230"/>
      <c r="F4" s="230"/>
      <c r="G4" s="230"/>
      <c r="H4" s="230"/>
      <c r="I4" s="94"/>
      <c r="J4" s="90"/>
      <c r="K4" s="95" t="s">
        <v>129</v>
      </c>
      <c r="L4" s="90"/>
      <c r="M4" s="90"/>
      <c r="N4" s="90"/>
      <c r="O4" s="90"/>
      <c r="P4" s="90"/>
      <c r="Q4" s="90"/>
      <c r="R4" s="90"/>
    </row>
    <row r="5" spans="1:18" x14ac:dyDescent="0.2">
      <c r="A5" s="90"/>
      <c r="B5" s="90"/>
      <c r="C5" s="90"/>
      <c r="D5" s="90"/>
      <c r="E5" s="90"/>
      <c r="F5" s="90"/>
      <c r="G5" s="90"/>
      <c r="H5" s="90"/>
      <c r="I5" s="91"/>
      <c r="J5" s="90"/>
      <c r="K5" s="93"/>
      <c r="L5" s="90"/>
      <c r="M5" s="90"/>
      <c r="N5" s="90"/>
      <c r="O5" s="90"/>
      <c r="P5" s="90"/>
      <c r="Q5" s="90"/>
      <c r="R5" s="90"/>
    </row>
    <row r="6" spans="1:18" x14ac:dyDescent="0.2">
      <c r="A6" s="90"/>
      <c r="B6" s="96" t="s">
        <v>130</v>
      </c>
      <c r="C6" s="97"/>
      <c r="D6" s="90"/>
      <c r="E6" s="90"/>
      <c r="F6" s="90"/>
      <c r="G6" s="90"/>
      <c r="H6" s="90"/>
      <c r="I6" s="91"/>
      <c r="J6" s="90"/>
      <c r="K6" s="93" t="s">
        <v>131</v>
      </c>
      <c r="L6" s="90"/>
      <c r="M6" s="90"/>
      <c r="N6" s="90"/>
      <c r="O6" s="90"/>
      <c r="P6" s="90"/>
      <c r="Q6" s="90"/>
      <c r="R6" s="90"/>
    </row>
    <row r="7" spans="1:18" x14ac:dyDescent="0.2">
      <c r="A7" s="90"/>
      <c r="B7" s="90"/>
      <c r="C7" s="90"/>
      <c r="D7" s="90"/>
      <c r="E7" s="90"/>
      <c r="F7" s="90"/>
      <c r="G7" s="90"/>
      <c r="H7" s="90"/>
      <c r="I7" s="91"/>
      <c r="J7" s="90"/>
      <c r="K7" s="90"/>
      <c r="L7" s="90"/>
      <c r="M7" s="90"/>
      <c r="N7" s="90"/>
      <c r="O7" s="90"/>
      <c r="P7" s="90"/>
      <c r="Q7" s="90"/>
      <c r="R7" s="90"/>
    </row>
    <row r="8" spans="1:18" x14ac:dyDescent="0.2">
      <c r="A8" s="90"/>
      <c r="B8" s="96" t="s">
        <v>100</v>
      </c>
      <c r="C8" s="97"/>
      <c r="D8" s="98" t="s">
        <v>132</v>
      </c>
      <c r="E8" s="99"/>
      <c r="F8" s="96" t="s">
        <v>133</v>
      </c>
      <c r="G8" s="90"/>
      <c r="H8" s="90"/>
      <c r="I8" s="91"/>
      <c r="J8" s="90"/>
      <c r="K8" s="231" t="s">
        <v>134</v>
      </c>
      <c r="L8" s="232"/>
      <c r="M8" s="232"/>
      <c r="N8" s="232"/>
      <c r="O8" s="232"/>
      <c r="P8" s="232"/>
      <c r="Q8" s="233"/>
      <c r="R8" s="90"/>
    </row>
    <row r="9" spans="1:18" x14ac:dyDescent="0.2">
      <c r="A9" s="90"/>
      <c r="B9" s="90"/>
      <c r="C9" s="90"/>
      <c r="D9" s="90"/>
      <c r="E9" s="90"/>
      <c r="F9" s="90"/>
      <c r="G9" s="90"/>
      <c r="H9" s="90"/>
      <c r="I9" s="91"/>
      <c r="J9" s="90"/>
      <c r="K9" s="234">
        <v>1</v>
      </c>
      <c r="L9" s="236" t="s">
        <v>135</v>
      </c>
      <c r="M9" s="237"/>
      <c r="N9" s="237"/>
      <c r="O9" s="237"/>
      <c r="P9" s="237"/>
      <c r="Q9" s="238"/>
      <c r="R9" s="90"/>
    </row>
    <row r="10" spans="1:18" x14ac:dyDescent="0.2">
      <c r="A10" s="90"/>
      <c r="B10" s="100" t="s">
        <v>136</v>
      </c>
      <c r="C10" s="101"/>
      <c r="D10" s="97"/>
      <c r="E10" s="90" t="s">
        <v>137</v>
      </c>
      <c r="F10" s="90"/>
      <c r="G10" s="90"/>
      <c r="H10" s="90"/>
      <c r="I10" s="91"/>
      <c r="J10" s="90"/>
      <c r="K10" s="235"/>
      <c r="L10" s="225"/>
      <c r="M10" s="226"/>
      <c r="N10" s="226"/>
      <c r="O10" s="226"/>
      <c r="P10" s="226"/>
      <c r="Q10" s="227"/>
      <c r="R10" s="90"/>
    </row>
    <row r="11" spans="1:18" x14ac:dyDescent="0.2">
      <c r="A11" s="90"/>
      <c r="B11" s="90"/>
      <c r="C11" s="90"/>
      <c r="D11" s="90"/>
      <c r="E11" s="90"/>
      <c r="F11" s="90"/>
      <c r="G11" s="90"/>
      <c r="H11" s="90"/>
      <c r="I11" s="91"/>
      <c r="J11" s="90"/>
      <c r="K11" s="234">
        <v>2</v>
      </c>
      <c r="L11" s="236" t="s">
        <v>138</v>
      </c>
      <c r="M11" s="237"/>
      <c r="N11" s="237"/>
      <c r="O11" s="237"/>
      <c r="P11" s="237"/>
      <c r="Q11" s="238"/>
      <c r="R11" s="90"/>
    </row>
    <row r="12" spans="1:18" x14ac:dyDescent="0.2">
      <c r="A12" s="90"/>
      <c r="B12" s="90"/>
      <c r="C12" s="90"/>
      <c r="D12" s="90"/>
      <c r="E12" s="90"/>
      <c r="F12" s="90"/>
      <c r="G12" s="90"/>
      <c r="H12" s="90"/>
      <c r="I12" s="91"/>
      <c r="J12" s="90"/>
      <c r="K12" s="235"/>
      <c r="L12" s="225"/>
      <c r="M12" s="226"/>
      <c r="N12" s="226"/>
      <c r="O12" s="226"/>
      <c r="P12" s="226"/>
      <c r="Q12" s="227"/>
      <c r="R12" s="90"/>
    </row>
    <row r="13" spans="1:18" ht="13.5" thickBot="1" x14ac:dyDescent="0.25">
      <c r="A13" s="90"/>
      <c r="B13" s="90"/>
      <c r="C13" s="90"/>
      <c r="D13" s="90"/>
      <c r="E13" s="90"/>
      <c r="F13" s="90"/>
      <c r="G13" s="90"/>
      <c r="H13" s="90"/>
      <c r="I13" s="92"/>
      <c r="J13" s="90"/>
      <c r="K13" s="234">
        <v>3</v>
      </c>
      <c r="L13" s="236" t="s">
        <v>139</v>
      </c>
      <c r="M13" s="237"/>
      <c r="N13" s="237"/>
      <c r="O13" s="237"/>
      <c r="P13" s="237"/>
      <c r="Q13" s="238"/>
      <c r="R13" s="90"/>
    </row>
    <row r="14" spans="1:18" ht="13.5" thickBot="1" x14ac:dyDescent="0.25">
      <c r="A14" s="90"/>
      <c r="B14" s="215" t="s">
        <v>140</v>
      </c>
      <c r="C14" s="216"/>
      <c r="D14" s="216"/>
      <c r="E14" s="216"/>
      <c r="F14" s="216"/>
      <c r="G14" s="216"/>
      <c r="H14" s="217"/>
      <c r="I14" s="91"/>
      <c r="J14" s="90"/>
      <c r="K14" s="235"/>
      <c r="L14" s="225"/>
      <c r="M14" s="226"/>
      <c r="N14" s="226"/>
      <c r="O14" s="226"/>
      <c r="P14" s="226"/>
      <c r="Q14" s="227"/>
      <c r="R14" s="90"/>
    </row>
    <row r="15" spans="1:18" x14ac:dyDescent="0.2">
      <c r="A15" s="90"/>
      <c r="B15" s="90"/>
      <c r="C15" s="90"/>
      <c r="D15" s="90"/>
      <c r="E15" s="90"/>
      <c r="F15" s="90"/>
      <c r="G15" s="90"/>
      <c r="H15" s="90"/>
      <c r="I15" s="102"/>
      <c r="J15" s="90"/>
      <c r="K15" s="219">
        <v>4</v>
      </c>
      <c r="L15" s="228" t="s">
        <v>141</v>
      </c>
      <c r="M15" s="228"/>
      <c r="N15" s="228"/>
      <c r="O15" s="228"/>
      <c r="P15" s="228"/>
      <c r="Q15" s="228"/>
      <c r="R15" s="90"/>
    </row>
    <row r="16" spans="1:18" x14ac:dyDescent="0.2">
      <c r="A16" s="90"/>
      <c r="B16" s="103" t="s">
        <v>142</v>
      </c>
      <c r="C16" s="221" t="s">
        <v>143</v>
      </c>
      <c r="D16" s="221"/>
      <c r="E16" s="221"/>
      <c r="F16" s="221"/>
      <c r="G16" s="221"/>
      <c r="H16" s="97"/>
      <c r="I16" s="102"/>
      <c r="J16" s="90"/>
      <c r="K16" s="219"/>
      <c r="L16" s="229"/>
      <c r="M16" s="229"/>
      <c r="N16" s="229"/>
      <c r="O16" s="229"/>
      <c r="P16" s="229"/>
      <c r="Q16" s="229"/>
      <c r="R16" s="90"/>
    </row>
    <row r="17" spans="1:18" x14ac:dyDescent="0.2">
      <c r="A17" s="90"/>
      <c r="B17" s="103" t="s">
        <v>144</v>
      </c>
      <c r="C17" s="221" t="s">
        <v>145</v>
      </c>
      <c r="D17" s="221"/>
      <c r="E17" s="221"/>
      <c r="F17" s="221"/>
      <c r="G17" s="221"/>
      <c r="H17" s="97"/>
      <c r="I17" s="102"/>
      <c r="J17" s="90"/>
      <c r="K17" s="219">
        <v>5</v>
      </c>
      <c r="L17" s="228" t="s">
        <v>146</v>
      </c>
      <c r="M17" s="228"/>
      <c r="N17" s="228"/>
      <c r="O17" s="228"/>
      <c r="P17" s="228"/>
      <c r="Q17" s="228"/>
      <c r="R17" s="90"/>
    </row>
    <row r="18" spans="1:18" x14ac:dyDescent="0.2">
      <c r="A18" s="90"/>
      <c r="B18" s="103" t="s">
        <v>147</v>
      </c>
      <c r="C18" s="221" t="s">
        <v>148</v>
      </c>
      <c r="D18" s="221"/>
      <c r="E18" s="221"/>
      <c r="F18" s="221"/>
      <c r="G18" s="221"/>
      <c r="H18" s="97"/>
      <c r="I18" s="102"/>
      <c r="J18" s="90"/>
      <c r="K18" s="219"/>
      <c r="L18" s="229"/>
      <c r="M18" s="229"/>
      <c r="N18" s="229"/>
      <c r="O18" s="229"/>
      <c r="P18" s="229"/>
      <c r="Q18" s="229"/>
      <c r="R18" s="90"/>
    </row>
    <row r="19" spans="1:18" x14ac:dyDescent="0.2">
      <c r="A19" s="90"/>
      <c r="B19" s="103" t="s">
        <v>149</v>
      </c>
      <c r="C19" s="221" t="s">
        <v>150</v>
      </c>
      <c r="D19" s="221"/>
      <c r="E19" s="221"/>
      <c r="F19" s="221"/>
      <c r="G19" s="221"/>
      <c r="H19" s="97"/>
      <c r="I19" s="91"/>
      <c r="J19" s="90"/>
      <c r="K19" s="222">
        <v>6</v>
      </c>
      <c r="L19" s="223" t="s">
        <v>151</v>
      </c>
      <c r="M19" s="223"/>
      <c r="N19" s="223"/>
      <c r="O19" s="223"/>
      <c r="P19" s="223"/>
      <c r="Q19" s="223"/>
      <c r="R19" s="90"/>
    </row>
    <row r="20" spans="1:18" x14ac:dyDescent="0.2">
      <c r="A20" s="90"/>
      <c r="B20" s="90"/>
      <c r="C20" s="90"/>
      <c r="D20" s="90"/>
      <c r="E20" s="90"/>
      <c r="F20" s="90"/>
      <c r="G20" s="90"/>
      <c r="H20" s="90"/>
      <c r="I20" s="91"/>
      <c r="J20" s="90"/>
      <c r="K20" s="222"/>
      <c r="L20" s="224"/>
      <c r="M20" s="224"/>
      <c r="N20" s="224"/>
      <c r="O20" s="224"/>
      <c r="P20" s="224"/>
      <c r="Q20" s="224"/>
      <c r="R20" s="90"/>
    </row>
    <row r="21" spans="1:18" x14ac:dyDescent="0.2">
      <c r="A21" s="90"/>
      <c r="B21" s="90"/>
      <c r="C21" s="90"/>
      <c r="D21" s="90"/>
      <c r="E21" s="90"/>
      <c r="F21" s="90"/>
      <c r="G21" s="90"/>
      <c r="H21" s="90"/>
      <c r="I21" s="91"/>
      <c r="J21" s="90"/>
      <c r="K21" s="90"/>
      <c r="L21" s="90"/>
      <c r="M21" s="90"/>
      <c r="N21" s="90"/>
      <c r="O21" s="90"/>
      <c r="P21" s="90"/>
      <c r="Q21" s="90"/>
      <c r="R21" s="90"/>
    </row>
    <row r="22" spans="1:18" ht="13.5" thickBot="1" x14ac:dyDescent="0.25">
      <c r="A22" s="90"/>
      <c r="B22" s="90"/>
      <c r="C22" s="90"/>
      <c r="D22" s="90"/>
      <c r="E22" s="90"/>
      <c r="F22" s="90"/>
      <c r="G22" s="90"/>
      <c r="H22" s="90"/>
      <c r="I22" s="92"/>
      <c r="J22" s="90"/>
      <c r="K22" s="90"/>
      <c r="L22" s="90"/>
      <c r="M22" s="90"/>
      <c r="N22" s="90"/>
      <c r="O22" s="90"/>
      <c r="P22" s="90"/>
      <c r="Q22" s="90"/>
      <c r="R22" s="90"/>
    </row>
    <row r="23" spans="1:18" ht="13.5" thickBot="1" x14ac:dyDescent="0.25">
      <c r="A23" s="90"/>
      <c r="B23" s="215" t="s">
        <v>152</v>
      </c>
      <c r="C23" s="216"/>
      <c r="D23" s="216"/>
      <c r="E23" s="216"/>
      <c r="F23" s="216"/>
      <c r="G23" s="216"/>
      <c r="H23" s="217"/>
      <c r="I23" s="91"/>
      <c r="J23" s="90"/>
      <c r="K23" s="90"/>
      <c r="L23" s="90"/>
      <c r="M23" s="90"/>
      <c r="N23" s="90"/>
      <c r="O23" s="90"/>
      <c r="P23" s="90"/>
      <c r="Q23" s="90"/>
      <c r="R23" s="90"/>
    </row>
    <row r="24" spans="1:18" x14ac:dyDescent="0.2">
      <c r="A24" s="90"/>
      <c r="B24" s="90"/>
      <c r="C24" s="90"/>
      <c r="D24" s="90"/>
      <c r="E24" s="90"/>
      <c r="F24" s="90"/>
      <c r="G24" s="90"/>
      <c r="H24" s="90"/>
      <c r="I24" s="104"/>
      <c r="J24" s="90"/>
      <c r="K24" s="90"/>
      <c r="L24" s="90"/>
      <c r="M24" s="90"/>
      <c r="N24" s="90"/>
      <c r="O24" s="90"/>
      <c r="P24" s="90"/>
      <c r="Q24" s="90"/>
      <c r="R24" s="90"/>
    </row>
    <row r="25" spans="1:18" ht="24" customHeight="1" x14ac:dyDescent="0.2">
      <c r="A25" s="90"/>
      <c r="B25" s="219" t="s">
        <v>38</v>
      </c>
      <c r="C25" s="219"/>
      <c r="D25" s="219" t="s">
        <v>39</v>
      </c>
      <c r="E25" s="219"/>
      <c r="F25" s="220" t="s">
        <v>153</v>
      </c>
      <c r="G25" s="220"/>
      <c r="H25" s="220"/>
      <c r="I25" s="105"/>
      <c r="J25" s="90"/>
      <c r="K25" s="90"/>
      <c r="L25" s="90"/>
      <c r="M25" s="90"/>
      <c r="N25" s="90"/>
      <c r="O25" s="90"/>
      <c r="P25" s="90"/>
      <c r="Q25" s="90"/>
      <c r="R25" s="90"/>
    </row>
    <row r="26" spans="1:18" x14ac:dyDescent="0.2">
      <c r="A26" s="90"/>
      <c r="B26" s="218"/>
      <c r="C26" s="218"/>
      <c r="D26" s="218"/>
      <c r="E26" s="218"/>
      <c r="F26" s="218"/>
      <c r="G26" s="218"/>
      <c r="H26" s="218"/>
      <c r="I26" s="105"/>
      <c r="J26" s="90"/>
      <c r="K26" s="90"/>
      <c r="L26" s="90"/>
      <c r="M26" s="90"/>
      <c r="N26" s="90"/>
      <c r="O26" s="90"/>
      <c r="P26" s="90"/>
      <c r="Q26" s="90"/>
      <c r="R26" s="90"/>
    </row>
    <row r="27" spans="1:18" x14ac:dyDescent="0.2">
      <c r="A27" s="90"/>
      <c r="B27" s="218"/>
      <c r="C27" s="218"/>
      <c r="D27" s="218"/>
      <c r="E27" s="218"/>
      <c r="F27" s="218"/>
      <c r="G27" s="218"/>
      <c r="H27" s="218"/>
      <c r="I27" s="91"/>
      <c r="J27" s="90"/>
      <c r="K27" s="90"/>
      <c r="L27" s="90"/>
      <c r="M27" s="90"/>
      <c r="N27" s="90"/>
      <c r="O27" s="90"/>
      <c r="P27" s="90"/>
      <c r="Q27" s="90"/>
      <c r="R27" s="90"/>
    </row>
    <row r="28" spans="1:18" x14ac:dyDescent="0.2">
      <c r="A28" s="90"/>
      <c r="B28" s="90"/>
      <c r="C28" s="90"/>
      <c r="D28" s="90"/>
      <c r="E28" s="90"/>
      <c r="F28" s="90"/>
      <c r="G28" s="90"/>
      <c r="H28" s="90"/>
      <c r="I28" s="91"/>
      <c r="J28" s="90"/>
      <c r="K28" s="90"/>
      <c r="L28" s="90"/>
      <c r="M28" s="90"/>
      <c r="N28" s="90"/>
      <c r="O28" s="90"/>
      <c r="P28" s="90"/>
      <c r="Q28" s="90"/>
      <c r="R28" s="90"/>
    </row>
    <row r="29" spans="1:18" x14ac:dyDescent="0.2">
      <c r="A29" s="90"/>
      <c r="B29" s="90"/>
      <c r="C29" s="90"/>
      <c r="D29" s="90"/>
      <c r="E29" s="90"/>
      <c r="F29" s="90"/>
      <c r="G29" s="90"/>
      <c r="H29" s="90"/>
      <c r="I29" s="91"/>
      <c r="J29" s="90"/>
      <c r="K29" s="90"/>
      <c r="L29" s="90"/>
      <c r="M29" s="90"/>
      <c r="N29" s="90"/>
      <c r="O29" s="90"/>
      <c r="P29" s="90"/>
      <c r="Q29" s="90"/>
      <c r="R29" s="90"/>
    </row>
    <row r="30" spans="1:18" x14ac:dyDescent="0.2">
      <c r="A30" s="90"/>
      <c r="B30" s="90"/>
      <c r="C30" s="90"/>
      <c r="D30" s="90"/>
      <c r="E30" s="90"/>
      <c r="F30" s="90"/>
      <c r="G30" s="90"/>
      <c r="H30" s="90"/>
      <c r="I30" s="91"/>
      <c r="J30" s="90"/>
      <c r="K30" s="90"/>
      <c r="L30" s="90"/>
      <c r="M30" s="90"/>
      <c r="N30" s="90"/>
      <c r="O30" s="90"/>
      <c r="P30" s="90"/>
      <c r="Q30" s="90"/>
      <c r="R30" s="90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showGridLines="0" topLeftCell="A19" zoomScaleNormal="100" workbookViewId="0">
      <selection activeCell="D41" sqref="D41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4" bestFit="1" customWidth="1"/>
    <col min="6" max="6" width="10.42578125" style="44" customWidth="1"/>
    <col min="7" max="7" width="9.140625" style="44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266" t="s">
        <v>98</v>
      </c>
      <c r="B1" s="266"/>
      <c r="C1" s="266"/>
      <c r="D1" s="266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195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70" t="s">
        <v>181</v>
      </c>
      <c r="B5" s="270"/>
      <c r="C5" s="270"/>
      <c r="D5" s="270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44" t="s">
        <v>165</v>
      </c>
      <c r="B7" s="244"/>
      <c r="C7" s="244"/>
      <c r="D7" s="24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154</v>
      </c>
      <c r="C9" s="159" t="s">
        <v>2</v>
      </c>
      <c r="D9" s="159" t="s">
        <v>88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51" t="s">
        <v>5</v>
      </c>
      <c r="B10" s="79" t="s">
        <v>37</v>
      </c>
      <c r="C10" s="52"/>
      <c r="D10" s="53">
        <v>7978.04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51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51" t="s">
        <v>7</v>
      </c>
      <c r="B12" s="50" t="s">
        <v>48</v>
      </c>
      <c r="C12" s="54">
        <v>0.2</v>
      </c>
      <c r="D12" s="53">
        <f>998*C12</f>
        <v>199.60000000000002</v>
      </c>
      <c r="E12" s="130" t="s">
        <v>203</v>
      </c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51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55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55" t="s">
        <v>11</v>
      </c>
      <c r="B15" s="50" t="s">
        <v>3</v>
      </c>
      <c r="C15" s="54"/>
      <c r="D15" s="53">
        <v>0</v>
      </c>
      <c r="E15" s="130"/>
      <c r="F15" s="130"/>
      <c r="G15" s="132"/>
      <c r="H15" s="113"/>
      <c r="I15" s="116"/>
      <c r="J15" s="116"/>
      <c r="K15" s="116"/>
      <c r="L15" s="116"/>
      <c r="M15" s="116"/>
    </row>
    <row r="16" spans="1:13" x14ac:dyDescent="0.2">
      <c r="A16" s="252" t="s">
        <v>155</v>
      </c>
      <c r="B16" s="252"/>
      <c r="C16" s="252"/>
      <c r="D16" s="57">
        <f>TRUNC(SUM(D10:D15),2)</f>
        <v>8177.64</v>
      </c>
      <c r="E16" s="130"/>
      <c r="F16" s="130"/>
      <c r="G16" s="130"/>
      <c r="H16" s="113"/>
      <c r="I16" s="116"/>
      <c r="J16" s="116"/>
      <c r="K16" s="116"/>
      <c r="L16" s="116"/>
      <c r="M16" s="116"/>
    </row>
    <row r="17" spans="1:13" x14ac:dyDescent="0.2">
      <c r="A17" s="58"/>
      <c r="B17" s="58"/>
      <c r="C17" s="58"/>
      <c r="D17" s="125"/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x14ac:dyDescent="0.2">
      <c r="A18" s="244" t="s">
        <v>166</v>
      </c>
      <c r="B18" s="244"/>
      <c r="C18" s="244"/>
      <c r="D18" s="244"/>
      <c r="E18" s="133"/>
      <c r="F18" s="130"/>
      <c r="G18" s="132"/>
      <c r="H18" s="114"/>
      <c r="I18" s="116"/>
      <c r="J18" s="116"/>
      <c r="K18" s="116"/>
      <c r="L18" s="116"/>
      <c r="M18" s="116"/>
    </row>
    <row r="19" spans="1:13" x14ac:dyDescent="0.2">
      <c r="A19" s="108"/>
      <c r="B19" s="108"/>
      <c r="C19" s="108"/>
      <c r="D19" s="108"/>
      <c r="E19" s="133"/>
      <c r="F19" s="130"/>
      <c r="G19" s="132"/>
      <c r="H19" s="114"/>
      <c r="I19" s="116"/>
      <c r="J19" s="116"/>
      <c r="K19" s="116"/>
      <c r="L19" s="116"/>
      <c r="M19" s="116"/>
    </row>
    <row r="20" spans="1:13" x14ac:dyDescent="0.2">
      <c r="A20" s="247" t="s">
        <v>59</v>
      </c>
      <c r="B20" s="247"/>
      <c r="C20" s="247"/>
      <c r="D20" s="247"/>
      <c r="E20" s="133"/>
      <c r="F20" s="130"/>
      <c r="G20" s="132"/>
      <c r="H20" s="114"/>
      <c r="I20" s="116"/>
      <c r="J20" s="116"/>
      <c r="K20" s="116"/>
      <c r="L20" s="116"/>
      <c r="M20" s="116"/>
    </row>
    <row r="21" spans="1:13" x14ac:dyDescent="0.2">
      <c r="A21" s="159" t="s">
        <v>61</v>
      </c>
      <c r="B21" s="160" t="s">
        <v>50</v>
      </c>
      <c r="C21" s="159" t="s">
        <v>2</v>
      </c>
      <c r="D21" s="159" t="s">
        <v>88</v>
      </c>
      <c r="E21" s="133"/>
      <c r="F21" s="130"/>
      <c r="G21" s="130"/>
      <c r="H21" s="113"/>
      <c r="I21" s="116"/>
      <c r="J21" s="116"/>
      <c r="K21" s="116"/>
      <c r="L21" s="116"/>
      <c r="M21" s="116"/>
    </row>
    <row r="22" spans="1:13" x14ac:dyDescent="0.2">
      <c r="A22" s="55" t="s">
        <v>5</v>
      </c>
      <c r="B22" s="79" t="s">
        <v>99</v>
      </c>
      <c r="C22" s="59">
        <f>1/12</f>
        <v>8.3333333333333329E-2</v>
      </c>
      <c r="D22" s="60">
        <f>C22*D16</f>
        <v>681.47</v>
      </c>
      <c r="E22" s="133" t="s">
        <v>81</v>
      </c>
      <c r="F22" s="130"/>
      <c r="G22" s="130"/>
      <c r="H22" s="114"/>
      <c r="I22" s="116"/>
      <c r="J22" s="116"/>
      <c r="K22" s="116"/>
      <c r="L22" s="116"/>
      <c r="M22" s="116"/>
    </row>
    <row r="23" spans="1:13" x14ac:dyDescent="0.2">
      <c r="A23" s="55" t="s">
        <v>6</v>
      </c>
      <c r="B23" s="79" t="s">
        <v>161</v>
      </c>
      <c r="C23" s="59">
        <f>(1/12)+(1/3/12)</f>
        <v>0.1111111111111111</v>
      </c>
      <c r="D23" s="60">
        <f>C23*D16</f>
        <v>908.62666666666667</v>
      </c>
      <c r="E23" s="133" t="s">
        <v>81</v>
      </c>
      <c r="F23" s="130"/>
      <c r="G23" s="130"/>
      <c r="H23" s="114"/>
      <c r="I23" s="116"/>
      <c r="J23" s="116"/>
      <c r="K23" s="116"/>
      <c r="L23" s="116"/>
      <c r="M23" s="116"/>
    </row>
    <row r="24" spans="1:13" x14ac:dyDescent="0.2">
      <c r="A24" s="246" t="s">
        <v>155</v>
      </c>
      <c r="B24" s="246"/>
      <c r="C24" s="61">
        <f>TRUNC(SUM(C22:C23),4)</f>
        <v>0.19439999999999999</v>
      </c>
      <c r="D24" s="62">
        <f>TRUNC(SUM(D22:D23),2)</f>
        <v>1590.09</v>
      </c>
      <c r="E24" s="133"/>
      <c r="F24" s="130"/>
      <c r="G24" s="130"/>
      <c r="H24" s="114"/>
      <c r="I24" s="116"/>
      <c r="J24" s="116"/>
      <c r="K24" s="116"/>
      <c r="L24" s="116"/>
      <c r="M24" s="116"/>
    </row>
    <row r="25" spans="1:13" ht="12.75" customHeight="1" x14ac:dyDescent="0.2">
      <c r="A25" s="127"/>
      <c r="B25" s="127"/>
      <c r="C25" s="127"/>
      <c r="D25" s="127"/>
      <c r="E25" s="133"/>
      <c r="F25" s="130"/>
      <c r="G25" s="130"/>
      <c r="H25" s="113"/>
      <c r="I25" s="116"/>
      <c r="J25" s="116"/>
      <c r="K25" s="116"/>
      <c r="L25" s="116"/>
      <c r="M25" s="116"/>
    </row>
    <row r="26" spans="1:13" ht="30" customHeight="1" x14ac:dyDescent="0.2">
      <c r="A26" s="253" t="s">
        <v>167</v>
      </c>
      <c r="B26" s="254"/>
      <c r="C26" s="254"/>
      <c r="D26" s="254"/>
      <c r="E26" s="134"/>
      <c r="F26" s="135"/>
      <c r="G26" s="130"/>
      <c r="H26" s="113"/>
      <c r="I26" s="116"/>
      <c r="J26" s="116"/>
      <c r="K26" s="116"/>
      <c r="L26" s="116"/>
      <c r="M26" s="116"/>
    </row>
    <row r="27" spans="1:13" x14ac:dyDescent="0.2">
      <c r="A27" s="159" t="s">
        <v>62</v>
      </c>
      <c r="B27" s="160" t="s">
        <v>168</v>
      </c>
      <c r="C27" s="159" t="s">
        <v>2</v>
      </c>
      <c r="D27" s="159" t="s">
        <v>88</v>
      </c>
      <c r="E27" s="133"/>
      <c r="F27" s="130"/>
      <c r="G27" s="130"/>
      <c r="H27" s="114"/>
      <c r="I27" s="116"/>
      <c r="J27" s="116"/>
      <c r="K27" s="116"/>
      <c r="L27" s="116"/>
      <c r="M27" s="116"/>
    </row>
    <row r="28" spans="1:13" x14ac:dyDescent="0.2">
      <c r="A28" s="55" t="s">
        <v>5</v>
      </c>
      <c r="B28" s="79" t="s">
        <v>53</v>
      </c>
      <c r="C28" s="59">
        <v>0.2</v>
      </c>
      <c r="D28" s="60">
        <f>($D$16+$D$24)*C28</f>
        <v>1953.546</v>
      </c>
      <c r="E28" s="133" t="s">
        <v>81</v>
      </c>
      <c r="F28" s="130"/>
      <c r="G28" s="130"/>
      <c r="H28" s="113"/>
      <c r="I28" s="116"/>
      <c r="J28" s="116"/>
      <c r="K28" s="116"/>
      <c r="L28" s="116"/>
      <c r="M28" s="116"/>
    </row>
    <row r="29" spans="1:13" x14ac:dyDescent="0.2">
      <c r="A29" s="55" t="s">
        <v>6</v>
      </c>
      <c r="B29" s="79" t="s">
        <v>54</v>
      </c>
      <c r="C29" s="59">
        <v>2.5000000000000001E-2</v>
      </c>
      <c r="D29" s="60">
        <f>($D$16+$D$24)*C29</f>
        <v>244.19325000000001</v>
      </c>
      <c r="E29" s="133" t="s">
        <v>82</v>
      </c>
      <c r="F29" s="130"/>
      <c r="G29" s="130"/>
      <c r="H29" s="113"/>
      <c r="I29" s="116"/>
      <c r="J29" s="116"/>
      <c r="K29" s="116"/>
      <c r="L29" s="116"/>
      <c r="M29" s="116"/>
    </row>
    <row r="30" spans="1:13" x14ac:dyDescent="0.2">
      <c r="A30" s="55" t="s">
        <v>7</v>
      </c>
      <c r="B30" s="79" t="s">
        <v>189</v>
      </c>
      <c r="C30" s="59">
        <f>3*1%</f>
        <v>0.03</v>
      </c>
      <c r="D30" s="60">
        <f>($D$16+$D$24)*C30</f>
        <v>293.03189999999995</v>
      </c>
      <c r="E30" s="133" t="s">
        <v>197</v>
      </c>
      <c r="F30" s="130"/>
      <c r="G30" s="130"/>
      <c r="H30" s="113"/>
      <c r="I30" s="116"/>
      <c r="J30" s="116"/>
      <c r="K30" s="116"/>
      <c r="L30" s="116"/>
      <c r="M30" s="116"/>
    </row>
    <row r="31" spans="1:13" x14ac:dyDescent="0.2">
      <c r="A31" s="55" t="s">
        <v>8</v>
      </c>
      <c r="B31" s="79" t="s">
        <v>52</v>
      </c>
      <c r="C31" s="59">
        <v>1.4999999999999999E-2</v>
      </c>
      <c r="D31" s="60">
        <f>($D$16+$D$24)*C31</f>
        <v>146.51594999999998</v>
      </c>
      <c r="E31" s="133" t="s">
        <v>82</v>
      </c>
      <c r="F31" s="130"/>
      <c r="G31" s="130"/>
      <c r="H31" s="113"/>
      <c r="I31" s="116"/>
      <c r="J31" s="116"/>
      <c r="K31" s="116"/>
      <c r="L31" s="116"/>
      <c r="M31" s="116"/>
    </row>
    <row r="32" spans="1:13" x14ac:dyDescent="0.2">
      <c r="A32" s="55" t="s">
        <v>9</v>
      </c>
      <c r="B32" s="79" t="s">
        <v>55</v>
      </c>
      <c r="C32" s="59">
        <v>0.01</v>
      </c>
      <c r="D32" s="60">
        <f>($D$16+$D$24)*C32</f>
        <v>97.677300000000002</v>
      </c>
      <c r="E32" s="133" t="s">
        <v>82</v>
      </c>
      <c r="F32" s="130"/>
      <c r="G32" s="130"/>
      <c r="H32" s="113"/>
      <c r="I32" s="116"/>
      <c r="J32" s="116"/>
      <c r="K32" s="116"/>
      <c r="L32" s="116"/>
      <c r="M32" s="116"/>
    </row>
    <row r="33" spans="1:13" x14ac:dyDescent="0.2">
      <c r="A33" s="55" t="s">
        <v>10</v>
      </c>
      <c r="B33" s="79" t="s">
        <v>56</v>
      </c>
      <c r="C33" s="59">
        <v>6.0000000000000001E-3</v>
      </c>
      <c r="D33" s="60">
        <f>($D$16+$D$24)*C33</f>
        <v>58.606380000000001</v>
      </c>
      <c r="E33" s="133" t="s">
        <v>82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55" t="s">
        <v>11</v>
      </c>
      <c r="B34" s="79" t="s">
        <v>57</v>
      </c>
      <c r="C34" s="59">
        <v>2E-3</v>
      </c>
      <c r="D34" s="60">
        <f>($D$16+$D$24)*C34</f>
        <v>19.53546</v>
      </c>
      <c r="E34" s="133" t="s">
        <v>82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55" t="s">
        <v>12</v>
      </c>
      <c r="B35" s="79" t="s">
        <v>58</v>
      </c>
      <c r="C35" s="59">
        <v>0.08</v>
      </c>
      <c r="D35" s="60">
        <f>($D$16+$D$24)*C35</f>
        <v>781.41840000000002</v>
      </c>
      <c r="E35" s="133" t="s">
        <v>81</v>
      </c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246" t="s">
        <v>155</v>
      </c>
      <c r="B36" s="246"/>
      <c r="C36" s="61">
        <f>SUM(C28:C35)</f>
        <v>0.36800000000000005</v>
      </c>
      <c r="D36" s="62">
        <f>TRUNC(SUM(D28:D35),2)</f>
        <v>3594.52</v>
      </c>
      <c r="E36" s="133"/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28"/>
      <c r="B37" s="129"/>
      <c r="C37" s="129"/>
      <c r="D37" s="129"/>
      <c r="E37" s="133"/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271" t="s">
        <v>60</v>
      </c>
      <c r="B38" s="271"/>
      <c r="C38" s="271"/>
      <c r="D38" s="271"/>
      <c r="E38" s="133"/>
      <c r="F38" s="130"/>
      <c r="G38" s="130"/>
      <c r="H38" s="113"/>
      <c r="I38" s="116"/>
      <c r="J38" s="116"/>
      <c r="K38" s="116"/>
      <c r="L38" s="116"/>
      <c r="M38" s="116"/>
    </row>
    <row r="39" spans="1:13" s="24" customFormat="1" x14ac:dyDescent="0.2">
      <c r="A39" s="159" t="s">
        <v>63</v>
      </c>
      <c r="B39" s="160" t="s">
        <v>64</v>
      </c>
      <c r="C39" s="159"/>
      <c r="D39" s="159" t="s">
        <v>88</v>
      </c>
      <c r="E39" s="136"/>
      <c r="F39" s="137"/>
      <c r="G39" s="137"/>
      <c r="H39" s="115"/>
      <c r="I39" s="117"/>
      <c r="J39" s="117"/>
      <c r="K39" s="117"/>
      <c r="L39" s="117"/>
      <c r="M39" s="117"/>
    </row>
    <row r="40" spans="1:13" ht="25.5" customHeight="1" x14ac:dyDescent="0.2">
      <c r="A40" s="55" t="s">
        <v>5</v>
      </c>
      <c r="B40" s="109" t="s">
        <v>77</v>
      </c>
      <c r="C40" s="169"/>
      <c r="D40" s="65"/>
      <c r="E40" s="240" t="s">
        <v>80</v>
      </c>
      <c r="F40" s="241"/>
      <c r="G40" s="241"/>
      <c r="H40" s="241"/>
      <c r="I40" s="241"/>
      <c r="J40" s="116"/>
      <c r="K40" s="116"/>
      <c r="L40" s="116"/>
      <c r="M40" s="116"/>
    </row>
    <row r="41" spans="1:13" ht="24.75" customHeight="1" x14ac:dyDescent="0.2">
      <c r="A41" s="55" t="s">
        <v>6</v>
      </c>
      <c r="B41" s="109" t="s">
        <v>78</v>
      </c>
      <c r="C41" s="169"/>
      <c r="D41" s="65">
        <f>26.61*22</f>
        <v>585.41999999999996</v>
      </c>
      <c r="E41" s="240" t="s">
        <v>83</v>
      </c>
      <c r="F41" s="241"/>
      <c r="G41" s="241"/>
      <c r="H41" s="241"/>
      <c r="I41" s="241"/>
      <c r="J41" s="116"/>
      <c r="K41" s="116"/>
      <c r="L41" s="116"/>
      <c r="M41" s="116"/>
    </row>
    <row r="42" spans="1:13" x14ac:dyDescent="0.2">
      <c r="A42" s="55" t="s">
        <v>7</v>
      </c>
      <c r="B42" s="109" t="s">
        <v>79</v>
      </c>
      <c r="C42" s="169"/>
      <c r="D42" s="65">
        <f>328.87*2</f>
        <v>657.74</v>
      </c>
      <c r="E42" s="133" t="s">
        <v>204</v>
      </c>
      <c r="F42" s="130"/>
      <c r="G42" s="130"/>
      <c r="H42" s="113"/>
      <c r="I42" s="116"/>
      <c r="J42" s="116"/>
      <c r="K42" s="116"/>
      <c r="L42" s="116"/>
      <c r="M42" s="116"/>
    </row>
    <row r="43" spans="1:13" x14ac:dyDescent="0.2">
      <c r="A43" s="55" t="s">
        <v>11</v>
      </c>
      <c r="B43" s="109" t="s">
        <v>3</v>
      </c>
      <c r="C43" s="169"/>
      <c r="D43" s="65">
        <v>0</v>
      </c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46" t="s">
        <v>155</v>
      </c>
      <c r="B44" s="246"/>
      <c r="C44" s="246"/>
      <c r="D44" s="62">
        <f>SUM(D40:D43)</f>
        <v>1243.1599999999999</v>
      </c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256"/>
      <c r="B45" s="256"/>
      <c r="C45" s="256"/>
      <c r="D45" s="257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44" t="s">
        <v>170</v>
      </c>
      <c r="B46" s="244"/>
      <c r="C46" s="244"/>
      <c r="D46" s="244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x14ac:dyDescent="0.2">
      <c r="A47" s="159">
        <v>2</v>
      </c>
      <c r="B47" s="272" t="s">
        <v>169</v>
      </c>
      <c r="C47" s="273"/>
      <c r="D47" s="159" t="s">
        <v>88</v>
      </c>
      <c r="E47" s="133"/>
      <c r="F47" s="130"/>
      <c r="G47" s="130"/>
      <c r="H47" s="113"/>
      <c r="I47" s="116"/>
      <c r="J47" s="116"/>
      <c r="K47" s="116"/>
      <c r="L47" s="116"/>
      <c r="M47" s="116"/>
    </row>
    <row r="48" spans="1:13" x14ac:dyDescent="0.2">
      <c r="A48" s="55" t="s">
        <v>61</v>
      </c>
      <c r="B48" s="255" t="s">
        <v>50</v>
      </c>
      <c r="C48" s="255"/>
      <c r="D48" s="60">
        <f>D24</f>
        <v>1590.09</v>
      </c>
      <c r="E48" s="133"/>
      <c r="F48" s="130"/>
      <c r="G48" s="130"/>
      <c r="H48" s="113"/>
      <c r="I48" s="116"/>
      <c r="J48" s="116"/>
      <c r="K48" s="116"/>
      <c r="L48" s="116"/>
      <c r="M48" s="116"/>
    </row>
    <row r="49" spans="1:13" x14ac:dyDescent="0.2">
      <c r="A49" s="55" t="s">
        <v>62</v>
      </c>
      <c r="B49" s="255" t="s">
        <v>51</v>
      </c>
      <c r="C49" s="255"/>
      <c r="D49" s="60">
        <f>D36</f>
        <v>3594.52</v>
      </c>
      <c r="E49" s="133"/>
      <c r="F49" s="130"/>
      <c r="G49" s="130"/>
      <c r="H49" s="113"/>
      <c r="I49" s="116"/>
      <c r="J49" s="116"/>
      <c r="K49" s="116"/>
      <c r="L49" s="116"/>
      <c r="M49" s="116"/>
    </row>
    <row r="50" spans="1:13" x14ac:dyDescent="0.2">
      <c r="A50" s="55" t="s">
        <v>63</v>
      </c>
      <c r="B50" s="255" t="s">
        <v>64</v>
      </c>
      <c r="C50" s="255"/>
      <c r="D50" s="60">
        <f>D44</f>
        <v>1243.1599999999999</v>
      </c>
      <c r="E50" s="133"/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246" t="s">
        <v>155</v>
      </c>
      <c r="B51" s="246"/>
      <c r="C51" s="246"/>
      <c r="D51" s="62">
        <f>TRUNC(SUM(D48:D50),2)</f>
        <v>6427.77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7"/>
      <c r="B52" s="268"/>
      <c r="C52" s="268"/>
      <c r="D52" s="268"/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44" t="s">
        <v>172</v>
      </c>
      <c r="B53" s="244"/>
      <c r="C53" s="244"/>
      <c r="D53" s="244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x14ac:dyDescent="0.2">
      <c r="A54" s="77"/>
      <c r="B54" s="106"/>
      <c r="C54" s="106"/>
      <c r="D54" s="106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159">
        <v>3</v>
      </c>
      <c r="B55" s="159" t="s">
        <v>156</v>
      </c>
      <c r="C55" s="159" t="s">
        <v>2</v>
      </c>
      <c r="D55" s="159" t="s">
        <v>88</v>
      </c>
      <c r="E55" s="138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55" t="s">
        <v>5</v>
      </c>
      <c r="B56" s="79" t="s">
        <v>67</v>
      </c>
      <c r="C56" s="59">
        <f>((1/12)*5%)</f>
        <v>4.1666666666666666E-3</v>
      </c>
      <c r="D56" s="60">
        <f>$D$16*C56</f>
        <v>34.073500000000003</v>
      </c>
      <c r="E56" s="133" t="s">
        <v>171</v>
      </c>
      <c r="F56" s="130"/>
      <c r="G56" s="130"/>
      <c r="H56" s="113"/>
      <c r="I56" s="116"/>
      <c r="J56" s="118"/>
      <c r="K56" s="116"/>
      <c r="L56" s="116"/>
      <c r="M56" s="116"/>
    </row>
    <row r="57" spans="1:13" x14ac:dyDescent="0.2">
      <c r="A57" s="55" t="s">
        <v>6</v>
      </c>
      <c r="B57" s="79" t="s">
        <v>66</v>
      </c>
      <c r="C57" s="59">
        <f>0.08*C56</f>
        <v>3.3333333333333332E-4</v>
      </c>
      <c r="D57" s="60">
        <f>C57*D16</f>
        <v>2.7258800000000001</v>
      </c>
      <c r="E57" s="133" t="s">
        <v>84</v>
      </c>
      <c r="F57" s="130"/>
      <c r="G57" s="130"/>
      <c r="H57" s="113"/>
      <c r="I57" s="116"/>
      <c r="J57" s="119"/>
      <c r="K57" s="116"/>
      <c r="L57" s="116"/>
      <c r="M57" s="116"/>
    </row>
    <row r="58" spans="1:13" x14ac:dyDescent="0.2">
      <c r="A58" s="177" t="s">
        <v>7</v>
      </c>
      <c r="B58" s="178" t="s">
        <v>205</v>
      </c>
      <c r="C58" s="59">
        <f>(1+(1/12)+(1/12)+(1/12/3))*0.5*0.08*0.9*0.5</f>
        <v>2.1499999999999995E-2</v>
      </c>
      <c r="D58" s="60"/>
      <c r="E58" s="133"/>
      <c r="F58" s="130"/>
      <c r="G58" s="130"/>
      <c r="H58" s="113"/>
      <c r="I58" s="116"/>
      <c r="J58" s="119"/>
      <c r="K58" s="116"/>
      <c r="L58" s="116"/>
      <c r="M58" s="116"/>
    </row>
    <row r="59" spans="1:13" x14ac:dyDescent="0.2">
      <c r="A59" s="177" t="s">
        <v>8</v>
      </c>
      <c r="B59" s="79" t="s">
        <v>65</v>
      </c>
      <c r="C59" s="59">
        <f>((1/30)*7)/12</f>
        <v>1.9444444444444445E-2</v>
      </c>
      <c r="D59" s="60">
        <f>$D$16*C59</f>
        <v>159.00966666666667</v>
      </c>
      <c r="E59" s="133" t="s">
        <v>85</v>
      </c>
      <c r="F59" s="130"/>
      <c r="G59" s="130"/>
      <c r="H59" s="113"/>
      <c r="I59" s="116"/>
      <c r="J59" s="120"/>
      <c r="K59" s="116"/>
      <c r="L59" s="116"/>
      <c r="M59" s="116"/>
    </row>
    <row r="60" spans="1:13" x14ac:dyDescent="0.2">
      <c r="A60" s="177" t="s">
        <v>9</v>
      </c>
      <c r="B60" s="79" t="s">
        <v>68</v>
      </c>
      <c r="C60" s="59">
        <f>C36*C59</f>
        <v>7.1555555555555565E-3</v>
      </c>
      <c r="D60" s="60">
        <f t="shared" ref="D60" si="0">$D$16*C60</f>
        <v>58.515557333333341</v>
      </c>
      <c r="E60" s="136" t="s">
        <v>86</v>
      </c>
      <c r="F60" s="139"/>
      <c r="G60" s="130"/>
      <c r="H60" s="113"/>
      <c r="I60" s="116"/>
      <c r="J60" s="120"/>
      <c r="K60" s="116"/>
      <c r="L60" s="116"/>
      <c r="M60" s="116"/>
    </row>
    <row r="61" spans="1:13" x14ac:dyDescent="0.2">
      <c r="A61" s="177" t="s">
        <v>10</v>
      </c>
      <c r="B61" s="79" t="s">
        <v>190</v>
      </c>
      <c r="C61" s="59">
        <f>(1+(1/12)+(1/12)+(1/12/3))*0.5*0.08*0.9*0.5</f>
        <v>2.1499999999999995E-2</v>
      </c>
      <c r="D61" s="60">
        <f>C61*(D16+D24)</f>
        <v>210.00619499999993</v>
      </c>
      <c r="E61" s="242" t="s">
        <v>191</v>
      </c>
      <c r="F61" s="243"/>
      <c r="G61" s="243"/>
      <c r="H61" s="243"/>
      <c r="I61" s="243"/>
      <c r="J61" s="119"/>
      <c r="K61" s="116"/>
      <c r="L61" s="116"/>
      <c r="M61" s="116"/>
    </row>
    <row r="62" spans="1:13" x14ac:dyDescent="0.2">
      <c r="A62" s="246" t="s">
        <v>155</v>
      </c>
      <c r="B62" s="246"/>
      <c r="C62" s="61">
        <f>TRUNC(SUM(C56:C61),4)</f>
        <v>7.4099999999999999E-2</v>
      </c>
      <c r="D62" s="62">
        <f>TRUNC(SUM(D56:D61),2)</f>
        <v>464.33</v>
      </c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9"/>
      <c r="B63" s="268"/>
      <c r="C63" s="268"/>
      <c r="D63" s="268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244" t="s">
        <v>173</v>
      </c>
      <c r="B64" s="244"/>
      <c r="C64" s="244"/>
      <c r="D64" s="244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07"/>
      <c r="B65" s="107"/>
      <c r="C65" s="107"/>
      <c r="D65" s="107"/>
      <c r="E65" s="133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247" t="s">
        <v>69</v>
      </c>
      <c r="B66" s="247"/>
      <c r="C66" s="247"/>
      <c r="D66" s="247"/>
      <c r="E66" s="133"/>
      <c r="F66" s="130"/>
      <c r="G66" s="130"/>
      <c r="H66" s="113"/>
      <c r="I66" s="116"/>
      <c r="J66" s="116"/>
      <c r="K66" s="116"/>
      <c r="L66" s="116"/>
      <c r="M66" s="116"/>
    </row>
    <row r="67" spans="1:13" x14ac:dyDescent="0.2">
      <c r="A67" s="159" t="s">
        <v>18</v>
      </c>
      <c r="B67" s="159" t="s">
        <v>70</v>
      </c>
      <c r="C67" s="159" t="s">
        <v>2</v>
      </c>
      <c r="D67" s="159" t="s">
        <v>88</v>
      </c>
      <c r="E67" s="133"/>
      <c r="F67" s="130"/>
      <c r="G67" s="130"/>
      <c r="H67" s="113"/>
      <c r="I67" s="121"/>
      <c r="J67" s="116"/>
      <c r="K67" s="116"/>
      <c r="L67" s="116"/>
      <c r="M67" s="116"/>
    </row>
    <row r="68" spans="1:13" x14ac:dyDescent="0.2">
      <c r="A68" s="55" t="s">
        <v>5</v>
      </c>
      <c r="B68" s="79" t="s">
        <v>198</v>
      </c>
      <c r="C68" s="59">
        <f>2.96/30/12</f>
        <v>8.2222222222222228E-3</v>
      </c>
      <c r="D68" s="60">
        <f>$D$16*C68</f>
        <v>67.238373333333342</v>
      </c>
      <c r="E68" s="136" t="s">
        <v>87</v>
      </c>
      <c r="F68" s="130"/>
      <c r="G68" s="130"/>
      <c r="H68" s="113"/>
      <c r="I68" s="121"/>
      <c r="J68" s="116"/>
      <c r="K68" s="116"/>
      <c r="L68" s="116"/>
      <c r="M68" s="116"/>
    </row>
    <row r="69" spans="1:13" x14ac:dyDescent="0.2">
      <c r="A69" s="55" t="s">
        <v>6</v>
      </c>
      <c r="B69" s="79" t="s">
        <v>199</v>
      </c>
      <c r="C69" s="59">
        <f>(1/30/12)*5*1.5%</f>
        <v>2.0833333333333335E-4</v>
      </c>
      <c r="D69" s="60">
        <f>$D$16*C69</f>
        <v>1.7036750000000003</v>
      </c>
      <c r="E69" s="136" t="s">
        <v>175</v>
      </c>
      <c r="F69" s="130"/>
      <c r="G69" s="130"/>
      <c r="H69" s="113"/>
      <c r="I69" s="116"/>
      <c r="J69" s="116"/>
      <c r="K69" s="116"/>
      <c r="L69" s="116"/>
      <c r="M69" s="116"/>
    </row>
    <row r="70" spans="1:13" x14ac:dyDescent="0.2">
      <c r="A70" s="55" t="s">
        <v>7</v>
      </c>
      <c r="B70" s="79" t="s">
        <v>200</v>
      </c>
      <c r="C70" s="59">
        <f>(15/30/12)*0.78%</f>
        <v>3.2499999999999999E-4</v>
      </c>
      <c r="D70" s="60">
        <f>$D$16*C70</f>
        <v>2.6577329999999999</v>
      </c>
      <c r="E70" s="136" t="s">
        <v>162</v>
      </c>
      <c r="F70" s="137"/>
      <c r="G70" s="137"/>
      <c r="H70" s="113"/>
      <c r="I70" s="116"/>
      <c r="J70" s="116"/>
      <c r="K70" s="116"/>
      <c r="L70" s="116"/>
      <c r="M70" s="116"/>
    </row>
    <row r="71" spans="1:13" x14ac:dyDescent="0.2">
      <c r="A71" s="55" t="s">
        <v>8</v>
      </c>
      <c r="B71" s="79" t="s">
        <v>201</v>
      </c>
      <c r="C71" s="59">
        <f>C81</f>
        <v>3.4666666666666665E-3</v>
      </c>
      <c r="D71" s="60">
        <f>D81</f>
        <v>30.02102506666667</v>
      </c>
      <c r="E71" s="136" t="s">
        <v>164</v>
      </c>
      <c r="F71" s="140"/>
      <c r="G71" s="130"/>
      <c r="H71" s="113"/>
      <c r="I71" s="116"/>
      <c r="J71" s="116"/>
      <c r="K71" s="116"/>
      <c r="L71" s="116"/>
      <c r="M71" s="116"/>
    </row>
    <row r="72" spans="1:13" x14ac:dyDescent="0.2">
      <c r="A72" s="55" t="s">
        <v>9</v>
      </c>
      <c r="B72" s="79" t="s">
        <v>202</v>
      </c>
      <c r="C72" s="59">
        <f>(1/30/12)*5*40%</f>
        <v>5.5555555555555566E-3</v>
      </c>
      <c r="D72" s="60">
        <f>C72*D16</f>
        <v>45.431333333333342</v>
      </c>
      <c r="E72" s="136" t="s">
        <v>163</v>
      </c>
      <c r="F72" s="141"/>
      <c r="G72" s="137"/>
      <c r="H72" s="115"/>
      <c r="I72" s="116"/>
      <c r="J72" s="116"/>
      <c r="K72" s="116"/>
      <c r="L72" s="116"/>
      <c r="M72" s="116"/>
    </row>
    <row r="73" spans="1:13" x14ac:dyDescent="0.2">
      <c r="A73" s="55" t="s">
        <v>10</v>
      </c>
      <c r="B73" s="79" t="s">
        <v>97</v>
      </c>
      <c r="C73" s="59">
        <f>(C68+C69+C70+C72)*C36</f>
        <v>5.2664888888888902E-3</v>
      </c>
      <c r="D73" s="60">
        <f>C73*D16</f>
        <v>43.067450197333343</v>
      </c>
      <c r="E73" s="133" t="s">
        <v>81</v>
      </c>
      <c r="F73" s="130"/>
      <c r="G73" s="130"/>
      <c r="H73" s="113"/>
      <c r="I73" s="122"/>
      <c r="J73" s="123"/>
      <c r="K73" s="116"/>
      <c r="L73" s="116"/>
      <c r="M73" s="116"/>
    </row>
    <row r="74" spans="1:13" x14ac:dyDescent="0.2">
      <c r="A74" s="246" t="s">
        <v>155</v>
      </c>
      <c r="B74" s="246"/>
      <c r="C74" s="61">
        <f>TRUNC(SUM(C68:C73),4)</f>
        <v>2.3E-2</v>
      </c>
      <c r="D74" s="62">
        <f>TRUNC(SUM(D68:D73),2)</f>
        <v>190.11</v>
      </c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x14ac:dyDescent="0.2">
      <c r="A75" s="127"/>
      <c r="B75" s="127"/>
      <c r="C75" s="127"/>
      <c r="D75" s="127"/>
      <c r="E75" s="133"/>
      <c r="F75" s="130"/>
      <c r="G75" s="130"/>
      <c r="H75" s="113"/>
      <c r="I75" s="116"/>
      <c r="J75" s="116"/>
      <c r="K75" s="116"/>
      <c r="L75" s="116"/>
      <c r="M75" s="116"/>
    </row>
    <row r="76" spans="1:13" x14ac:dyDescent="0.2">
      <c r="A76" s="247" t="s">
        <v>92</v>
      </c>
      <c r="B76" s="247"/>
      <c r="C76" s="247"/>
      <c r="D76" s="247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s="44" customFormat="1" x14ac:dyDescent="0.2">
      <c r="A77" s="159" t="s">
        <v>174</v>
      </c>
      <c r="B77" s="161" t="s">
        <v>16</v>
      </c>
      <c r="C77" s="161" t="s">
        <v>2</v>
      </c>
      <c r="D77" s="159" t="s">
        <v>88</v>
      </c>
      <c r="E77" s="133"/>
      <c r="F77" s="130"/>
      <c r="G77" s="130"/>
      <c r="H77" s="113"/>
      <c r="I77" s="124"/>
      <c r="J77" s="124"/>
      <c r="K77" s="124"/>
      <c r="L77" s="124"/>
      <c r="M77" s="124"/>
    </row>
    <row r="78" spans="1:13" s="44" customFormat="1" ht="26.25" customHeight="1" x14ac:dyDescent="0.2">
      <c r="A78" s="47" t="s">
        <v>5</v>
      </c>
      <c r="B78" s="66" t="s">
        <v>89</v>
      </c>
      <c r="C78" s="42">
        <f>(4/3*(4/12)/12)*2%</f>
        <v>7.407407407407407E-4</v>
      </c>
      <c r="D78" s="48">
        <f>(D16*C78)</f>
        <v>6.0575111111111113</v>
      </c>
      <c r="E78" s="142" t="s">
        <v>90</v>
      </c>
      <c r="F78" s="239" t="s">
        <v>91</v>
      </c>
      <c r="G78" s="239"/>
      <c r="H78" s="239"/>
      <c r="I78" s="239"/>
      <c r="J78" s="124"/>
      <c r="K78" s="124"/>
      <c r="L78" s="124"/>
    </row>
    <row r="79" spans="1:13" s="44" customFormat="1" ht="25.5" customHeight="1" x14ac:dyDescent="0.2">
      <c r="A79" s="47" t="s">
        <v>6</v>
      </c>
      <c r="B79" s="67" t="s">
        <v>94</v>
      </c>
      <c r="C79" s="42">
        <f>(4/12)*2%*C36</f>
        <v>2.4533333333333334E-3</v>
      </c>
      <c r="D79" s="48">
        <f>(D16+D22)*C79</f>
        <v>21.734349866666669</v>
      </c>
      <c r="E79" s="142"/>
      <c r="F79" s="239" t="s">
        <v>95</v>
      </c>
      <c r="G79" s="239"/>
      <c r="H79" s="239"/>
      <c r="I79" s="239"/>
      <c r="J79" s="124"/>
      <c r="K79" s="124"/>
      <c r="L79" s="124"/>
    </row>
    <row r="80" spans="1:13" s="44" customFormat="1" x14ac:dyDescent="0.2">
      <c r="A80" s="47" t="s">
        <v>7</v>
      </c>
      <c r="B80" s="66" t="s">
        <v>93</v>
      </c>
      <c r="C80" s="42">
        <f>C78*C36</f>
        <v>2.7259259259259261E-4</v>
      </c>
      <c r="D80" s="48">
        <f>D16*C80</f>
        <v>2.2291640888888891</v>
      </c>
      <c r="E80" s="142"/>
      <c r="F80" s="239" t="s">
        <v>96</v>
      </c>
      <c r="G80" s="239"/>
      <c r="H80" s="239"/>
      <c r="I80" s="239"/>
      <c r="J80" s="124"/>
      <c r="K80" s="124"/>
      <c r="L80" s="124"/>
    </row>
    <row r="81" spans="1:13" x14ac:dyDescent="0.2">
      <c r="A81" s="246" t="s">
        <v>155</v>
      </c>
      <c r="B81" s="246"/>
      <c r="C81" s="43">
        <f>SUM(C78:C80)</f>
        <v>3.4666666666666665E-3</v>
      </c>
      <c r="D81" s="49">
        <f>SUM(D78:D80)</f>
        <v>30.02102506666667</v>
      </c>
      <c r="E81" s="133"/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12"/>
      <c r="B82" s="112"/>
      <c r="C82" s="146"/>
      <c r="D82" s="126"/>
      <c r="E82" s="133"/>
      <c r="F82" s="130"/>
      <c r="G82" s="130"/>
      <c r="H82" s="113"/>
      <c r="I82" s="116"/>
      <c r="J82" s="116"/>
      <c r="K82" s="116"/>
      <c r="L82" s="116"/>
      <c r="M82" s="116"/>
    </row>
    <row r="83" spans="1:13" x14ac:dyDescent="0.2">
      <c r="A83" s="247" t="s">
        <v>71</v>
      </c>
      <c r="B83" s="247"/>
      <c r="C83" s="247"/>
      <c r="D83" s="247"/>
      <c r="E83" s="133"/>
      <c r="F83" s="130"/>
      <c r="G83" s="130"/>
      <c r="H83" s="113"/>
      <c r="I83" s="116"/>
      <c r="J83" s="116"/>
      <c r="K83" s="116"/>
      <c r="L83" s="116"/>
      <c r="M83" s="116"/>
    </row>
    <row r="84" spans="1:13" x14ac:dyDescent="0.2">
      <c r="A84" s="159" t="s">
        <v>19</v>
      </c>
      <c r="B84" s="161" t="s">
        <v>74</v>
      </c>
      <c r="C84" s="161" t="s">
        <v>2</v>
      </c>
      <c r="D84" s="159" t="s">
        <v>88</v>
      </c>
      <c r="E84" s="133"/>
      <c r="F84" s="130"/>
      <c r="G84" s="130"/>
      <c r="H84" s="113"/>
      <c r="I84" s="116"/>
      <c r="J84" s="116"/>
      <c r="K84" s="116"/>
      <c r="L84" s="116"/>
      <c r="M84" s="116"/>
    </row>
    <row r="85" spans="1:13" x14ac:dyDescent="0.2">
      <c r="A85" s="55" t="s">
        <v>5</v>
      </c>
      <c r="B85" s="79" t="s">
        <v>72</v>
      </c>
      <c r="C85" s="59">
        <v>0</v>
      </c>
      <c r="D85" s="60">
        <f t="shared" ref="D85" si="1">$D$16*C85</f>
        <v>0</v>
      </c>
      <c r="E85" s="133"/>
      <c r="F85" s="130"/>
      <c r="G85" s="130"/>
      <c r="H85" s="113"/>
      <c r="I85" s="116"/>
      <c r="J85" s="116"/>
      <c r="K85" s="116"/>
      <c r="L85" s="116"/>
      <c r="M85" s="116"/>
    </row>
    <row r="86" spans="1:13" x14ac:dyDescent="0.2">
      <c r="A86" s="246" t="s">
        <v>155</v>
      </c>
      <c r="B86" s="246"/>
      <c r="C86" s="61">
        <f>TRUNC(SUM(C85),4)</f>
        <v>0</v>
      </c>
      <c r="D86" s="62">
        <f>TRUNC(SUM(D85),2)</f>
        <v>0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x14ac:dyDescent="0.2">
      <c r="A87" s="63"/>
      <c r="B87" s="112"/>
      <c r="C87" s="111"/>
      <c r="D87" s="111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244" t="s">
        <v>176</v>
      </c>
      <c r="B88" s="244"/>
      <c r="C88" s="244"/>
      <c r="D88" s="244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159">
        <v>4</v>
      </c>
      <c r="B89" s="161" t="s">
        <v>177</v>
      </c>
      <c r="C89" s="161" t="s">
        <v>2</v>
      </c>
      <c r="D89" s="159" t="s">
        <v>88</v>
      </c>
      <c r="E89" s="133"/>
      <c r="F89" s="130"/>
      <c r="G89" s="130"/>
      <c r="H89" s="113"/>
      <c r="I89" s="123"/>
      <c r="J89" s="116"/>
      <c r="K89" s="116"/>
      <c r="L89" s="116"/>
      <c r="M89" s="116"/>
    </row>
    <row r="90" spans="1:13" x14ac:dyDescent="0.2">
      <c r="A90" s="55" t="s">
        <v>18</v>
      </c>
      <c r="B90" s="66" t="s">
        <v>70</v>
      </c>
      <c r="C90" s="59">
        <f>C74</f>
        <v>2.3E-2</v>
      </c>
      <c r="D90" s="60">
        <f>D74</f>
        <v>190.11</v>
      </c>
      <c r="E90" s="133"/>
      <c r="F90" s="130"/>
      <c r="G90" s="130"/>
      <c r="H90" s="113"/>
      <c r="I90" s="116"/>
      <c r="J90" s="116"/>
      <c r="K90" s="116"/>
      <c r="L90" s="116"/>
      <c r="M90" s="116"/>
    </row>
    <row r="91" spans="1:13" x14ac:dyDescent="0.2">
      <c r="A91" s="55" t="s">
        <v>19</v>
      </c>
      <c r="B91" s="66" t="s">
        <v>74</v>
      </c>
      <c r="C91" s="59">
        <f>C85</f>
        <v>0</v>
      </c>
      <c r="D91" s="60">
        <f>D86</f>
        <v>0</v>
      </c>
      <c r="E91" s="133"/>
      <c r="F91" s="130"/>
      <c r="G91" s="130"/>
      <c r="H91" s="113"/>
      <c r="I91" s="116"/>
      <c r="J91" s="116"/>
      <c r="K91" s="116"/>
      <c r="L91" s="116"/>
      <c r="M91" s="116"/>
    </row>
    <row r="92" spans="1:13" x14ac:dyDescent="0.2">
      <c r="A92" s="246" t="s">
        <v>155</v>
      </c>
      <c r="B92" s="246"/>
      <c r="C92" s="59">
        <f>SUM(C90:C91)</f>
        <v>2.3E-2</v>
      </c>
      <c r="D92" s="62">
        <f>TRUNC(SUM(D90:D91),2)</f>
        <v>190.11</v>
      </c>
      <c r="E92" s="133"/>
      <c r="F92" s="130"/>
      <c r="G92" s="130"/>
      <c r="H92" s="113"/>
      <c r="I92" s="116"/>
      <c r="J92" s="116"/>
      <c r="K92" s="116"/>
      <c r="L92" s="116"/>
      <c r="M92" s="116"/>
    </row>
    <row r="93" spans="1:13" x14ac:dyDescent="0.2">
      <c r="A93" s="69"/>
      <c r="B93" s="68"/>
      <c r="C93" s="68"/>
      <c r="D93" s="68"/>
      <c r="E93" s="133"/>
      <c r="F93" s="130"/>
      <c r="G93" s="130"/>
      <c r="H93" s="113"/>
      <c r="I93" s="116"/>
      <c r="J93" s="116"/>
      <c r="K93" s="116"/>
      <c r="L93" s="116"/>
      <c r="M93" s="116"/>
    </row>
    <row r="94" spans="1:13" x14ac:dyDescent="0.2">
      <c r="A94" s="244" t="s">
        <v>178</v>
      </c>
      <c r="B94" s="244"/>
      <c r="C94" s="244"/>
      <c r="D94" s="244"/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08"/>
      <c r="B95" s="108"/>
      <c r="C95" s="106"/>
      <c r="D95" s="10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159">
        <v>5</v>
      </c>
      <c r="B96" s="159" t="s">
        <v>157</v>
      </c>
      <c r="C96" s="159"/>
      <c r="D96" s="159" t="s">
        <v>88</v>
      </c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55" t="s">
        <v>5</v>
      </c>
      <c r="B97" s="109" t="s">
        <v>75</v>
      </c>
      <c r="C97" s="169"/>
      <c r="D97" s="60">
        <f>Uniformes!G6</f>
        <v>9.8258333333333319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55" t="s">
        <v>6</v>
      </c>
      <c r="B98" s="109" t="s">
        <v>13</v>
      </c>
      <c r="C98" s="169"/>
      <c r="D98" s="60">
        <f>Equipamento!D30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55" t="s">
        <v>7</v>
      </c>
      <c r="B99" s="109" t="s">
        <v>14</v>
      </c>
      <c r="C99" s="169"/>
      <c r="D99" s="60">
        <f>Equipamento!F5</f>
        <v>32.486111111111107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55" t="s">
        <v>8</v>
      </c>
      <c r="B100" s="109" t="s">
        <v>3</v>
      </c>
      <c r="C100" s="169"/>
      <c r="D100" s="60">
        <v>0</v>
      </c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46" t="s">
        <v>155</v>
      </c>
      <c r="B101" s="246"/>
      <c r="C101" s="170"/>
      <c r="D101" s="62">
        <f>TRUNC(SUM(D97:D100),2)</f>
        <v>42.31</v>
      </c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63"/>
      <c r="B102" s="108"/>
      <c r="C102" s="108"/>
      <c r="D102" s="108"/>
      <c r="E102" s="133"/>
      <c r="F102" s="130"/>
      <c r="G102" s="130"/>
      <c r="H102" s="113"/>
      <c r="I102" s="116"/>
      <c r="J102" s="116"/>
      <c r="K102" s="116"/>
      <c r="L102" s="116"/>
      <c r="M102" s="116"/>
    </row>
    <row r="103" spans="1:13" x14ac:dyDescent="0.2">
      <c r="A103" s="244" t="s">
        <v>179</v>
      </c>
      <c r="B103" s="244"/>
      <c r="C103" s="244"/>
      <c r="D103" s="244"/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08"/>
      <c r="B104" s="108"/>
      <c r="C104" s="106"/>
      <c r="D104" s="106"/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159">
        <v>6</v>
      </c>
      <c r="B105" s="159" t="s">
        <v>158</v>
      </c>
      <c r="C105" s="159" t="s">
        <v>2</v>
      </c>
      <c r="D105" s="159" t="s">
        <v>88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55" t="s">
        <v>5</v>
      </c>
      <c r="B106" s="79" t="s">
        <v>20</v>
      </c>
      <c r="C106" s="70">
        <v>0.05</v>
      </c>
      <c r="D106" s="60">
        <f>TRUNC(C106*D122,2)</f>
        <v>765.1</v>
      </c>
      <c r="E106" s="143" t="s">
        <v>159</v>
      </c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55" t="s">
        <v>6</v>
      </c>
      <c r="B107" s="79" t="s">
        <v>4</v>
      </c>
      <c r="C107" s="71">
        <v>0.1</v>
      </c>
      <c r="D107" s="60">
        <f>TRUNC(C107*(D106+D122),2)</f>
        <v>1606.72</v>
      </c>
      <c r="E107" s="143" t="s">
        <v>160</v>
      </c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55" t="s">
        <v>7</v>
      </c>
      <c r="B108" s="79" t="s">
        <v>43</v>
      </c>
      <c r="C108" s="110">
        <f>1-(C109+C110+C111)</f>
        <v>0.85749999999999993</v>
      </c>
      <c r="D108" s="72">
        <f>(D122+D106+D107)/C108</f>
        <v>20611.055393586008</v>
      </c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55" t="s">
        <v>44</v>
      </c>
      <c r="B109" s="79" t="s">
        <v>40</v>
      </c>
      <c r="C109" s="73">
        <v>1.6500000000000001E-2</v>
      </c>
      <c r="D109" s="60">
        <f>TRUNC(C109*D108,2)</f>
        <v>340.08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55" t="s">
        <v>45</v>
      </c>
      <c r="B110" s="79" t="s">
        <v>41</v>
      </c>
      <c r="C110" s="74">
        <v>7.5999999999999998E-2</v>
      </c>
      <c r="D110" s="60">
        <f>TRUNC(C110*D108,2)</f>
        <v>1566.44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55" t="s">
        <v>46</v>
      </c>
      <c r="B111" s="79" t="s">
        <v>42</v>
      </c>
      <c r="C111" s="75">
        <v>0.05</v>
      </c>
      <c r="D111" s="60">
        <f>TRUNC(C111*D108,2)</f>
        <v>1030.55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246" t="s">
        <v>155</v>
      </c>
      <c r="B112" s="246"/>
      <c r="C112" s="73"/>
      <c r="D112" s="62">
        <f>TRUNC(SUM(D106:D111),2)-D108</f>
        <v>5308.8846064139907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76"/>
      <c r="B113" s="76"/>
      <c r="C113" s="76"/>
      <c r="D113" s="78"/>
      <c r="E113" s="130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45" t="s">
        <v>180</v>
      </c>
      <c r="B114" s="245"/>
      <c r="C114" s="245"/>
      <c r="D114" s="245"/>
      <c r="E114" s="130"/>
      <c r="F114" s="144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147"/>
      <c r="B115" s="147"/>
      <c r="C115" s="147"/>
      <c r="D115" s="147"/>
      <c r="E115" s="130"/>
      <c r="F115" s="144"/>
      <c r="G115" s="130"/>
      <c r="H115" s="113"/>
      <c r="I115" s="116"/>
      <c r="J115" s="116"/>
      <c r="K115" s="116"/>
      <c r="L115" s="116"/>
      <c r="M115" s="116"/>
    </row>
    <row r="116" spans="1:13" ht="25.5" customHeight="1" x14ac:dyDescent="0.2">
      <c r="A116" s="162"/>
      <c r="B116" s="163" t="s">
        <v>182</v>
      </c>
      <c r="C116" s="159"/>
      <c r="D116" s="159" t="s">
        <v>88</v>
      </c>
      <c r="E116" s="130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64" t="s">
        <v>5</v>
      </c>
      <c r="B117" s="66" t="s">
        <v>184</v>
      </c>
      <c r="C117" s="168"/>
      <c r="D117" s="60">
        <f>D16</f>
        <v>8177.64</v>
      </c>
      <c r="E117" s="130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64" t="s">
        <v>6</v>
      </c>
      <c r="B118" s="66" t="s">
        <v>185</v>
      </c>
      <c r="C118" s="168"/>
      <c r="D118" s="60">
        <f>D51</f>
        <v>6427.77</v>
      </c>
      <c r="E118" s="130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64" t="s">
        <v>7</v>
      </c>
      <c r="B119" s="66" t="s">
        <v>186</v>
      </c>
      <c r="C119" s="168"/>
      <c r="D119" s="60">
        <f>D62</f>
        <v>464.33</v>
      </c>
      <c r="E119" s="130"/>
      <c r="F119" s="144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64" t="s">
        <v>8</v>
      </c>
      <c r="B120" s="66" t="s">
        <v>73</v>
      </c>
      <c r="C120" s="168"/>
      <c r="D120" s="60">
        <f>D92</f>
        <v>190.11</v>
      </c>
      <c r="E120" s="130"/>
      <c r="F120" s="144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64" t="s">
        <v>9</v>
      </c>
      <c r="B121" s="66" t="s">
        <v>187</v>
      </c>
      <c r="C121" s="168"/>
      <c r="D121" s="60">
        <f>D101</f>
        <v>42.31</v>
      </c>
      <c r="E121" s="130"/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264" t="s">
        <v>76</v>
      </c>
      <c r="B122" s="265"/>
      <c r="C122" s="159"/>
      <c r="D122" s="62">
        <f>TRUNC(SUM(D117:D121),2)</f>
        <v>15302.16</v>
      </c>
      <c r="E122" s="130"/>
      <c r="F122" s="14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64" t="s">
        <v>10</v>
      </c>
      <c r="B123" s="66" t="s">
        <v>188</v>
      </c>
      <c r="C123" s="168"/>
      <c r="D123" s="60">
        <f>D112</f>
        <v>5308.8846064139907</v>
      </c>
      <c r="E123" s="130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264" t="s">
        <v>183</v>
      </c>
      <c r="B124" s="265"/>
      <c r="C124" s="159"/>
      <c r="D124" s="171">
        <f>TRUNC(SUM(D122:D123),2)</f>
        <v>20611.04</v>
      </c>
      <c r="E124" s="130"/>
      <c r="F124" s="130"/>
      <c r="G124" s="130"/>
      <c r="H124" s="113"/>
      <c r="I124" s="116"/>
      <c r="J124" s="116"/>
      <c r="K124" s="116"/>
      <c r="L124" s="116"/>
      <c r="M124" s="116"/>
    </row>
    <row r="125" spans="1:13" hidden="1" x14ac:dyDescent="0.2">
      <c r="D125" s="4"/>
      <c r="E125" s="124"/>
      <c r="F125" s="124"/>
      <c r="G125" s="124"/>
      <c r="H125" s="116"/>
      <c r="I125" s="116"/>
      <c r="J125" s="116"/>
      <c r="K125" s="116"/>
      <c r="L125" s="116"/>
      <c r="M125" s="116"/>
    </row>
    <row r="126" spans="1:13" ht="40.5" hidden="1" customHeight="1" thickBot="1" x14ac:dyDescent="0.25">
      <c r="A126" s="2"/>
      <c r="B126" s="45" t="s">
        <v>21</v>
      </c>
      <c r="C126" s="3"/>
      <c r="D126" s="3"/>
      <c r="E126" s="124"/>
      <c r="F126" s="124"/>
      <c r="G126" s="124"/>
      <c r="H126" s="116"/>
      <c r="I126" s="116"/>
      <c r="J126" s="116"/>
      <c r="K126" s="116"/>
      <c r="L126" s="116"/>
      <c r="M126" s="116"/>
    </row>
    <row r="127" spans="1:13" ht="39" hidden="1" customHeight="1" thickBot="1" x14ac:dyDescent="0.25">
      <c r="A127" s="260" t="s">
        <v>23</v>
      </c>
      <c r="B127" s="261"/>
      <c r="C127" s="6" t="s">
        <v>22</v>
      </c>
      <c r="D127" s="7" t="s">
        <v>0</v>
      </c>
      <c r="E127" s="124"/>
      <c r="F127" s="124"/>
      <c r="G127" s="124"/>
      <c r="H127" s="116"/>
      <c r="I127" s="116"/>
      <c r="J127" s="116"/>
      <c r="K127" s="116"/>
      <c r="L127" s="116"/>
      <c r="M127" s="116"/>
    </row>
    <row r="128" spans="1:13" ht="12.75" hidden="1" customHeight="1" x14ac:dyDescent="0.2">
      <c r="A128" s="258" t="s">
        <v>24</v>
      </c>
      <c r="B128" s="259"/>
      <c r="C128" s="8"/>
      <c r="D128" s="9">
        <v>0</v>
      </c>
      <c r="E128" s="124"/>
      <c r="F128" s="124"/>
      <c r="G128" s="124"/>
      <c r="H128" s="116"/>
      <c r="I128" s="116"/>
      <c r="J128" s="116"/>
      <c r="K128" s="116"/>
      <c r="L128" s="116"/>
      <c r="M128" s="116"/>
    </row>
    <row r="129" spans="1:13" ht="12.75" hidden="1" customHeight="1" x14ac:dyDescent="0.2">
      <c r="A129" s="262" t="s">
        <v>25</v>
      </c>
      <c r="B129" s="263"/>
      <c r="C129" s="10"/>
      <c r="D129" s="11">
        <v>0</v>
      </c>
      <c r="E129" s="124"/>
      <c r="F129" s="124"/>
      <c r="G129" s="124"/>
      <c r="H129" s="116"/>
      <c r="I129" s="116"/>
      <c r="J129" s="116"/>
      <c r="K129" s="116"/>
      <c r="L129" s="116"/>
      <c r="M129" s="116"/>
    </row>
    <row r="130" spans="1:13" ht="12.75" hidden="1" customHeight="1" x14ac:dyDescent="0.2">
      <c r="A130" s="262" t="s">
        <v>26</v>
      </c>
      <c r="B130" s="263"/>
      <c r="C130" s="10"/>
      <c r="D130" s="11">
        <v>0</v>
      </c>
      <c r="E130" s="124"/>
      <c r="F130" s="124"/>
      <c r="G130" s="124"/>
      <c r="H130" s="116"/>
      <c r="I130" s="116"/>
      <c r="J130" s="116"/>
      <c r="K130" s="116"/>
      <c r="L130" s="116"/>
      <c r="M130" s="116"/>
    </row>
    <row r="131" spans="1:13" ht="12.75" hidden="1" customHeight="1" x14ac:dyDescent="0.2">
      <c r="A131" s="262" t="s">
        <v>27</v>
      </c>
      <c r="B131" s="263"/>
      <c r="C131" s="10"/>
      <c r="D131" s="11">
        <v>0</v>
      </c>
      <c r="E131" s="124"/>
      <c r="F131" s="124"/>
      <c r="G131" s="124"/>
      <c r="H131" s="116"/>
      <c r="I131" s="116"/>
      <c r="J131" s="116"/>
      <c r="K131" s="116"/>
      <c r="L131" s="116"/>
      <c r="M131" s="116"/>
    </row>
    <row r="132" spans="1:13" ht="12.75" hidden="1" customHeight="1" x14ac:dyDescent="0.2">
      <c r="A132" s="248"/>
      <c r="B132" s="249"/>
      <c r="C132" s="12"/>
      <c r="D132" s="11"/>
      <c r="E132" s="124"/>
      <c r="F132" s="124"/>
      <c r="G132" s="124"/>
      <c r="H132" s="116"/>
      <c r="I132" s="116"/>
      <c r="J132" s="116"/>
      <c r="K132" s="116"/>
      <c r="L132" s="116"/>
      <c r="M132" s="116"/>
    </row>
    <row r="133" spans="1:13" ht="13.5" hidden="1" customHeight="1" thickBot="1" x14ac:dyDescent="0.25">
      <c r="A133" s="250"/>
      <c r="B133" s="251"/>
      <c r="C133" s="13"/>
      <c r="D133" s="14"/>
      <c r="E133" s="124"/>
      <c r="F133" s="124"/>
      <c r="G133" s="124"/>
      <c r="H133" s="116"/>
      <c r="I133" s="116"/>
      <c r="J133" s="116"/>
      <c r="K133" s="116"/>
      <c r="L133" s="116"/>
      <c r="M133" s="116"/>
    </row>
    <row r="134" spans="1:13" ht="13.5" hidden="1" thickBot="1" x14ac:dyDescent="0.25">
      <c r="A134" s="39" t="s">
        <v>28</v>
      </c>
      <c r="B134" s="40"/>
      <c r="C134" s="41"/>
      <c r="D134" s="15">
        <f>SUM(D132:D133)</f>
        <v>0</v>
      </c>
      <c r="E134" s="124"/>
      <c r="F134" s="124"/>
      <c r="G134" s="124"/>
      <c r="H134" s="116"/>
      <c r="I134" s="116"/>
      <c r="J134" s="116"/>
      <c r="K134" s="116"/>
      <c r="L134" s="116"/>
      <c r="M134" s="116"/>
    </row>
    <row r="135" spans="1:13" hidden="1" x14ac:dyDescent="0.2">
      <c r="E135" s="124"/>
      <c r="F135" s="124"/>
      <c r="G135" s="124"/>
      <c r="H135" s="116"/>
      <c r="I135" s="116"/>
      <c r="J135" s="116"/>
      <c r="K135" s="116"/>
      <c r="L135" s="116"/>
      <c r="M135" s="116"/>
    </row>
    <row r="136" spans="1:13" ht="13.5" hidden="1" customHeight="1" thickBot="1" x14ac:dyDescent="0.25">
      <c r="A136" s="2" t="s">
        <v>29</v>
      </c>
      <c r="B136" s="45" t="s">
        <v>30</v>
      </c>
      <c r="C136" s="3"/>
      <c r="D136" s="3"/>
      <c r="E136" s="124"/>
      <c r="F136" s="124"/>
      <c r="G136" s="124"/>
      <c r="H136" s="116"/>
      <c r="I136" s="116"/>
      <c r="J136" s="116"/>
      <c r="K136" s="116"/>
      <c r="L136" s="116"/>
      <c r="M136" s="116"/>
    </row>
    <row r="137" spans="1:13" ht="13.5" hidden="1" customHeight="1" thickBot="1" x14ac:dyDescent="0.25">
      <c r="A137" s="34" t="s">
        <v>31</v>
      </c>
      <c r="B137" s="35"/>
      <c r="C137" s="35"/>
      <c r="D137" s="36"/>
      <c r="E137" s="124"/>
      <c r="F137" s="124"/>
      <c r="G137" s="124"/>
      <c r="H137" s="116"/>
      <c r="I137" s="116"/>
      <c r="J137" s="116"/>
      <c r="K137" s="116"/>
      <c r="L137" s="116"/>
      <c r="M137" s="116"/>
    </row>
    <row r="138" spans="1:13" ht="12.75" hidden="1" customHeight="1" x14ac:dyDescent="0.2">
      <c r="A138" s="16"/>
      <c r="B138" s="37" t="s">
        <v>32</v>
      </c>
      <c r="C138" s="38"/>
      <c r="D138" s="7" t="s">
        <v>0</v>
      </c>
      <c r="E138" s="124"/>
      <c r="F138" s="124"/>
      <c r="G138" s="124"/>
      <c r="H138" s="116"/>
      <c r="I138" s="116"/>
      <c r="J138" s="116"/>
      <c r="K138" s="116"/>
      <c r="L138" s="116"/>
      <c r="M138" s="116"/>
    </row>
    <row r="139" spans="1:13" ht="12.75" hidden="1" customHeight="1" x14ac:dyDescent="0.2">
      <c r="A139" s="17" t="s">
        <v>5</v>
      </c>
      <c r="B139" s="28" t="s">
        <v>33</v>
      </c>
      <c r="C139" s="29"/>
      <c r="D139" s="18">
        <f>D109</f>
        <v>340.08</v>
      </c>
      <c r="E139" s="124"/>
      <c r="F139" s="124"/>
      <c r="G139" s="124"/>
      <c r="H139" s="116"/>
      <c r="I139" s="116"/>
      <c r="J139" s="116"/>
      <c r="K139" s="116"/>
      <c r="L139" s="116"/>
      <c r="M139" s="116"/>
    </row>
    <row r="140" spans="1:13" ht="13.5" hidden="1" customHeight="1" thickBot="1" x14ac:dyDescent="0.25">
      <c r="A140" s="19" t="s">
        <v>6</v>
      </c>
      <c r="B140" s="30" t="s">
        <v>34</v>
      </c>
      <c r="C140" s="31"/>
      <c r="D140" s="20" t="e">
        <f>#REF!</f>
        <v>#REF!</v>
      </c>
      <c r="E140" s="124"/>
      <c r="F140" s="124"/>
      <c r="G140" s="124"/>
      <c r="H140" s="116"/>
      <c r="I140" s="116"/>
      <c r="J140" s="116"/>
      <c r="K140" s="116"/>
      <c r="L140" s="116"/>
      <c r="M140" s="116"/>
    </row>
    <row r="141" spans="1:13" ht="13.5" hidden="1" customHeight="1" thickBot="1" x14ac:dyDescent="0.25">
      <c r="A141" s="19" t="s">
        <v>7</v>
      </c>
      <c r="B141" s="32" t="s">
        <v>35</v>
      </c>
      <c r="C141" s="33"/>
      <c r="D141" s="20">
        <f>D112</f>
        <v>5308.8846064139907</v>
      </c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13.5" hidden="1" thickBot="1" x14ac:dyDescent="0.25">
      <c r="A142" s="25" t="s">
        <v>17</v>
      </c>
      <c r="B142" s="26"/>
      <c r="C142" s="27"/>
      <c r="D142" s="15" t="e">
        <f>SUM(D139:D141)</f>
        <v>#REF!</v>
      </c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idden="1" x14ac:dyDescent="0.2">
      <c r="A143" s="21" t="s">
        <v>15</v>
      </c>
      <c r="B143" s="1" t="s">
        <v>36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idden="1" x14ac:dyDescent="0.2"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x14ac:dyDescent="0.2"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x14ac:dyDescent="0.2">
      <c r="A146" s="22"/>
      <c r="B146" s="22"/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x14ac:dyDescent="0.2">
      <c r="A147" s="5"/>
      <c r="B147" s="22"/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x14ac:dyDescent="0.2">
      <c r="A148" s="22"/>
      <c r="B148" s="22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x14ac:dyDescent="0.2">
      <c r="A149" s="22"/>
      <c r="B149" s="22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x14ac:dyDescent="0.2">
      <c r="A150" s="23"/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x14ac:dyDescent="0.2">
      <c r="A151" s="23"/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x14ac:dyDescent="0.2">
      <c r="E152" s="145"/>
      <c r="F152" s="145"/>
    </row>
  </sheetData>
  <mergeCells count="51">
    <mergeCell ref="A74:B74"/>
    <mergeCell ref="B47:C47"/>
    <mergeCell ref="A53:D53"/>
    <mergeCell ref="A64:D64"/>
    <mergeCell ref="A66:D66"/>
    <mergeCell ref="A76:D76"/>
    <mergeCell ref="A20:D20"/>
    <mergeCell ref="A38:D38"/>
    <mergeCell ref="A122:B122"/>
    <mergeCell ref="A1:D1"/>
    <mergeCell ref="B50:C50"/>
    <mergeCell ref="A51:C51"/>
    <mergeCell ref="A52:D52"/>
    <mergeCell ref="A63:D63"/>
    <mergeCell ref="A112:B112"/>
    <mergeCell ref="A88:D88"/>
    <mergeCell ref="A92:B92"/>
    <mergeCell ref="A5:D5"/>
    <mergeCell ref="A7:D7"/>
    <mergeCell ref="A18:D18"/>
    <mergeCell ref="A127:B127"/>
    <mergeCell ref="A129:B129"/>
    <mergeCell ref="A130:B130"/>
    <mergeCell ref="A131:B131"/>
    <mergeCell ref="A124:B124"/>
    <mergeCell ref="A132:B132"/>
    <mergeCell ref="A133:B133"/>
    <mergeCell ref="A24:B24"/>
    <mergeCell ref="A16:C16"/>
    <mergeCell ref="A62:B62"/>
    <mergeCell ref="A26:D26"/>
    <mergeCell ref="B48:C48"/>
    <mergeCell ref="B49:C49"/>
    <mergeCell ref="A44:C44"/>
    <mergeCell ref="A45:D45"/>
    <mergeCell ref="A46:D46"/>
    <mergeCell ref="A36:B36"/>
    <mergeCell ref="A128:B128"/>
    <mergeCell ref="A103:D103"/>
    <mergeCell ref="A114:D114"/>
    <mergeCell ref="A101:B101"/>
    <mergeCell ref="A81:B81"/>
    <mergeCell ref="A86:B86"/>
    <mergeCell ref="A83:D83"/>
    <mergeCell ref="A94:D94"/>
    <mergeCell ref="F79:I79"/>
    <mergeCell ref="F80:I80"/>
    <mergeCell ref="E40:I40"/>
    <mergeCell ref="E41:I41"/>
    <mergeCell ref="E61:I61"/>
    <mergeCell ref="F78:I78"/>
  </mergeCells>
  <phoneticPr fontId="4" type="noConversion"/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ignoredErrors>
    <ignoredError sqref="D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showGridLines="0" tabSelected="1" topLeftCell="A91" zoomScaleNormal="100" workbookViewId="0">
      <selection activeCell="B151" sqref="B151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66" t="s">
        <v>98</v>
      </c>
      <c r="B1" s="266"/>
      <c r="C1" s="266"/>
      <c r="D1" s="266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196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70" t="s">
        <v>181</v>
      </c>
      <c r="B5" s="270"/>
      <c r="C5" s="270"/>
      <c r="D5" s="270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44" t="s">
        <v>165</v>
      </c>
      <c r="B7" s="244"/>
      <c r="C7" s="244"/>
      <c r="D7" s="24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154</v>
      </c>
      <c r="C9" s="159" t="s">
        <v>2</v>
      </c>
      <c r="D9" s="159" t="s">
        <v>88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2092.8000000000002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48</v>
      </c>
      <c r="C12" s="182">
        <v>0.2</v>
      </c>
      <c r="D12" s="53">
        <f>998*C12</f>
        <v>199.60000000000002</v>
      </c>
      <c r="E12" s="130" t="s">
        <v>203</v>
      </c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49" t="s">
        <v>11</v>
      </c>
      <c r="B15" s="50" t="s">
        <v>3</v>
      </c>
      <c r="C15" s="54"/>
      <c r="D15" s="53">
        <v>0</v>
      </c>
      <c r="E15" s="130"/>
      <c r="F15" s="130"/>
      <c r="G15" s="132"/>
      <c r="H15" s="113"/>
      <c r="I15" s="116"/>
      <c r="J15" s="116"/>
      <c r="K15" s="116"/>
      <c r="L15" s="116"/>
      <c r="M15" s="116"/>
    </row>
    <row r="16" spans="1:13" x14ac:dyDescent="0.2">
      <c r="A16" s="252" t="s">
        <v>155</v>
      </c>
      <c r="B16" s="252"/>
      <c r="C16" s="252"/>
      <c r="D16" s="57">
        <f>TRUNC(SUM(D10:D15),2)</f>
        <v>2292.4</v>
      </c>
      <c r="E16" s="130"/>
      <c r="F16" s="130"/>
      <c r="G16" s="130"/>
      <c r="H16" s="113"/>
      <c r="I16" s="116"/>
      <c r="J16" s="116"/>
      <c r="K16" s="116"/>
      <c r="L16" s="116"/>
      <c r="M16" s="116"/>
    </row>
    <row r="17" spans="1:13" x14ac:dyDescent="0.2">
      <c r="A17" s="58"/>
      <c r="B17" s="58"/>
      <c r="C17" s="58"/>
      <c r="D17" s="125"/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x14ac:dyDescent="0.2">
      <c r="A18" s="244" t="s">
        <v>166</v>
      </c>
      <c r="B18" s="244"/>
      <c r="C18" s="244"/>
      <c r="D18" s="244"/>
      <c r="E18" s="133"/>
      <c r="F18" s="130"/>
      <c r="G18" s="132"/>
      <c r="H18" s="114"/>
      <c r="I18" s="116"/>
      <c r="J18" s="116"/>
      <c r="K18" s="116"/>
      <c r="L18" s="116"/>
      <c r="M18" s="116"/>
    </row>
    <row r="19" spans="1:13" x14ac:dyDescent="0.2">
      <c r="A19" s="153"/>
      <c r="B19" s="153"/>
      <c r="C19" s="153"/>
      <c r="D19" s="153"/>
      <c r="E19" s="133"/>
      <c r="F19" s="130"/>
      <c r="G19" s="132"/>
      <c r="H19" s="114"/>
      <c r="I19" s="116"/>
      <c r="J19" s="116"/>
      <c r="K19" s="116"/>
      <c r="L19" s="116"/>
      <c r="M19" s="116"/>
    </row>
    <row r="20" spans="1:13" x14ac:dyDescent="0.2">
      <c r="A20" s="247" t="s">
        <v>59</v>
      </c>
      <c r="B20" s="247"/>
      <c r="C20" s="247"/>
      <c r="D20" s="247"/>
      <c r="E20" s="133"/>
      <c r="F20" s="130"/>
      <c r="G20" s="132"/>
      <c r="H20" s="114"/>
      <c r="I20" s="116"/>
      <c r="J20" s="116"/>
      <c r="K20" s="116"/>
      <c r="L20" s="116"/>
      <c r="M20" s="116"/>
    </row>
    <row r="21" spans="1:13" x14ac:dyDescent="0.2">
      <c r="A21" s="159" t="s">
        <v>61</v>
      </c>
      <c r="B21" s="160" t="s">
        <v>50</v>
      </c>
      <c r="C21" s="159" t="s">
        <v>2</v>
      </c>
      <c r="D21" s="159" t="s">
        <v>88</v>
      </c>
      <c r="E21" s="133"/>
      <c r="F21" s="130"/>
      <c r="G21" s="130"/>
      <c r="H21" s="113"/>
      <c r="I21" s="116"/>
      <c r="J21" s="116"/>
      <c r="K21" s="116"/>
      <c r="L21" s="116"/>
      <c r="M21" s="116"/>
    </row>
    <row r="22" spans="1:13" x14ac:dyDescent="0.2">
      <c r="A22" s="149" t="s">
        <v>5</v>
      </c>
      <c r="B22" s="79" t="s">
        <v>99</v>
      </c>
      <c r="C22" s="59">
        <f>1/12</f>
        <v>8.3333333333333329E-2</v>
      </c>
      <c r="D22" s="60">
        <f>C22*D16</f>
        <v>191.03333333333333</v>
      </c>
      <c r="E22" s="133" t="s">
        <v>81</v>
      </c>
      <c r="F22" s="130"/>
      <c r="G22" s="130"/>
      <c r="H22" s="113"/>
      <c r="I22" s="116"/>
      <c r="J22" s="116"/>
      <c r="K22" s="116"/>
      <c r="L22" s="116"/>
      <c r="M22" s="116"/>
    </row>
    <row r="23" spans="1:13" x14ac:dyDescent="0.2">
      <c r="A23" s="149" t="s">
        <v>6</v>
      </c>
      <c r="B23" s="79" t="s">
        <v>161</v>
      </c>
      <c r="C23" s="59">
        <f>(1/12)+(1/3/12)</f>
        <v>0.1111111111111111</v>
      </c>
      <c r="D23" s="60">
        <f>C23*D16</f>
        <v>254.71111111111111</v>
      </c>
      <c r="E23" s="133" t="s">
        <v>81</v>
      </c>
      <c r="F23" s="130"/>
      <c r="G23" s="130"/>
      <c r="H23" s="113"/>
      <c r="I23" s="116"/>
      <c r="J23" s="116"/>
      <c r="K23" s="116"/>
      <c r="L23" s="116"/>
      <c r="M23" s="116"/>
    </row>
    <row r="24" spans="1:13" x14ac:dyDescent="0.2">
      <c r="A24" s="246" t="s">
        <v>155</v>
      </c>
      <c r="B24" s="246"/>
      <c r="C24" s="61">
        <f>TRUNC(SUM(C22:C23),4)</f>
        <v>0.19439999999999999</v>
      </c>
      <c r="D24" s="62">
        <f>TRUNC(SUM(D22:D23),2)</f>
        <v>445.74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ht="12.75" customHeight="1" x14ac:dyDescent="0.2">
      <c r="A25" s="148"/>
      <c r="B25" s="148"/>
      <c r="C25" s="148"/>
      <c r="D25" s="148"/>
      <c r="E25" s="133"/>
      <c r="F25" s="130"/>
      <c r="G25" s="130"/>
      <c r="H25" s="113"/>
      <c r="I25" s="116"/>
      <c r="J25" s="116"/>
      <c r="K25" s="116"/>
      <c r="L25" s="116"/>
      <c r="M25" s="116"/>
    </row>
    <row r="26" spans="1:13" ht="30" customHeight="1" x14ac:dyDescent="0.2">
      <c r="A26" s="253" t="s">
        <v>167</v>
      </c>
      <c r="B26" s="254"/>
      <c r="C26" s="254"/>
      <c r="D26" s="254"/>
      <c r="E26" s="134"/>
      <c r="F26" s="135"/>
      <c r="G26" s="130"/>
      <c r="H26" s="113"/>
      <c r="I26" s="116"/>
      <c r="J26" s="116"/>
      <c r="K26" s="116"/>
      <c r="L26" s="116"/>
      <c r="M26" s="116"/>
    </row>
    <row r="27" spans="1:13" x14ac:dyDescent="0.2">
      <c r="A27" s="159" t="s">
        <v>62</v>
      </c>
      <c r="B27" s="160" t="s">
        <v>168</v>
      </c>
      <c r="C27" s="159" t="s">
        <v>2</v>
      </c>
      <c r="D27" s="159" t="s">
        <v>88</v>
      </c>
      <c r="E27" s="133"/>
      <c r="F27" s="130"/>
      <c r="G27" s="130"/>
      <c r="H27" s="114"/>
      <c r="I27" s="116"/>
      <c r="J27" s="116"/>
      <c r="K27" s="116"/>
      <c r="L27" s="116"/>
      <c r="M27" s="116"/>
    </row>
    <row r="28" spans="1:13" x14ac:dyDescent="0.2">
      <c r="A28" s="149" t="s">
        <v>5</v>
      </c>
      <c r="B28" s="79" t="s">
        <v>53</v>
      </c>
      <c r="C28" s="59">
        <v>0.2</v>
      </c>
      <c r="D28" s="60">
        <f>($D$16+$D$24)*C28</f>
        <v>547.62800000000004</v>
      </c>
      <c r="E28" s="133" t="s">
        <v>81</v>
      </c>
      <c r="F28" s="130"/>
      <c r="G28" s="130"/>
      <c r="H28" s="113"/>
      <c r="I28" s="116"/>
      <c r="J28" s="116"/>
      <c r="K28" s="116"/>
      <c r="L28" s="116"/>
      <c r="M28" s="116"/>
    </row>
    <row r="29" spans="1:13" x14ac:dyDescent="0.2">
      <c r="A29" s="149" t="s">
        <v>6</v>
      </c>
      <c r="B29" s="79" t="s">
        <v>54</v>
      </c>
      <c r="C29" s="59">
        <v>2.5000000000000001E-2</v>
      </c>
      <c r="D29" s="60">
        <f>($D$16+$D$24)*C29</f>
        <v>68.453500000000005</v>
      </c>
      <c r="E29" s="133" t="s">
        <v>82</v>
      </c>
      <c r="F29" s="130"/>
      <c r="G29" s="130"/>
      <c r="H29" s="113"/>
      <c r="I29" s="116"/>
      <c r="J29" s="116"/>
      <c r="K29" s="116"/>
      <c r="L29" s="116"/>
      <c r="M29" s="116"/>
    </row>
    <row r="30" spans="1:13" x14ac:dyDescent="0.2">
      <c r="A30" s="149" t="s">
        <v>7</v>
      </c>
      <c r="B30" s="79" t="s">
        <v>189</v>
      </c>
      <c r="C30" s="59">
        <f>3*1%</f>
        <v>0.03</v>
      </c>
      <c r="D30" s="60">
        <f>($D$16+$D$24)*C30</f>
        <v>82.144200000000012</v>
      </c>
      <c r="E30" s="133" t="s">
        <v>197</v>
      </c>
      <c r="F30" s="130"/>
      <c r="G30" s="130"/>
      <c r="H30" s="113"/>
      <c r="I30" s="116"/>
      <c r="J30" s="116"/>
      <c r="K30" s="116"/>
      <c r="L30" s="116"/>
      <c r="M30" s="116"/>
    </row>
    <row r="31" spans="1:13" x14ac:dyDescent="0.2">
      <c r="A31" s="149" t="s">
        <v>8</v>
      </c>
      <c r="B31" s="79" t="s">
        <v>52</v>
      </c>
      <c r="C31" s="59">
        <v>1.4999999999999999E-2</v>
      </c>
      <c r="D31" s="60">
        <f>($D$16+$D$24)*C31</f>
        <v>41.072100000000006</v>
      </c>
      <c r="E31" s="133" t="s">
        <v>82</v>
      </c>
      <c r="F31" s="130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9</v>
      </c>
      <c r="B32" s="79" t="s">
        <v>55</v>
      </c>
      <c r="C32" s="59">
        <v>0.01</v>
      </c>
      <c r="D32" s="60">
        <f>($D$16+$D$24)*C32</f>
        <v>27.381400000000003</v>
      </c>
      <c r="E32" s="133" t="s">
        <v>82</v>
      </c>
      <c r="F32" s="130"/>
      <c r="G32" s="130"/>
      <c r="H32" s="113"/>
      <c r="I32" s="116"/>
      <c r="J32" s="116"/>
      <c r="K32" s="116"/>
      <c r="L32" s="116"/>
      <c r="M32" s="116"/>
    </row>
    <row r="33" spans="1:13" x14ac:dyDescent="0.2">
      <c r="A33" s="149" t="s">
        <v>10</v>
      </c>
      <c r="B33" s="79" t="s">
        <v>56</v>
      </c>
      <c r="C33" s="59">
        <v>6.0000000000000001E-3</v>
      </c>
      <c r="D33" s="60">
        <f>($D$16+$D$24)*C33</f>
        <v>16.428840000000001</v>
      </c>
      <c r="E33" s="133" t="s">
        <v>82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11</v>
      </c>
      <c r="B34" s="79" t="s">
        <v>57</v>
      </c>
      <c r="C34" s="59">
        <v>2E-3</v>
      </c>
      <c r="D34" s="60">
        <f>($D$16+$D$24)*C34</f>
        <v>5.4762800000000009</v>
      </c>
      <c r="E34" s="133" t="s">
        <v>82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12</v>
      </c>
      <c r="B35" s="79" t="s">
        <v>58</v>
      </c>
      <c r="C35" s="59">
        <v>0.08</v>
      </c>
      <c r="D35" s="60">
        <f>($D$16+$D$24)*C35</f>
        <v>219.05120000000002</v>
      </c>
      <c r="E35" s="133" t="s">
        <v>81</v>
      </c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246" t="s">
        <v>155</v>
      </c>
      <c r="B36" s="246"/>
      <c r="C36" s="61">
        <f>SUM(C28:C35)</f>
        <v>0.36800000000000005</v>
      </c>
      <c r="D36" s="62">
        <f>TRUNC(SUM(D28:D35),2)</f>
        <v>1007.63</v>
      </c>
      <c r="E36" s="133"/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28"/>
      <c r="B37" s="155"/>
      <c r="C37" s="155"/>
      <c r="D37" s="155"/>
      <c r="E37" s="133"/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271" t="s">
        <v>60</v>
      </c>
      <c r="B38" s="271"/>
      <c r="C38" s="271"/>
      <c r="D38" s="271"/>
      <c r="E38" s="133"/>
      <c r="F38" s="130"/>
      <c r="G38" s="130"/>
      <c r="H38" s="113"/>
      <c r="I38" s="116"/>
      <c r="J38" s="116"/>
      <c r="K38" s="116"/>
      <c r="L38" s="116"/>
      <c r="M38" s="116"/>
    </row>
    <row r="39" spans="1:13" s="24" customFormat="1" x14ac:dyDescent="0.2">
      <c r="A39" s="159" t="s">
        <v>63</v>
      </c>
      <c r="B39" s="160" t="s">
        <v>64</v>
      </c>
      <c r="C39" s="159"/>
      <c r="D39" s="159" t="s">
        <v>88</v>
      </c>
      <c r="E39" s="136"/>
      <c r="F39" s="137"/>
      <c r="G39" s="137"/>
      <c r="H39" s="115"/>
      <c r="I39" s="117"/>
      <c r="J39" s="117"/>
      <c r="K39" s="117"/>
      <c r="L39" s="117"/>
      <c r="M39" s="117"/>
    </row>
    <row r="40" spans="1:13" ht="25.5" customHeight="1" x14ac:dyDescent="0.2">
      <c r="A40" s="149" t="s">
        <v>5</v>
      </c>
      <c r="B40" s="109" t="s">
        <v>77</v>
      </c>
      <c r="C40" s="169"/>
      <c r="D40" s="65">
        <f>(8.55*2*22)-D10*6%</f>
        <v>250.63200000000003</v>
      </c>
      <c r="E40" s="240" t="s">
        <v>80</v>
      </c>
      <c r="F40" s="241"/>
      <c r="G40" s="241"/>
      <c r="H40" s="241"/>
      <c r="I40" s="241"/>
      <c r="J40" s="116"/>
      <c r="K40" s="116"/>
      <c r="L40" s="116"/>
      <c r="M40" s="116"/>
    </row>
    <row r="41" spans="1:13" ht="25.5" customHeight="1" x14ac:dyDescent="0.2">
      <c r="A41" s="149" t="s">
        <v>6</v>
      </c>
      <c r="B41" s="109" t="s">
        <v>78</v>
      </c>
      <c r="C41" s="169"/>
      <c r="D41" s="65">
        <f>26.61*22</f>
        <v>585.41999999999996</v>
      </c>
      <c r="E41" s="240" t="s">
        <v>83</v>
      </c>
      <c r="F41" s="241"/>
      <c r="G41" s="241"/>
      <c r="H41" s="241"/>
      <c r="I41" s="241"/>
      <c r="J41" s="116"/>
      <c r="K41" s="116"/>
      <c r="L41" s="116"/>
      <c r="M41" s="116"/>
    </row>
    <row r="42" spans="1:13" x14ac:dyDescent="0.2">
      <c r="A42" s="149" t="s">
        <v>7</v>
      </c>
      <c r="B42" s="109" t="s">
        <v>79</v>
      </c>
      <c r="C42" s="169"/>
      <c r="D42" s="65">
        <f>328.87*2</f>
        <v>657.74</v>
      </c>
      <c r="E42" s="133" t="s">
        <v>204</v>
      </c>
      <c r="F42" s="130"/>
      <c r="G42" s="130"/>
      <c r="H42" s="113"/>
      <c r="I42" s="116"/>
      <c r="J42" s="116"/>
      <c r="K42" s="116"/>
      <c r="L42" s="116"/>
      <c r="M42" s="116"/>
    </row>
    <row r="43" spans="1:13" x14ac:dyDescent="0.2">
      <c r="A43" s="149" t="s">
        <v>11</v>
      </c>
      <c r="B43" s="109" t="s">
        <v>3</v>
      </c>
      <c r="C43" s="169"/>
      <c r="D43" s="65">
        <v>0</v>
      </c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46" t="s">
        <v>155</v>
      </c>
      <c r="B44" s="246"/>
      <c r="C44" s="246"/>
      <c r="D44" s="62">
        <f>SUM(D40:D43)</f>
        <v>1493.7919999999999</v>
      </c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256"/>
      <c r="B45" s="256"/>
      <c r="C45" s="256"/>
      <c r="D45" s="257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44" t="s">
        <v>170</v>
      </c>
      <c r="B46" s="244"/>
      <c r="C46" s="244"/>
      <c r="D46" s="244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x14ac:dyDescent="0.2">
      <c r="A47" s="159">
        <v>2</v>
      </c>
      <c r="B47" s="272" t="s">
        <v>169</v>
      </c>
      <c r="C47" s="273"/>
      <c r="D47" s="159" t="s">
        <v>88</v>
      </c>
      <c r="E47" s="133"/>
      <c r="F47" s="130"/>
      <c r="G47" s="130"/>
      <c r="H47" s="113"/>
      <c r="I47" s="116"/>
      <c r="J47" s="116"/>
      <c r="K47" s="116"/>
      <c r="L47" s="116"/>
      <c r="M47" s="116"/>
    </row>
    <row r="48" spans="1:13" x14ac:dyDescent="0.2">
      <c r="A48" s="149" t="s">
        <v>61</v>
      </c>
      <c r="B48" s="255" t="s">
        <v>50</v>
      </c>
      <c r="C48" s="255"/>
      <c r="D48" s="60">
        <f>D24</f>
        <v>445.74</v>
      </c>
      <c r="E48" s="133"/>
      <c r="F48" s="130"/>
      <c r="G48" s="130"/>
      <c r="H48" s="113"/>
      <c r="I48" s="116"/>
      <c r="J48" s="116"/>
      <c r="K48" s="116"/>
      <c r="L48" s="116"/>
      <c r="M48" s="116"/>
    </row>
    <row r="49" spans="1:13" x14ac:dyDescent="0.2">
      <c r="A49" s="149" t="s">
        <v>62</v>
      </c>
      <c r="B49" s="255" t="s">
        <v>51</v>
      </c>
      <c r="C49" s="255"/>
      <c r="D49" s="60">
        <f>D36</f>
        <v>1007.63</v>
      </c>
      <c r="E49" s="133"/>
      <c r="F49" s="130"/>
      <c r="G49" s="130"/>
      <c r="H49" s="113"/>
      <c r="I49" s="116"/>
      <c r="J49" s="116"/>
      <c r="K49" s="116"/>
      <c r="L49" s="116"/>
      <c r="M49" s="116"/>
    </row>
    <row r="50" spans="1:13" x14ac:dyDescent="0.2">
      <c r="A50" s="149" t="s">
        <v>63</v>
      </c>
      <c r="B50" s="255" t="s">
        <v>64</v>
      </c>
      <c r="C50" s="255"/>
      <c r="D50" s="60">
        <f>D44</f>
        <v>1493.7919999999999</v>
      </c>
      <c r="E50" s="133"/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246" t="s">
        <v>155</v>
      </c>
      <c r="B51" s="246"/>
      <c r="C51" s="246"/>
      <c r="D51" s="62">
        <f>TRUNC(SUM(D48:D50),2)</f>
        <v>2947.16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7"/>
      <c r="B52" s="268"/>
      <c r="C52" s="268"/>
      <c r="D52" s="268"/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44" t="s">
        <v>172</v>
      </c>
      <c r="B53" s="244"/>
      <c r="C53" s="244"/>
      <c r="D53" s="244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x14ac:dyDescent="0.2">
      <c r="A54" s="77"/>
      <c r="B54" s="106"/>
      <c r="C54" s="106"/>
      <c r="D54" s="106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159">
        <v>3</v>
      </c>
      <c r="B55" s="159" t="s">
        <v>156</v>
      </c>
      <c r="C55" s="159" t="s">
        <v>2</v>
      </c>
      <c r="D55" s="159" t="s">
        <v>88</v>
      </c>
      <c r="E55" s="138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177" t="s">
        <v>5</v>
      </c>
      <c r="B56" s="178" t="s">
        <v>67</v>
      </c>
      <c r="C56" s="59">
        <f>((1/12)*5%)</f>
        <v>4.1666666666666666E-3</v>
      </c>
      <c r="D56" s="60">
        <f>$D$16*C56</f>
        <v>9.5516666666666676</v>
      </c>
      <c r="E56" s="133" t="s">
        <v>171</v>
      </c>
      <c r="F56" s="130"/>
      <c r="G56" s="130"/>
      <c r="H56" s="113"/>
      <c r="I56" s="116"/>
      <c r="J56" s="118"/>
      <c r="K56" s="116"/>
      <c r="L56" s="116"/>
      <c r="M56" s="116"/>
    </row>
    <row r="57" spans="1:13" x14ac:dyDescent="0.2">
      <c r="A57" s="177" t="s">
        <v>6</v>
      </c>
      <c r="B57" s="178" t="s">
        <v>66</v>
      </c>
      <c r="C57" s="59">
        <f>0.08*C56</f>
        <v>3.3333333333333332E-4</v>
      </c>
      <c r="D57" s="60">
        <f>C57*D16</f>
        <v>0.76413333333333333</v>
      </c>
      <c r="E57" s="133" t="s">
        <v>84</v>
      </c>
      <c r="F57" s="130"/>
      <c r="G57" s="130"/>
      <c r="H57" s="113"/>
      <c r="I57" s="116"/>
      <c r="J57" s="119"/>
      <c r="K57" s="116"/>
      <c r="L57" s="116"/>
      <c r="M57" s="116"/>
    </row>
    <row r="58" spans="1:13" x14ac:dyDescent="0.2">
      <c r="A58" s="177" t="s">
        <v>7</v>
      </c>
      <c r="B58" s="178" t="s">
        <v>205</v>
      </c>
      <c r="C58" s="59">
        <f>(1+(1/12)+(1/12)+(1/12/3))*0.5*0.08*0.9*0.5</f>
        <v>2.1499999999999995E-2</v>
      </c>
      <c r="D58" s="60"/>
      <c r="E58" s="133"/>
      <c r="F58" s="130"/>
      <c r="G58" s="130"/>
      <c r="H58" s="113"/>
      <c r="I58" s="116"/>
      <c r="J58" s="119"/>
      <c r="K58" s="116"/>
      <c r="L58" s="116"/>
      <c r="M58" s="116"/>
    </row>
    <row r="59" spans="1:13" x14ac:dyDescent="0.2">
      <c r="A59" s="177" t="s">
        <v>8</v>
      </c>
      <c r="B59" s="178" t="s">
        <v>65</v>
      </c>
      <c r="C59" s="59">
        <f>((1/30)*7)/12</f>
        <v>1.9444444444444445E-2</v>
      </c>
      <c r="D59" s="60">
        <f>$D$16*C59</f>
        <v>44.574444444444445</v>
      </c>
      <c r="E59" s="133" t="s">
        <v>85</v>
      </c>
      <c r="F59" s="130"/>
      <c r="G59" s="130"/>
      <c r="H59" s="113"/>
      <c r="I59" s="116"/>
      <c r="J59" s="120"/>
      <c r="K59" s="116"/>
      <c r="L59" s="116"/>
      <c r="M59" s="116"/>
    </row>
    <row r="60" spans="1:13" x14ac:dyDescent="0.2">
      <c r="A60" s="177" t="s">
        <v>9</v>
      </c>
      <c r="B60" s="178" t="s">
        <v>68</v>
      </c>
      <c r="C60" s="59">
        <f>C36*C59</f>
        <v>7.1555555555555565E-3</v>
      </c>
      <c r="D60" s="60">
        <f t="shared" ref="D60" si="0">$D$16*C60</f>
        <v>16.403395555555559</v>
      </c>
      <c r="E60" s="136" t="s">
        <v>86</v>
      </c>
      <c r="F60" s="139"/>
      <c r="G60" s="130"/>
      <c r="H60" s="113"/>
      <c r="I60" s="116"/>
      <c r="J60" s="120"/>
      <c r="K60" s="116"/>
      <c r="L60" s="116"/>
      <c r="M60" s="116"/>
    </row>
    <row r="61" spans="1:13" ht="25.5" customHeight="1" x14ac:dyDescent="0.2">
      <c r="A61" s="177" t="s">
        <v>10</v>
      </c>
      <c r="B61" s="178" t="s">
        <v>190</v>
      </c>
      <c r="C61" s="59">
        <f>(1+(1/12)+(1/12)+(1/12/3))*0.5*0.08*0.9*0.5</f>
        <v>2.1499999999999995E-2</v>
      </c>
      <c r="D61" s="60">
        <f>C61*(D16+D24)</f>
        <v>58.870009999999994</v>
      </c>
      <c r="E61" s="242" t="s">
        <v>191</v>
      </c>
      <c r="F61" s="243"/>
      <c r="G61" s="243"/>
      <c r="H61" s="243"/>
      <c r="I61" s="243"/>
      <c r="J61" s="119"/>
      <c r="K61" s="116"/>
      <c r="L61" s="116"/>
      <c r="M61" s="116"/>
    </row>
    <row r="62" spans="1:13" x14ac:dyDescent="0.2">
      <c r="A62" s="246" t="s">
        <v>155</v>
      </c>
      <c r="B62" s="246"/>
      <c r="C62" s="61">
        <f>TRUNC(SUM(C56:C61),4)</f>
        <v>7.4099999999999999E-2</v>
      </c>
      <c r="D62" s="62">
        <f>TRUNC(SUM(D56:D61),2)</f>
        <v>130.16</v>
      </c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9"/>
      <c r="B63" s="268"/>
      <c r="C63" s="268"/>
      <c r="D63" s="268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244" t="s">
        <v>173</v>
      </c>
      <c r="B64" s="244"/>
      <c r="C64" s="244"/>
      <c r="D64" s="244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3"/>
      <c r="B65" s="153"/>
      <c r="C65" s="153"/>
      <c r="D65" s="153"/>
      <c r="E65" s="133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247" t="s">
        <v>69</v>
      </c>
      <c r="B66" s="247"/>
      <c r="C66" s="247"/>
      <c r="D66" s="247"/>
      <c r="E66" s="133"/>
      <c r="F66" s="130"/>
      <c r="G66" s="130"/>
      <c r="H66" s="113"/>
      <c r="I66" s="116"/>
      <c r="J66" s="116"/>
      <c r="K66" s="116"/>
      <c r="L66" s="116"/>
      <c r="M66" s="116"/>
    </row>
    <row r="67" spans="1:13" x14ac:dyDescent="0.2">
      <c r="A67" s="159" t="s">
        <v>18</v>
      </c>
      <c r="B67" s="159" t="s">
        <v>70</v>
      </c>
      <c r="C67" s="159" t="s">
        <v>2</v>
      </c>
      <c r="D67" s="159" t="s">
        <v>88</v>
      </c>
      <c r="E67" s="133"/>
      <c r="F67" s="130"/>
      <c r="G67" s="130"/>
      <c r="H67" s="113"/>
      <c r="I67" s="121"/>
      <c r="J67" s="116"/>
      <c r="K67" s="116"/>
      <c r="L67" s="116"/>
      <c r="M67" s="116"/>
    </row>
    <row r="68" spans="1:13" x14ac:dyDescent="0.2">
      <c r="A68" s="149" t="s">
        <v>5</v>
      </c>
      <c r="B68" s="79" t="s">
        <v>198</v>
      </c>
      <c r="C68" s="59">
        <f>2.96/30/12</f>
        <v>8.2222222222222228E-3</v>
      </c>
      <c r="D68" s="60">
        <f>$D$16*C68</f>
        <v>18.848622222222225</v>
      </c>
      <c r="E68" s="136" t="s">
        <v>87</v>
      </c>
      <c r="F68" s="130"/>
      <c r="G68" s="130"/>
      <c r="H68" s="113"/>
      <c r="I68" s="121"/>
      <c r="J68" s="116"/>
      <c r="K68" s="116"/>
      <c r="L68" s="116"/>
      <c r="M68" s="116"/>
    </row>
    <row r="69" spans="1:13" x14ac:dyDescent="0.2">
      <c r="A69" s="149" t="s">
        <v>6</v>
      </c>
      <c r="B69" s="79" t="s">
        <v>199</v>
      </c>
      <c r="C69" s="59">
        <f>(1/30/12)*5*1.5%</f>
        <v>2.0833333333333335E-4</v>
      </c>
      <c r="D69" s="60">
        <f>$D$16*C69</f>
        <v>0.47758333333333336</v>
      </c>
      <c r="E69" s="136" t="s">
        <v>175</v>
      </c>
      <c r="F69" s="130"/>
      <c r="G69" s="130"/>
      <c r="H69" s="113"/>
      <c r="I69" s="116"/>
      <c r="J69" s="116"/>
      <c r="K69" s="116"/>
      <c r="L69" s="116"/>
      <c r="M69" s="116"/>
    </row>
    <row r="70" spans="1:13" x14ac:dyDescent="0.2">
      <c r="A70" s="149" t="s">
        <v>7</v>
      </c>
      <c r="B70" s="79" t="s">
        <v>200</v>
      </c>
      <c r="C70" s="59">
        <f>(15/30/12)*0.78%</f>
        <v>3.2499999999999999E-4</v>
      </c>
      <c r="D70" s="60">
        <f>$D$16*C70</f>
        <v>0.74502999999999997</v>
      </c>
      <c r="E70" s="136" t="s">
        <v>162</v>
      </c>
      <c r="F70" s="137"/>
      <c r="G70" s="137"/>
      <c r="H70" s="113"/>
      <c r="I70" s="116"/>
      <c r="J70" s="116"/>
      <c r="K70" s="116"/>
      <c r="L70" s="116"/>
      <c r="M70" s="116"/>
    </row>
    <row r="71" spans="1:13" x14ac:dyDescent="0.2">
      <c r="A71" s="149" t="s">
        <v>8</v>
      </c>
      <c r="B71" s="79" t="s">
        <v>201</v>
      </c>
      <c r="C71" s="59">
        <f>C81</f>
        <v>3.4666666666666665E-3</v>
      </c>
      <c r="D71" s="60">
        <f>D81</f>
        <v>8.4156551111111124</v>
      </c>
      <c r="E71" s="136" t="s">
        <v>164</v>
      </c>
      <c r="F71" s="140"/>
      <c r="G71" s="130"/>
      <c r="H71" s="113"/>
      <c r="I71" s="116"/>
      <c r="J71" s="116"/>
      <c r="K71" s="116"/>
      <c r="L71" s="116"/>
      <c r="M71" s="116"/>
    </row>
    <row r="72" spans="1:13" x14ac:dyDescent="0.2">
      <c r="A72" s="149" t="s">
        <v>9</v>
      </c>
      <c r="B72" s="79" t="s">
        <v>202</v>
      </c>
      <c r="C72" s="59">
        <f>(1/30/12)*5*40%</f>
        <v>5.5555555555555566E-3</v>
      </c>
      <c r="D72" s="60">
        <f>C72*D16</f>
        <v>12.735555555555559</v>
      </c>
      <c r="E72" s="136" t="s">
        <v>163</v>
      </c>
      <c r="F72" s="141"/>
      <c r="G72" s="137"/>
      <c r="H72" s="115"/>
      <c r="I72" s="116"/>
      <c r="J72" s="116"/>
      <c r="K72" s="116"/>
      <c r="L72" s="116"/>
      <c r="M72" s="116"/>
    </row>
    <row r="73" spans="1:13" x14ac:dyDescent="0.2">
      <c r="A73" s="149" t="s">
        <v>10</v>
      </c>
      <c r="B73" s="79" t="s">
        <v>97</v>
      </c>
      <c r="C73" s="59">
        <f>(C68+C69+C70+C72)*C36</f>
        <v>5.2664888888888902E-3</v>
      </c>
      <c r="D73" s="60">
        <f>C73*D16</f>
        <v>12.072899128888892</v>
      </c>
      <c r="E73" s="133" t="s">
        <v>81</v>
      </c>
      <c r="F73" s="130"/>
      <c r="G73" s="130"/>
      <c r="H73" s="113"/>
      <c r="I73" s="122"/>
      <c r="J73" s="123"/>
      <c r="K73" s="116"/>
      <c r="L73" s="116"/>
      <c r="M73" s="116"/>
    </row>
    <row r="74" spans="1:13" x14ac:dyDescent="0.2">
      <c r="A74" s="246" t="s">
        <v>155</v>
      </c>
      <c r="B74" s="246"/>
      <c r="C74" s="61">
        <f>TRUNC(SUM(C68:C73),4)</f>
        <v>2.3E-2</v>
      </c>
      <c r="D74" s="62">
        <f>TRUNC(SUM(D68:D73),2)</f>
        <v>53.29</v>
      </c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x14ac:dyDescent="0.2">
      <c r="A75" s="148"/>
      <c r="B75" s="148"/>
      <c r="C75" s="148"/>
      <c r="D75" s="148"/>
      <c r="E75" s="133"/>
      <c r="F75" s="130"/>
      <c r="G75" s="130"/>
      <c r="H75" s="113"/>
      <c r="I75" s="116"/>
      <c r="J75" s="116"/>
      <c r="K75" s="116"/>
      <c r="L75" s="116"/>
      <c r="M75" s="116"/>
    </row>
    <row r="76" spans="1:13" x14ac:dyDescent="0.2">
      <c r="A76" s="247" t="s">
        <v>92</v>
      </c>
      <c r="B76" s="247"/>
      <c r="C76" s="247"/>
      <c r="D76" s="247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s="44" customFormat="1" x14ac:dyDescent="0.2">
      <c r="A77" s="159" t="s">
        <v>174</v>
      </c>
      <c r="B77" s="161" t="s">
        <v>16</v>
      </c>
      <c r="C77" s="161" t="s">
        <v>2</v>
      </c>
      <c r="D77" s="159" t="s">
        <v>88</v>
      </c>
      <c r="E77" s="133"/>
      <c r="F77" s="130"/>
      <c r="G77" s="130"/>
      <c r="H77" s="113"/>
      <c r="I77" s="124"/>
      <c r="J77" s="124"/>
      <c r="K77" s="124"/>
      <c r="L77" s="124"/>
      <c r="M77" s="124"/>
    </row>
    <row r="78" spans="1:13" s="44" customFormat="1" ht="25.5" customHeight="1" x14ac:dyDescent="0.2">
      <c r="A78" s="47" t="s">
        <v>5</v>
      </c>
      <c r="B78" s="66" t="s">
        <v>89</v>
      </c>
      <c r="C78" s="42">
        <f>(4/3*(4/12)/12)*2%</f>
        <v>7.407407407407407E-4</v>
      </c>
      <c r="D78" s="48">
        <f>(D16*C78)</f>
        <v>1.6980740740740741</v>
      </c>
      <c r="E78" s="142" t="s">
        <v>90</v>
      </c>
      <c r="F78" s="239" t="s">
        <v>91</v>
      </c>
      <c r="G78" s="239"/>
      <c r="H78" s="239"/>
      <c r="I78" s="239"/>
      <c r="J78" s="124"/>
      <c r="K78" s="124"/>
      <c r="L78" s="124"/>
    </row>
    <row r="79" spans="1:13" s="44" customFormat="1" ht="26.25" customHeight="1" x14ac:dyDescent="0.2">
      <c r="A79" s="47" t="s">
        <v>6</v>
      </c>
      <c r="B79" s="67" t="s">
        <v>94</v>
      </c>
      <c r="C79" s="42">
        <f>(4/12)*2%*C36</f>
        <v>2.4533333333333334E-3</v>
      </c>
      <c r="D79" s="48">
        <f>(D16+D22)*C79</f>
        <v>6.0926897777777782</v>
      </c>
      <c r="E79" s="142"/>
      <c r="F79" s="239" t="s">
        <v>95</v>
      </c>
      <c r="G79" s="239"/>
      <c r="H79" s="239"/>
      <c r="I79" s="239"/>
      <c r="J79" s="124"/>
      <c r="K79" s="124"/>
      <c r="L79" s="124"/>
    </row>
    <row r="80" spans="1:13" s="44" customFormat="1" x14ac:dyDescent="0.2">
      <c r="A80" s="47" t="s">
        <v>7</v>
      </c>
      <c r="B80" s="66" t="s">
        <v>93</v>
      </c>
      <c r="C80" s="42">
        <f>C78*C36</f>
        <v>2.7259259259259261E-4</v>
      </c>
      <c r="D80" s="48">
        <f>D16*C80</f>
        <v>0.62489125925925937</v>
      </c>
      <c r="E80" s="142"/>
      <c r="F80" s="143" t="s">
        <v>96</v>
      </c>
      <c r="G80" s="130"/>
      <c r="H80" s="124"/>
      <c r="I80" s="124"/>
      <c r="J80" s="124"/>
      <c r="K80" s="124"/>
      <c r="L80" s="124"/>
    </row>
    <row r="81" spans="1:13" x14ac:dyDescent="0.2">
      <c r="A81" s="246" t="s">
        <v>155</v>
      </c>
      <c r="B81" s="246"/>
      <c r="C81" s="43">
        <f>SUM(C78:C80)</f>
        <v>3.4666666666666665E-3</v>
      </c>
      <c r="D81" s="49">
        <f>SUM(D78:D80)</f>
        <v>8.4156551111111124</v>
      </c>
      <c r="E81" s="133"/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53"/>
      <c r="B82" s="153"/>
      <c r="C82" s="146"/>
      <c r="D82" s="126"/>
      <c r="E82" s="133"/>
      <c r="F82" s="130"/>
      <c r="G82" s="130"/>
      <c r="H82" s="113"/>
      <c r="I82" s="116"/>
      <c r="J82" s="116"/>
      <c r="K82" s="116"/>
      <c r="L82" s="116"/>
      <c r="M82" s="116"/>
    </row>
    <row r="83" spans="1:13" x14ac:dyDescent="0.2">
      <c r="A83" s="247" t="s">
        <v>71</v>
      </c>
      <c r="B83" s="247"/>
      <c r="C83" s="247"/>
      <c r="D83" s="247"/>
      <c r="E83" s="133"/>
      <c r="F83" s="130"/>
      <c r="G83" s="130"/>
      <c r="H83" s="113"/>
      <c r="I83" s="116"/>
      <c r="J83" s="116"/>
      <c r="K83" s="116"/>
      <c r="L83" s="116"/>
      <c r="M83" s="116"/>
    </row>
    <row r="84" spans="1:13" x14ac:dyDescent="0.2">
      <c r="A84" s="159" t="s">
        <v>19</v>
      </c>
      <c r="B84" s="161" t="s">
        <v>74</v>
      </c>
      <c r="C84" s="161" t="s">
        <v>2</v>
      </c>
      <c r="D84" s="159" t="s">
        <v>88</v>
      </c>
      <c r="E84" s="133"/>
      <c r="F84" s="130"/>
      <c r="G84" s="130"/>
      <c r="H84" s="113"/>
      <c r="I84" s="116"/>
      <c r="J84" s="116"/>
      <c r="K84" s="116"/>
      <c r="L84" s="116"/>
      <c r="M84" s="116"/>
    </row>
    <row r="85" spans="1:13" x14ac:dyDescent="0.2">
      <c r="A85" s="149" t="s">
        <v>5</v>
      </c>
      <c r="B85" s="79" t="s">
        <v>72</v>
      </c>
      <c r="C85" s="59">
        <v>0</v>
      </c>
      <c r="D85" s="60">
        <f t="shared" ref="D85" si="1">$D$16*C85</f>
        <v>0</v>
      </c>
      <c r="E85" s="133"/>
      <c r="F85" s="130"/>
      <c r="G85" s="130"/>
      <c r="H85" s="113"/>
      <c r="I85" s="116"/>
      <c r="J85" s="116"/>
      <c r="K85" s="116"/>
      <c r="L85" s="116"/>
      <c r="M85" s="116"/>
    </row>
    <row r="86" spans="1:13" x14ac:dyDescent="0.2">
      <c r="A86" s="246" t="s">
        <v>155</v>
      </c>
      <c r="B86" s="246"/>
      <c r="C86" s="61">
        <f>TRUNC(SUM(C85),4)</f>
        <v>0</v>
      </c>
      <c r="D86" s="62">
        <f>TRUNC(SUM(D85),2)</f>
        <v>0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x14ac:dyDescent="0.2">
      <c r="A87" s="63"/>
      <c r="B87" s="153"/>
      <c r="C87" s="152"/>
      <c r="D87" s="152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244" t="s">
        <v>176</v>
      </c>
      <c r="B88" s="244"/>
      <c r="C88" s="244"/>
      <c r="D88" s="244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159">
        <v>4</v>
      </c>
      <c r="B89" s="161" t="s">
        <v>177</v>
      </c>
      <c r="C89" s="161" t="s">
        <v>2</v>
      </c>
      <c r="D89" s="159" t="s">
        <v>88</v>
      </c>
      <c r="E89" s="133"/>
      <c r="F89" s="130"/>
      <c r="G89" s="130"/>
      <c r="H89" s="113"/>
      <c r="I89" s="123"/>
      <c r="J89" s="116"/>
      <c r="K89" s="116"/>
      <c r="L89" s="116"/>
      <c r="M89" s="116"/>
    </row>
    <row r="90" spans="1:13" x14ac:dyDescent="0.2">
      <c r="A90" s="149" t="s">
        <v>18</v>
      </c>
      <c r="B90" s="66" t="s">
        <v>70</v>
      </c>
      <c r="C90" s="59">
        <f>C74</f>
        <v>2.3E-2</v>
      </c>
      <c r="D90" s="60">
        <f>D74</f>
        <v>53.29</v>
      </c>
      <c r="E90" s="133"/>
      <c r="F90" s="130"/>
      <c r="G90" s="130"/>
      <c r="H90" s="113"/>
      <c r="I90" s="116"/>
      <c r="J90" s="116"/>
      <c r="K90" s="116"/>
      <c r="L90" s="116"/>
      <c r="M90" s="116"/>
    </row>
    <row r="91" spans="1:13" x14ac:dyDescent="0.2">
      <c r="A91" s="149" t="s">
        <v>19</v>
      </c>
      <c r="B91" s="66" t="s">
        <v>74</v>
      </c>
      <c r="C91" s="59">
        <f>C85</f>
        <v>0</v>
      </c>
      <c r="D91" s="60">
        <f>D86</f>
        <v>0</v>
      </c>
      <c r="E91" s="133"/>
      <c r="F91" s="130"/>
      <c r="G91" s="130"/>
      <c r="H91" s="113"/>
      <c r="I91" s="116"/>
      <c r="J91" s="116"/>
      <c r="K91" s="116"/>
      <c r="L91" s="116"/>
      <c r="M91" s="116"/>
    </row>
    <row r="92" spans="1:13" x14ac:dyDescent="0.2">
      <c r="A92" s="246" t="s">
        <v>155</v>
      </c>
      <c r="B92" s="246"/>
      <c r="C92" s="59">
        <f>SUM(C90:C91)</f>
        <v>2.3E-2</v>
      </c>
      <c r="D92" s="62">
        <f>TRUNC(SUM(D90:D91),2)</f>
        <v>53.29</v>
      </c>
      <c r="E92" s="133"/>
      <c r="F92" s="130"/>
      <c r="G92" s="130"/>
      <c r="H92" s="113"/>
      <c r="I92" s="116"/>
      <c r="J92" s="116"/>
      <c r="K92" s="116"/>
      <c r="L92" s="116"/>
      <c r="M92" s="116"/>
    </row>
    <row r="93" spans="1:13" x14ac:dyDescent="0.2">
      <c r="A93" s="151"/>
      <c r="B93" s="152"/>
      <c r="C93" s="152"/>
      <c r="D93" s="152"/>
      <c r="E93" s="133"/>
      <c r="F93" s="130"/>
      <c r="G93" s="130"/>
      <c r="H93" s="113"/>
      <c r="I93" s="116"/>
      <c r="J93" s="116"/>
      <c r="K93" s="116"/>
      <c r="L93" s="116"/>
      <c r="M93" s="116"/>
    </row>
    <row r="94" spans="1:13" x14ac:dyDescent="0.2">
      <c r="A94" s="244" t="s">
        <v>178</v>
      </c>
      <c r="B94" s="244"/>
      <c r="C94" s="244"/>
      <c r="D94" s="244"/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06"/>
      <c r="D95" s="10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159">
        <v>5</v>
      </c>
      <c r="B96" s="159" t="s">
        <v>157</v>
      </c>
      <c r="C96" s="159"/>
      <c r="D96" s="159" t="s">
        <v>88</v>
      </c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49" t="s">
        <v>5</v>
      </c>
      <c r="B97" s="109" t="s">
        <v>75</v>
      </c>
      <c r="C97" s="169"/>
      <c r="D97" s="60">
        <f>Uniformes!G6</f>
        <v>9.8258333333333319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6</v>
      </c>
      <c r="B98" s="109" t="s">
        <v>13</v>
      </c>
      <c r="C98" s="169"/>
      <c r="D98" s="60">
        <f>Equipamento!D40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149" t="s">
        <v>7</v>
      </c>
      <c r="B99" s="109" t="s">
        <v>14</v>
      </c>
      <c r="C99" s="169"/>
      <c r="D99" s="60">
        <f>Equipamento!F5</f>
        <v>32.486111111111107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149" t="s">
        <v>8</v>
      </c>
      <c r="B100" s="109" t="s">
        <v>3</v>
      </c>
      <c r="C100" s="169"/>
      <c r="D100" s="60">
        <v>0</v>
      </c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46" t="s">
        <v>155</v>
      </c>
      <c r="B101" s="246"/>
      <c r="C101" s="170"/>
      <c r="D101" s="62">
        <f>TRUNC(SUM(D97:D100),2)</f>
        <v>42.31</v>
      </c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63"/>
      <c r="B102" s="153"/>
      <c r="C102" s="153"/>
      <c r="D102" s="153"/>
      <c r="E102" s="133"/>
      <c r="F102" s="130"/>
      <c r="G102" s="130"/>
      <c r="H102" s="113"/>
      <c r="I102" s="116"/>
      <c r="J102" s="116"/>
      <c r="K102" s="116"/>
      <c r="L102" s="116"/>
      <c r="M102" s="116"/>
    </row>
    <row r="103" spans="1:13" x14ac:dyDescent="0.2">
      <c r="A103" s="244" t="s">
        <v>179</v>
      </c>
      <c r="B103" s="244"/>
      <c r="C103" s="244"/>
      <c r="D103" s="244"/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53"/>
      <c r="B104" s="153"/>
      <c r="C104" s="106"/>
      <c r="D104" s="106"/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159">
        <v>6</v>
      </c>
      <c r="B105" s="159" t="s">
        <v>158</v>
      </c>
      <c r="C105" s="159" t="s">
        <v>2</v>
      </c>
      <c r="D105" s="159" t="s">
        <v>88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49" t="s">
        <v>5</v>
      </c>
      <c r="B106" s="79" t="s">
        <v>20</v>
      </c>
      <c r="C106" s="70">
        <v>0.05</v>
      </c>
      <c r="D106" s="60">
        <f>TRUNC(C106*D122,2)</f>
        <v>273.26</v>
      </c>
      <c r="E106" s="143" t="s">
        <v>159</v>
      </c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149" t="s">
        <v>6</v>
      </c>
      <c r="B107" s="79" t="s">
        <v>4</v>
      </c>
      <c r="C107" s="71">
        <v>0.1</v>
      </c>
      <c r="D107" s="60">
        <f>TRUNC(C107*(D106+D122),2)</f>
        <v>573.85</v>
      </c>
      <c r="E107" s="143" t="s">
        <v>160</v>
      </c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49" t="s">
        <v>7</v>
      </c>
      <c r="B108" s="79" t="s">
        <v>43</v>
      </c>
      <c r="C108" s="110">
        <f>1-(C109+C110+C111)</f>
        <v>0.85749999999999993</v>
      </c>
      <c r="D108" s="72">
        <f>(D122+D106+D107)/C108</f>
        <v>7361.4344023323629</v>
      </c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49" t="s">
        <v>44</v>
      </c>
      <c r="B109" s="79" t="s">
        <v>40</v>
      </c>
      <c r="C109" s="73">
        <v>1.6500000000000001E-2</v>
      </c>
      <c r="D109" s="60">
        <f>TRUNC(C109*D108,2)</f>
        <v>121.46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45</v>
      </c>
      <c r="B110" s="79" t="s">
        <v>41</v>
      </c>
      <c r="C110" s="74">
        <v>7.5999999999999998E-2</v>
      </c>
      <c r="D110" s="60">
        <f>TRUNC(C110*D108,2)</f>
        <v>559.46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46</v>
      </c>
      <c r="B111" s="79" t="s">
        <v>42</v>
      </c>
      <c r="C111" s="75">
        <v>0.05</v>
      </c>
      <c r="D111" s="60">
        <f>TRUNC(C111*D108,2)</f>
        <v>368.07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246" t="s">
        <v>155</v>
      </c>
      <c r="B112" s="246"/>
      <c r="C112" s="73"/>
      <c r="D112" s="62">
        <f>TRUNC(SUM(D106:D111),2)-D108</f>
        <v>1896.0955976676378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76"/>
      <c r="B113" s="76"/>
      <c r="C113" s="76"/>
      <c r="D113" s="78"/>
      <c r="E113" s="130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45" t="s">
        <v>180</v>
      </c>
      <c r="B114" s="245"/>
      <c r="C114" s="245"/>
      <c r="D114" s="245"/>
      <c r="E114" s="130"/>
      <c r="F114" s="144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156"/>
      <c r="B115" s="156"/>
      <c r="C115" s="156"/>
      <c r="D115" s="156"/>
      <c r="E115" s="130"/>
      <c r="F115" s="144"/>
      <c r="G115" s="130"/>
      <c r="H115" s="113"/>
      <c r="I115" s="116"/>
      <c r="J115" s="116"/>
      <c r="K115" s="116"/>
      <c r="L115" s="116"/>
      <c r="M115" s="116"/>
    </row>
    <row r="116" spans="1:13" ht="25.5" customHeight="1" x14ac:dyDescent="0.2">
      <c r="A116" s="162"/>
      <c r="B116" s="163" t="s">
        <v>182</v>
      </c>
      <c r="C116" s="159"/>
      <c r="D116" s="159" t="s">
        <v>88</v>
      </c>
      <c r="E116" s="130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150" t="s">
        <v>5</v>
      </c>
      <c r="B117" s="66" t="s">
        <v>184</v>
      </c>
      <c r="C117" s="168"/>
      <c r="D117" s="60">
        <f>D16</f>
        <v>2292.4</v>
      </c>
      <c r="E117" s="130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0" t="s">
        <v>6</v>
      </c>
      <c r="B118" s="66" t="s">
        <v>185</v>
      </c>
      <c r="C118" s="168"/>
      <c r="D118" s="60">
        <f>D51</f>
        <v>2947.16</v>
      </c>
      <c r="E118" s="130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0" t="s">
        <v>7</v>
      </c>
      <c r="B119" s="66" t="s">
        <v>186</v>
      </c>
      <c r="C119" s="168"/>
      <c r="D119" s="60">
        <f>D62</f>
        <v>130.16</v>
      </c>
      <c r="E119" s="130"/>
      <c r="F119" s="144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50" t="s">
        <v>8</v>
      </c>
      <c r="B120" s="66" t="s">
        <v>73</v>
      </c>
      <c r="C120" s="168"/>
      <c r="D120" s="60">
        <f>D92</f>
        <v>53.29</v>
      </c>
      <c r="E120" s="130"/>
      <c r="F120" s="144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50" t="s">
        <v>9</v>
      </c>
      <c r="B121" s="66" t="s">
        <v>187</v>
      </c>
      <c r="C121" s="168"/>
      <c r="D121" s="60">
        <f>D101</f>
        <v>42.31</v>
      </c>
      <c r="E121" s="130"/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264" t="s">
        <v>76</v>
      </c>
      <c r="B122" s="265"/>
      <c r="C122" s="159"/>
      <c r="D122" s="62">
        <f>TRUNC(SUM(D117:D121),2)</f>
        <v>5465.32</v>
      </c>
      <c r="E122" s="130"/>
      <c r="F122" s="14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50" t="s">
        <v>10</v>
      </c>
      <c r="B123" s="66" t="s">
        <v>188</v>
      </c>
      <c r="C123" s="168"/>
      <c r="D123" s="60">
        <f>D112</f>
        <v>1896.0955976676378</v>
      </c>
      <c r="E123" s="130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264" t="s">
        <v>183</v>
      </c>
      <c r="B124" s="265"/>
      <c r="C124" s="159"/>
      <c r="D124" s="171">
        <f>TRUNC(SUM(D122:D123),2)</f>
        <v>7361.41</v>
      </c>
      <c r="E124" s="130"/>
      <c r="F124" s="130"/>
      <c r="G124" s="130"/>
      <c r="H124" s="113"/>
      <c r="I124" s="116"/>
      <c r="J124" s="116"/>
      <c r="K124" s="116"/>
      <c r="L124" s="116"/>
      <c r="M124" s="116"/>
    </row>
    <row r="125" spans="1:13" hidden="1" x14ac:dyDescent="0.2">
      <c r="D125" s="4"/>
      <c r="E125" s="124"/>
      <c r="F125" s="124"/>
      <c r="G125" s="124"/>
      <c r="H125" s="116"/>
      <c r="I125" s="116"/>
      <c r="J125" s="116"/>
      <c r="K125" s="116"/>
      <c r="L125" s="116"/>
      <c r="M125" s="116"/>
    </row>
    <row r="126" spans="1:13" ht="40.5" hidden="1" customHeight="1" thickBot="1" x14ac:dyDescent="0.25">
      <c r="A126" s="45"/>
      <c r="B126" s="45" t="s">
        <v>21</v>
      </c>
      <c r="C126" s="3"/>
      <c r="D126" s="3"/>
      <c r="E126" s="124"/>
      <c r="F126" s="124"/>
      <c r="G126" s="124"/>
      <c r="H126" s="116"/>
      <c r="I126" s="116"/>
      <c r="J126" s="116"/>
      <c r="K126" s="116"/>
      <c r="L126" s="116"/>
      <c r="M126" s="116"/>
    </row>
    <row r="127" spans="1:13" ht="39" hidden="1" customHeight="1" thickBot="1" x14ac:dyDescent="0.25">
      <c r="A127" s="260" t="s">
        <v>23</v>
      </c>
      <c r="B127" s="261"/>
      <c r="C127" s="6" t="s">
        <v>22</v>
      </c>
      <c r="D127" s="7" t="s">
        <v>0</v>
      </c>
      <c r="E127" s="124"/>
      <c r="F127" s="124"/>
      <c r="G127" s="124"/>
      <c r="H127" s="116"/>
      <c r="I127" s="116"/>
      <c r="J127" s="116"/>
      <c r="K127" s="116"/>
      <c r="L127" s="116"/>
      <c r="M127" s="116"/>
    </row>
    <row r="128" spans="1:13" ht="12.75" hidden="1" customHeight="1" x14ac:dyDescent="0.2">
      <c r="A128" s="258" t="s">
        <v>24</v>
      </c>
      <c r="B128" s="259"/>
      <c r="C128" s="8"/>
      <c r="D128" s="9">
        <v>0</v>
      </c>
      <c r="E128" s="124"/>
      <c r="F128" s="124"/>
      <c r="G128" s="124"/>
      <c r="H128" s="116"/>
      <c r="I128" s="116"/>
      <c r="J128" s="116"/>
      <c r="K128" s="116"/>
      <c r="L128" s="116"/>
      <c r="M128" s="116"/>
    </row>
    <row r="129" spans="1:13" ht="12.75" hidden="1" customHeight="1" x14ac:dyDescent="0.2">
      <c r="A129" s="262" t="s">
        <v>25</v>
      </c>
      <c r="B129" s="263"/>
      <c r="C129" s="10"/>
      <c r="D129" s="11">
        <v>0</v>
      </c>
      <c r="E129" s="124"/>
      <c r="F129" s="124"/>
      <c r="G129" s="124"/>
      <c r="H129" s="116"/>
      <c r="I129" s="116"/>
      <c r="J129" s="116"/>
      <c r="K129" s="116"/>
      <c r="L129" s="116"/>
      <c r="M129" s="116"/>
    </row>
    <row r="130" spans="1:13" ht="12.75" hidden="1" customHeight="1" x14ac:dyDescent="0.2">
      <c r="A130" s="262" t="s">
        <v>26</v>
      </c>
      <c r="B130" s="263"/>
      <c r="C130" s="10"/>
      <c r="D130" s="11">
        <v>0</v>
      </c>
      <c r="E130" s="124"/>
      <c r="F130" s="124"/>
      <c r="G130" s="124"/>
      <c r="H130" s="116"/>
      <c r="I130" s="116"/>
      <c r="J130" s="116"/>
      <c r="K130" s="116"/>
      <c r="L130" s="116"/>
      <c r="M130" s="116"/>
    </row>
    <row r="131" spans="1:13" ht="12.75" hidden="1" customHeight="1" x14ac:dyDescent="0.2">
      <c r="A131" s="262" t="s">
        <v>27</v>
      </c>
      <c r="B131" s="263"/>
      <c r="C131" s="10"/>
      <c r="D131" s="11">
        <v>0</v>
      </c>
      <c r="E131" s="124"/>
      <c r="F131" s="124"/>
      <c r="G131" s="124"/>
      <c r="H131" s="116"/>
      <c r="I131" s="116"/>
      <c r="J131" s="116"/>
      <c r="K131" s="116"/>
      <c r="L131" s="116"/>
      <c r="M131" s="116"/>
    </row>
    <row r="132" spans="1:13" ht="12.75" hidden="1" customHeight="1" x14ac:dyDescent="0.2">
      <c r="A132" s="248"/>
      <c r="B132" s="249"/>
      <c r="C132" s="12"/>
      <c r="D132" s="11"/>
      <c r="E132" s="124"/>
      <c r="F132" s="124"/>
      <c r="G132" s="124"/>
      <c r="H132" s="116"/>
      <c r="I132" s="116"/>
      <c r="J132" s="116"/>
      <c r="K132" s="116"/>
      <c r="L132" s="116"/>
      <c r="M132" s="116"/>
    </row>
    <row r="133" spans="1:13" ht="13.5" hidden="1" customHeight="1" thickBot="1" x14ac:dyDescent="0.25">
      <c r="A133" s="250"/>
      <c r="B133" s="251"/>
      <c r="C133" s="13"/>
      <c r="D133" s="14"/>
      <c r="E133" s="124"/>
      <c r="F133" s="124"/>
      <c r="G133" s="124"/>
      <c r="H133" s="116"/>
      <c r="I133" s="116"/>
      <c r="J133" s="116"/>
      <c r="K133" s="116"/>
      <c r="L133" s="116"/>
      <c r="M133" s="116"/>
    </row>
    <row r="134" spans="1:13" ht="13.5" hidden="1" thickBot="1" x14ac:dyDescent="0.25">
      <c r="A134" s="39" t="s">
        <v>28</v>
      </c>
      <c r="B134" s="40"/>
      <c r="C134" s="41"/>
      <c r="D134" s="15">
        <f>SUM(D132:D133)</f>
        <v>0</v>
      </c>
      <c r="E134" s="124"/>
      <c r="F134" s="124"/>
      <c r="G134" s="124"/>
      <c r="H134" s="116"/>
      <c r="I134" s="116"/>
      <c r="J134" s="116"/>
      <c r="K134" s="116"/>
      <c r="L134" s="116"/>
      <c r="M134" s="116"/>
    </row>
    <row r="135" spans="1:13" hidden="1" x14ac:dyDescent="0.2">
      <c r="E135" s="124"/>
      <c r="F135" s="124"/>
      <c r="G135" s="124"/>
      <c r="H135" s="116"/>
      <c r="I135" s="116"/>
      <c r="J135" s="116"/>
      <c r="K135" s="116"/>
      <c r="L135" s="116"/>
      <c r="M135" s="116"/>
    </row>
    <row r="136" spans="1:13" ht="13.5" hidden="1" customHeight="1" thickBot="1" x14ac:dyDescent="0.25">
      <c r="A136" s="45" t="s">
        <v>29</v>
      </c>
      <c r="B136" s="45" t="s">
        <v>30</v>
      </c>
      <c r="C136" s="3"/>
      <c r="D136" s="3"/>
      <c r="E136" s="124"/>
      <c r="F136" s="124"/>
      <c r="G136" s="124"/>
      <c r="H136" s="116"/>
      <c r="I136" s="116"/>
      <c r="J136" s="116"/>
      <c r="K136" s="116"/>
      <c r="L136" s="116"/>
      <c r="M136" s="116"/>
    </row>
    <row r="137" spans="1:13" ht="13.5" hidden="1" customHeight="1" thickBot="1" x14ac:dyDescent="0.25">
      <c r="A137" s="34" t="s">
        <v>31</v>
      </c>
      <c r="B137" s="35"/>
      <c r="C137" s="35"/>
      <c r="D137" s="36"/>
      <c r="E137" s="124"/>
      <c r="F137" s="124"/>
      <c r="G137" s="124"/>
      <c r="H137" s="116"/>
      <c r="I137" s="116"/>
      <c r="J137" s="116"/>
      <c r="K137" s="116"/>
      <c r="L137" s="116"/>
      <c r="M137" s="116"/>
    </row>
    <row r="138" spans="1:13" ht="12.75" hidden="1" customHeight="1" x14ac:dyDescent="0.2">
      <c r="A138" s="16"/>
      <c r="B138" s="37" t="s">
        <v>32</v>
      </c>
      <c r="C138" s="38"/>
      <c r="D138" s="7" t="s">
        <v>0</v>
      </c>
      <c r="E138" s="124"/>
      <c r="F138" s="124"/>
      <c r="G138" s="124"/>
      <c r="H138" s="116"/>
      <c r="I138" s="116"/>
      <c r="J138" s="116"/>
      <c r="K138" s="116"/>
      <c r="L138" s="116"/>
      <c r="M138" s="116"/>
    </row>
    <row r="139" spans="1:13" ht="12.75" hidden="1" customHeight="1" x14ac:dyDescent="0.2">
      <c r="A139" s="17" t="s">
        <v>5</v>
      </c>
      <c r="B139" s="28" t="s">
        <v>33</v>
      </c>
      <c r="C139" s="29"/>
      <c r="D139" s="18">
        <f>D109</f>
        <v>121.46</v>
      </c>
      <c r="E139" s="124"/>
      <c r="F139" s="124"/>
      <c r="G139" s="124"/>
      <c r="H139" s="116"/>
      <c r="I139" s="116"/>
      <c r="J139" s="116"/>
      <c r="K139" s="116"/>
      <c r="L139" s="116"/>
      <c r="M139" s="116"/>
    </row>
    <row r="140" spans="1:13" ht="13.5" hidden="1" customHeight="1" thickBot="1" x14ac:dyDescent="0.25">
      <c r="A140" s="19" t="s">
        <v>6</v>
      </c>
      <c r="B140" s="30" t="s">
        <v>34</v>
      </c>
      <c r="C140" s="31"/>
      <c r="D140" s="20" t="e">
        <f>#REF!</f>
        <v>#REF!</v>
      </c>
      <c r="E140" s="124"/>
      <c r="F140" s="124"/>
      <c r="G140" s="124"/>
      <c r="H140" s="116"/>
      <c r="I140" s="116"/>
      <c r="J140" s="116"/>
      <c r="K140" s="116"/>
      <c r="L140" s="116"/>
      <c r="M140" s="116"/>
    </row>
    <row r="141" spans="1:13" ht="13.5" hidden="1" customHeight="1" thickBot="1" x14ac:dyDescent="0.25">
      <c r="A141" s="19" t="s">
        <v>7</v>
      </c>
      <c r="B141" s="32" t="s">
        <v>35</v>
      </c>
      <c r="C141" s="33"/>
      <c r="D141" s="20">
        <f>D112</f>
        <v>1896.0955976676378</v>
      </c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13.5" hidden="1" thickBot="1" x14ac:dyDescent="0.25">
      <c r="A142" s="25" t="s">
        <v>17</v>
      </c>
      <c r="B142" s="26"/>
      <c r="C142" s="27"/>
      <c r="D142" s="15" t="e">
        <f>SUM(D139:D141)</f>
        <v>#REF!</v>
      </c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idden="1" x14ac:dyDescent="0.2">
      <c r="A143" s="21" t="s">
        <v>15</v>
      </c>
      <c r="B143" s="1" t="s">
        <v>36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idden="1" x14ac:dyDescent="0.2"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x14ac:dyDescent="0.2"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x14ac:dyDescent="0.2">
      <c r="A146" s="22"/>
      <c r="B146" s="22"/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x14ac:dyDescent="0.2">
      <c r="A147" s="5"/>
      <c r="B147" s="22"/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x14ac:dyDescent="0.2">
      <c r="A148" s="22"/>
      <c r="B148" s="22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x14ac:dyDescent="0.2">
      <c r="A149" s="22"/>
      <c r="B149" s="22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x14ac:dyDescent="0.2">
      <c r="A150" s="23"/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x14ac:dyDescent="0.2">
      <c r="A151" s="23"/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x14ac:dyDescent="0.2">
      <c r="E152" s="145"/>
      <c r="F152" s="145"/>
    </row>
  </sheetData>
  <mergeCells count="50">
    <mergeCell ref="A133:B133"/>
    <mergeCell ref="A114:D114"/>
    <mergeCell ref="A122:B122"/>
    <mergeCell ref="A124:B124"/>
    <mergeCell ref="A127:B127"/>
    <mergeCell ref="A128:B128"/>
    <mergeCell ref="A129:B129"/>
    <mergeCell ref="A130:B130"/>
    <mergeCell ref="A131:B131"/>
    <mergeCell ref="A132:B132"/>
    <mergeCell ref="A112:B112"/>
    <mergeCell ref="A76:D76"/>
    <mergeCell ref="A81:B81"/>
    <mergeCell ref="A83:D83"/>
    <mergeCell ref="A86:B86"/>
    <mergeCell ref="A88:D88"/>
    <mergeCell ref="A92:B92"/>
    <mergeCell ref="A94:D94"/>
    <mergeCell ref="A101:B101"/>
    <mergeCell ref="A103:D103"/>
    <mergeCell ref="A74:B74"/>
    <mergeCell ref="B49:C49"/>
    <mergeCell ref="B50:C50"/>
    <mergeCell ref="A51:C51"/>
    <mergeCell ref="A52:D52"/>
    <mergeCell ref="A53:D53"/>
    <mergeCell ref="A62:B62"/>
    <mergeCell ref="A63:D63"/>
    <mergeCell ref="A64:D64"/>
    <mergeCell ref="A66:D66"/>
    <mergeCell ref="B48:C48"/>
    <mergeCell ref="A36:B36"/>
    <mergeCell ref="A38:D38"/>
    <mergeCell ref="A44:C44"/>
    <mergeCell ref="A45:D45"/>
    <mergeCell ref="A46:D46"/>
    <mergeCell ref="B47:C47"/>
    <mergeCell ref="A26:D26"/>
    <mergeCell ref="A1:D1"/>
    <mergeCell ref="A5:D5"/>
    <mergeCell ref="A7:D7"/>
    <mergeCell ref="A16:C16"/>
    <mergeCell ref="A18:D18"/>
    <mergeCell ref="A20:D20"/>
    <mergeCell ref="A24:B24"/>
    <mergeCell ref="F78:I78"/>
    <mergeCell ref="F79:I79"/>
    <mergeCell ref="E61:I61"/>
    <mergeCell ref="E40:I40"/>
    <mergeCell ref="E41:I41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defaultRowHeight="12.75" x14ac:dyDescent="0.2"/>
  <cols>
    <col min="1" max="1" width="14.42578125" customWidth="1"/>
    <col min="2" max="2" width="11.140625" bestFit="1" customWidth="1"/>
    <col min="3" max="3" width="19.42578125" bestFit="1" customWidth="1"/>
    <col min="4" max="4" width="14.42578125" customWidth="1"/>
    <col min="6" max="6" width="13.7109375" customWidth="1"/>
    <col min="7" max="7" width="14.85546875" customWidth="1"/>
  </cols>
  <sheetData>
    <row r="1" spans="1:7" x14ac:dyDescent="0.2">
      <c r="A1" s="274" t="s">
        <v>193</v>
      </c>
      <c r="B1" s="274"/>
      <c r="C1" s="274"/>
      <c r="D1" s="274"/>
      <c r="E1" s="274"/>
      <c r="F1" s="274"/>
      <c r="G1" s="274"/>
    </row>
    <row r="3" spans="1:7" ht="33.75" x14ac:dyDescent="0.2">
      <c r="A3" s="290" t="s">
        <v>206</v>
      </c>
      <c r="B3" s="290"/>
      <c r="C3" s="283" t="s">
        <v>207</v>
      </c>
      <c r="D3" s="283" t="s">
        <v>208</v>
      </c>
      <c r="E3" s="283" t="s">
        <v>209</v>
      </c>
      <c r="F3" s="283" t="s">
        <v>210</v>
      </c>
      <c r="G3" s="284" t="s">
        <v>211</v>
      </c>
    </row>
    <row r="4" spans="1:7" x14ac:dyDescent="0.2">
      <c r="A4" s="282">
        <v>1</v>
      </c>
      <c r="B4" s="291" t="s">
        <v>212</v>
      </c>
      <c r="C4" s="285">
        <v>44.95</v>
      </c>
      <c r="D4" s="292">
        <v>1</v>
      </c>
      <c r="E4" s="292">
        <v>12</v>
      </c>
      <c r="F4" s="285">
        <f>C4*D4</f>
        <v>44.95</v>
      </c>
      <c r="G4" s="285">
        <f>F4/E4</f>
        <v>3.7458333333333336</v>
      </c>
    </row>
    <row r="5" spans="1:7" x14ac:dyDescent="0.2">
      <c r="A5" s="282">
        <v>2</v>
      </c>
      <c r="B5" s="291" t="s">
        <v>192</v>
      </c>
      <c r="C5" s="285">
        <v>36.479999999999997</v>
      </c>
      <c r="D5" s="292">
        <v>2</v>
      </c>
      <c r="E5" s="292">
        <v>12</v>
      </c>
      <c r="F5" s="285">
        <f>C5*D5</f>
        <v>72.959999999999994</v>
      </c>
      <c r="G5" s="285">
        <f>F5/E5</f>
        <v>6.0799999999999992</v>
      </c>
    </row>
    <row r="6" spans="1:7" x14ac:dyDescent="0.2">
      <c r="A6" s="281"/>
      <c r="B6" s="286"/>
      <c r="C6" s="287"/>
      <c r="D6" s="287"/>
      <c r="E6" s="288" t="s">
        <v>213</v>
      </c>
      <c r="F6" s="289"/>
      <c r="G6" s="302">
        <f>SUM(G4:G5)</f>
        <v>9.8258333333333319</v>
      </c>
    </row>
    <row r="7" spans="1:7" x14ac:dyDescent="0.2">
      <c r="A7" s="277"/>
      <c r="B7" s="277"/>
      <c r="C7" s="277"/>
      <c r="D7" s="280"/>
    </row>
    <row r="8" spans="1:7" x14ac:dyDescent="0.2">
      <c r="A8" s="277"/>
      <c r="B8" s="277"/>
      <c r="C8" s="277"/>
      <c r="D8" s="280"/>
    </row>
    <row r="9" spans="1:7" x14ac:dyDescent="0.2">
      <c r="A9" s="276"/>
      <c r="B9" s="276"/>
      <c r="C9" s="276"/>
      <c r="D9" s="276"/>
    </row>
    <row r="10" spans="1:7" x14ac:dyDescent="0.2">
      <c r="A10" s="276"/>
      <c r="B10" s="276"/>
      <c r="C10" s="276"/>
      <c r="D10" s="276"/>
    </row>
    <row r="11" spans="1:7" x14ac:dyDescent="0.2">
      <c r="A11" s="277"/>
      <c r="B11" s="277"/>
      <c r="C11" s="277"/>
      <c r="D11" s="277"/>
    </row>
    <row r="12" spans="1:7" x14ac:dyDescent="0.2">
      <c r="A12" s="278"/>
      <c r="B12" s="278"/>
      <c r="C12" s="278"/>
      <c r="D12" s="278"/>
    </row>
    <row r="13" spans="1:7" x14ac:dyDescent="0.2">
      <c r="A13" s="279"/>
      <c r="B13" s="279"/>
      <c r="C13" s="279"/>
      <c r="D13" s="279"/>
    </row>
    <row r="14" spans="1:7" x14ac:dyDescent="0.2">
      <c r="A14" s="279"/>
      <c r="B14" s="279"/>
      <c r="C14" s="279"/>
      <c r="D14" s="279"/>
    </row>
    <row r="15" spans="1:7" x14ac:dyDescent="0.2">
      <c r="A15" s="277"/>
      <c r="B15" s="277"/>
      <c r="C15" s="277"/>
      <c r="D15" s="280"/>
    </row>
    <row r="16" spans="1:7" x14ac:dyDescent="0.2">
      <c r="A16" s="277"/>
      <c r="B16" s="277"/>
      <c r="C16" s="277"/>
      <c r="D16" s="280"/>
    </row>
    <row r="17" spans="1:4" x14ac:dyDescent="0.2">
      <c r="A17" s="276"/>
      <c r="B17" s="276"/>
      <c r="C17" s="276"/>
      <c r="D17" s="276"/>
    </row>
    <row r="18" spans="1:4" x14ac:dyDescent="0.2">
      <c r="A18" s="276"/>
      <c r="B18" s="276"/>
      <c r="C18" s="276"/>
      <c r="D18" s="276"/>
    </row>
    <row r="19" spans="1:4" x14ac:dyDescent="0.2">
      <c r="A19" s="277"/>
      <c r="B19" s="277"/>
      <c r="C19" s="277"/>
      <c r="D19" s="277"/>
    </row>
    <row r="20" spans="1:4" x14ac:dyDescent="0.2">
      <c r="A20" s="278"/>
      <c r="B20" s="278"/>
      <c r="C20" s="278"/>
      <c r="D20" s="278"/>
    </row>
    <row r="21" spans="1:4" x14ac:dyDescent="0.2">
      <c r="A21" s="279"/>
      <c r="B21" s="279"/>
      <c r="C21" s="279"/>
      <c r="D21" s="279"/>
    </row>
    <row r="22" spans="1:4" x14ac:dyDescent="0.2">
      <c r="A22" s="279"/>
      <c r="B22" s="279"/>
      <c r="C22" s="279"/>
      <c r="D22" s="279"/>
    </row>
    <row r="23" spans="1:4" x14ac:dyDescent="0.2">
      <c r="A23" s="277"/>
      <c r="B23" s="277"/>
      <c r="C23" s="277"/>
      <c r="D23" s="280"/>
    </row>
    <row r="24" spans="1:4" x14ac:dyDescent="0.2">
      <c r="A24" s="277"/>
      <c r="B24" s="277"/>
      <c r="C24" s="277"/>
      <c r="D24" s="280"/>
    </row>
    <row r="25" spans="1:4" x14ac:dyDescent="0.2">
      <c r="A25" s="276"/>
      <c r="B25" s="276"/>
      <c r="C25" s="276"/>
      <c r="D25" s="276"/>
    </row>
    <row r="26" spans="1:4" x14ac:dyDescent="0.2">
      <c r="A26" s="276"/>
      <c r="B26" s="276"/>
      <c r="C26" s="276"/>
      <c r="D26" s="276"/>
    </row>
    <row r="27" spans="1:4" x14ac:dyDescent="0.2">
      <c r="A27" s="276"/>
      <c r="B27" s="276"/>
      <c r="C27" s="276"/>
      <c r="D27" s="276"/>
    </row>
    <row r="28" spans="1:4" x14ac:dyDescent="0.2">
      <c r="A28" s="276"/>
      <c r="B28" s="276"/>
      <c r="C28" s="276"/>
      <c r="D28" s="276"/>
    </row>
    <row r="29" spans="1:4" x14ac:dyDescent="0.2">
      <c r="A29" s="276"/>
      <c r="B29" s="276"/>
      <c r="C29" s="276"/>
      <c r="D29" s="276"/>
    </row>
  </sheetData>
  <mergeCells count="11">
    <mergeCell ref="E6:F6"/>
    <mergeCell ref="A3:B3"/>
    <mergeCell ref="A1:G1"/>
    <mergeCell ref="A19:D19"/>
    <mergeCell ref="A23:C23"/>
    <mergeCell ref="A24:C24"/>
    <mergeCell ref="A7:C7"/>
    <mergeCell ref="A8:C8"/>
    <mergeCell ref="A11:D11"/>
    <mergeCell ref="A15:C15"/>
    <mergeCell ref="A16:C16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E22" sqref="E22:E24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5703125" bestFit="1" customWidth="1"/>
    <col min="5" max="5" width="13.85546875" customWidth="1"/>
    <col min="6" max="6" width="14.7109375" customWidth="1"/>
  </cols>
  <sheetData>
    <row r="1" spans="1:6" x14ac:dyDescent="0.2">
      <c r="A1" s="274" t="s">
        <v>214</v>
      </c>
      <c r="B1" s="274"/>
      <c r="C1" s="274"/>
      <c r="D1" s="274"/>
      <c r="E1" s="274"/>
      <c r="F1" s="274"/>
    </row>
    <row r="2" spans="1:6" x14ac:dyDescent="0.2">
      <c r="A2" s="164"/>
      <c r="B2" s="164"/>
      <c r="C2" s="164"/>
      <c r="D2" s="164"/>
    </row>
    <row r="3" spans="1:6" ht="22.5" x14ac:dyDescent="0.2">
      <c r="A3" s="288" t="s">
        <v>206</v>
      </c>
      <c r="B3" s="289"/>
      <c r="C3" s="307" t="s">
        <v>215</v>
      </c>
      <c r="D3" s="307" t="s">
        <v>209</v>
      </c>
      <c r="E3" s="307" t="s">
        <v>216</v>
      </c>
      <c r="F3" s="307" t="s">
        <v>211</v>
      </c>
    </row>
    <row r="4" spans="1:6" ht="20.25" customHeight="1" x14ac:dyDescent="0.2">
      <c r="A4" s="306">
        <v>1</v>
      </c>
      <c r="B4" s="305" t="s">
        <v>217</v>
      </c>
      <c r="C4" s="308">
        <v>1169.5</v>
      </c>
      <c r="D4" s="309">
        <v>12</v>
      </c>
      <c r="E4" s="314">
        <f>1/3</f>
        <v>0.33333333333333331</v>
      </c>
      <c r="F4" s="310">
        <f>(C4/D4)*E4</f>
        <v>32.486111111111107</v>
      </c>
    </row>
    <row r="5" spans="1:6" ht="22.5" x14ac:dyDescent="0.2">
      <c r="A5" s="304"/>
      <c r="B5" s="311"/>
      <c r="C5" s="312"/>
      <c r="D5" s="312"/>
      <c r="E5" s="315" t="s">
        <v>213</v>
      </c>
      <c r="F5" s="313">
        <f>SUM(F4)</f>
        <v>32.486111111111107</v>
      </c>
    </row>
    <row r="6" spans="1:6" x14ac:dyDescent="0.2">
      <c r="A6" s="293"/>
      <c r="B6" s="104"/>
      <c r="C6" s="294"/>
      <c r="D6" s="295"/>
      <c r="E6" s="173"/>
      <c r="F6" s="173"/>
    </row>
    <row r="7" spans="1:6" x14ac:dyDescent="0.2">
      <c r="A7" s="293"/>
      <c r="B7" s="104"/>
      <c r="C7" s="294"/>
      <c r="D7" s="295"/>
      <c r="E7" s="173"/>
      <c r="F7" s="173"/>
    </row>
    <row r="8" spans="1:6" x14ac:dyDescent="0.2">
      <c r="A8" s="293"/>
      <c r="B8" s="104"/>
      <c r="C8" s="294"/>
      <c r="D8" s="295"/>
      <c r="E8" s="173"/>
      <c r="F8" s="173"/>
    </row>
    <row r="9" spans="1:6" x14ac:dyDescent="0.2">
      <c r="A9" s="293"/>
      <c r="B9" s="104"/>
      <c r="C9" s="294"/>
      <c r="D9" s="295"/>
      <c r="E9" s="173"/>
      <c r="F9" s="173"/>
    </row>
    <row r="10" spans="1:6" x14ac:dyDescent="0.2">
      <c r="A10" s="293"/>
      <c r="B10" s="104"/>
      <c r="C10" s="294"/>
      <c r="D10" s="295"/>
      <c r="E10" s="173"/>
      <c r="F10" s="173"/>
    </row>
    <row r="11" spans="1:6" x14ac:dyDescent="0.2">
      <c r="A11" s="293"/>
      <c r="B11" s="104"/>
      <c r="C11" s="294"/>
      <c r="D11" s="295"/>
      <c r="E11" s="173"/>
      <c r="F11" s="173"/>
    </row>
    <row r="12" spans="1:6" x14ac:dyDescent="0.2">
      <c r="A12" s="293"/>
      <c r="B12" s="104"/>
      <c r="C12" s="294"/>
      <c r="D12" s="295"/>
      <c r="E12" s="173"/>
      <c r="F12" s="173"/>
    </row>
    <row r="13" spans="1:6" x14ac:dyDescent="0.2">
      <c r="A13" s="293"/>
      <c r="B13" s="104"/>
      <c r="C13" s="294"/>
      <c r="D13" s="295"/>
      <c r="E13" s="173"/>
      <c r="F13" s="173"/>
    </row>
    <row r="14" spans="1:6" x14ac:dyDescent="0.2">
      <c r="A14" s="293"/>
      <c r="B14" s="104"/>
      <c r="C14" s="294"/>
      <c r="D14" s="295"/>
      <c r="E14" s="173"/>
      <c r="F14" s="173"/>
    </row>
    <row r="15" spans="1:6" x14ac:dyDescent="0.2">
      <c r="A15" s="293"/>
      <c r="B15" s="104"/>
      <c r="C15" s="294"/>
      <c r="D15" s="295"/>
      <c r="E15" s="173"/>
      <c r="F15" s="173"/>
    </row>
    <row r="16" spans="1:6" x14ac:dyDescent="0.2">
      <c r="A16" s="293"/>
      <c r="B16" s="104"/>
      <c r="C16" s="294"/>
      <c r="D16" s="295"/>
      <c r="E16" s="173"/>
      <c r="F16" s="173"/>
    </row>
    <row r="17" spans="1:6" x14ac:dyDescent="0.2">
      <c r="A17" s="293"/>
      <c r="B17" s="104"/>
      <c r="C17" s="294"/>
      <c r="D17" s="295"/>
      <c r="E17" s="173"/>
      <c r="F17" s="173"/>
    </row>
    <row r="18" spans="1:6" x14ac:dyDescent="0.2">
      <c r="A18" s="293"/>
      <c r="B18" s="104"/>
      <c r="C18" s="294"/>
      <c r="D18" s="295"/>
      <c r="E18" s="173"/>
      <c r="F18" s="173"/>
    </row>
    <row r="19" spans="1:6" x14ac:dyDescent="0.2">
      <c r="A19" s="293"/>
      <c r="B19" s="104"/>
      <c r="C19" s="294"/>
      <c r="D19" s="295"/>
      <c r="E19" s="173"/>
      <c r="F19" s="173"/>
    </row>
    <row r="20" spans="1:6" x14ac:dyDescent="0.2">
      <c r="A20" s="293"/>
      <c r="B20" s="104"/>
      <c r="C20" s="294"/>
      <c r="D20" s="295"/>
      <c r="E20" s="173"/>
      <c r="F20" s="173"/>
    </row>
    <row r="21" spans="1:6" x14ac:dyDescent="0.2">
      <c r="A21" s="293"/>
      <c r="B21" s="104"/>
      <c r="C21" s="294"/>
      <c r="D21" s="295"/>
      <c r="E21" s="173"/>
      <c r="F21" s="173"/>
    </row>
    <row r="22" spans="1:6" x14ac:dyDescent="0.2">
      <c r="A22" s="293"/>
      <c r="B22" s="104"/>
      <c r="C22" s="294"/>
      <c r="D22" s="295"/>
      <c r="E22" s="173"/>
      <c r="F22" s="173"/>
    </row>
    <row r="23" spans="1:6" x14ac:dyDescent="0.2">
      <c r="A23" s="293"/>
      <c r="B23" s="104"/>
      <c r="C23" s="294"/>
      <c r="D23" s="295"/>
      <c r="E23" s="173"/>
      <c r="F23" s="173"/>
    </row>
    <row r="24" spans="1:6" x14ac:dyDescent="0.2">
      <c r="A24" s="293"/>
      <c r="B24" s="104"/>
      <c r="C24" s="294"/>
      <c r="D24" s="295"/>
      <c r="E24" s="173"/>
      <c r="F24" s="173"/>
    </row>
    <row r="25" spans="1:6" x14ac:dyDescent="0.2">
      <c r="A25" s="296"/>
      <c r="B25" s="297"/>
      <c r="C25" s="294"/>
      <c r="D25" s="295"/>
      <c r="E25" s="173"/>
      <c r="F25" s="173"/>
    </row>
    <row r="26" spans="1:6" x14ac:dyDescent="0.2">
      <c r="A26" s="296"/>
      <c r="B26" s="104"/>
      <c r="C26" s="294"/>
      <c r="D26" s="295"/>
      <c r="E26" s="173"/>
      <c r="F26" s="173"/>
    </row>
    <row r="27" spans="1:6" x14ac:dyDescent="0.2">
      <c r="A27" s="296"/>
      <c r="B27" s="104"/>
      <c r="C27" s="294"/>
      <c r="D27" s="295"/>
      <c r="E27" s="173"/>
      <c r="F27" s="173"/>
    </row>
    <row r="28" spans="1:6" x14ac:dyDescent="0.2">
      <c r="A28" s="293"/>
      <c r="B28" s="104"/>
      <c r="C28" s="294"/>
      <c r="D28" s="295"/>
      <c r="E28" s="173"/>
      <c r="F28" s="173"/>
    </row>
    <row r="29" spans="1:6" x14ac:dyDescent="0.2">
      <c r="A29" s="244"/>
      <c r="B29" s="244"/>
      <c r="C29" s="244"/>
      <c r="D29" s="298"/>
      <c r="E29" s="173"/>
      <c r="F29" s="173"/>
    </row>
    <row r="30" spans="1:6" x14ac:dyDescent="0.2">
      <c r="A30" s="244"/>
      <c r="B30" s="244"/>
      <c r="C30" s="244"/>
      <c r="D30" s="298"/>
      <c r="E30" s="173"/>
      <c r="F30" s="173"/>
    </row>
    <row r="31" spans="1:6" x14ac:dyDescent="0.2">
      <c r="A31" s="299"/>
      <c r="B31" s="299"/>
      <c r="C31" s="299"/>
      <c r="D31" s="299"/>
      <c r="E31" s="173"/>
      <c r="F31" s="173"/>
    </row>
    <row r="32" spans="1:6" x14ac:dyDescent="0.2">
      <c r="A32" s="244"/>
      <c r="B32" s="244"/>
      <c r="C32" s="244"/>
      <c r="D32" s="244"/>
      <c r="E32" s="173"/>
      <c r="F32" s="173"/>
    </row>
    <row r="33" spans="1:6" x14ac:dyDescent="0.2">
      <c r="A33" s="180"/>
      <c r="B33" s="180"/>
      <c r="C33" s="180"/>
      <c r="D33" s="180"/>
      <c r="E33" s="173"/>
      <c r="F33" s="173"/>
    </row>
    <row r="34" spans="1:6" x14ac:dyDescent="0.2">
      <c r="A34" s="293"/>
      <c r="B34" s="104"/>
      <c r="C34" s="294"/>
      <c r="D34" s="295"/>
      <c r="E34" s="173"/>
      <c r="F34" s="173"/>
    </row>
    <row r="35" spans="1:6" x14ac:dyDescent="0.2">
      <c r="A35" s="293"/>
      <c r="B35" s="104"/>
      <c r="C35" s="294"/>
      <c r="D35" s="295"/>
      <c r="E35" s="173"/>
      <c r="F35" s="173"/>
    </row>
    <row r="36" spans="1:6" x14ac:dyDescent="0.2">
      <c r="A36" s="293"/>
      <c r="B36" s="104"/>
      <c r="C36" s="294"/>
      <c r="D36" s="295"/>
      <c r="E36" s="173"/>
      <c r="F36" s="173"/>
    </row>
    <row r="37" spans="1:6" x14ac:dyDescent="0.2">
      <c r="A37" s="293"/>
      <c r="B37" s="104"/>
      <c r="C37" s="294"/>
      <c r="D37" s="295"/>
      <c r="E37" s="173"/>
      <c r="F37" s="173"/>
    </row>
    <row r="38" spans="1:6" x14ac:dyDescent="0.2">
      <c r="A38" s="293"/>
      <c r="B38" s="104"/>
      <c r="C38" s="294"/>
      <c r="D38" s="295"/>
      <c r="E38" s="173"/>
      <c r="F38" s="173"/>
    </row>
    <row r="39" spans="1:6" x14ac:dyDescent="0.2">
      <c r="A39" s="244"/>
      <c r="B39" s="244"/>
      <c r="C39" s="244"/>
      <c r="D39" s="298"/>
      <c r="E39" s="173"/>
      <c r="F39" s="173"/>
    </row>
    <row r="40" spans="1:6" x14ac:dyDescent="0.2">
      <c r="A40" s="244"/>
      <c r="B40" s="244"/>
      <c r="C40" s="244"/>
      <c r="D40" s="298"/>
      <c r="E40" s="173"/>
      <c r="F40" s="173"/>
    </row>
    <row r="41" spans="1:6" x14ac:dyDescent="0.2">
      <c r="A41" s="299"/>
      <c r="B41" s="299"/>
      <c r="C41" s="299"/>
      <c r="D41" s="299"/>
      <c r="E41" s="173"/>
      <c r="F41" s="173"/>
    </row>
    <row r="42" spans="1:6" x14ac:dyDescent="0.2">
      <c r="A42" s="299"/>
      <c r="B42" s="299"/>
      <c r="C42" s="299"/>
      <c r="D42" s="299"/>
      <c r="E42" s="173"/>
      <c r="F42" s="173"/>
    </row>
    <row r="43" spans="1:6" x14ac:dyDescent="0.2">
      <c r="A43" s="244"/>
      <c r="B43" s="244"/>
      <c r="C43" s="244"/>
      <c r="D43" s="244"/>
      <c r="E43" s="173"/>
      <c r="F43" s="173"/>
    </row>
    <row r="44" spans="1:6" x14ac:dyDescent="0.2">
      <c r="A44" s="180"/>
      <c r="B44" s="180"/>
      <c r="C44" s="180"/>
      <c r="D44" s="180"/>
      <c r="E44" s="173"/>
      <c r="F44" s="173"/>
    </row>
    <row r="45" spans="1:6" x14ac:dyDescent="0.2">
      <c r="A45" s="296"/>
      <c r="B45" s="297"/>
      <c r="C45" s="295"/>
      <c r="D45" s="295"/>
      <c r="E45" s="173"/>
      <c r="F45" s="173"/>
    </row>
    <row r="46" spans="1:6" x14ac:dyDescent="0.2">
      <c r="A46" s="300"/>
      <c r="B46" s="301"/>
      <c r="C46" s="295"/>
      <c r="D46" s="295"/>
      <c r="E46" s="173"/>
      <c r="F46" s="173"/>
    </row>
    <row r="47" spans="1:6" x14ac:dyDescent="0.2">
      <c r="A47" s="300"/>
      <c r="B47" s="301"/>
      <c r="C47" s="295"/>
      <c r="D47" s="295"/>
      <c r="E47" s="173"/>
      <c r="F47" s="173"/>
    </row>
    <row r="48" spans="1:6" x14ac:dyDescent="0.2">
      <c r="A48" s="300"/>
      <c r="B48" s="301"/>
      <c r="C48" s="295"/>
      <c r="D48" s="295"/>
      <c r="E48" s="173"/>
      <c r="F48" s="173"/>
    </row>
    <row r="49" spans="1:6" x14ac:dyDescent="0.2">
      <c r="A49" s="300"/>
      <c r="B49" s="301"/>
      <c r="C49" s="295"/>
      <c r="D49" s="295"/>
      <c r="E49" s="173"/>
      <c r="F49" s="173"/>
    </row>
    <row r="50" spans="1:6" x14ac:dyDescent="0.2">
      <c r="A50" s="300"/>
      <c r="B50" s="301"/>
      <c r="C50" s="295"/>
      <c r="D50" s="295"/>
      <c r="E50" s="173"/>
      <c r="F50" s="173"/>
    </row>
    <row r="51" spans="1:6" x14ac:dyDescent="0.2">
      <c r="A51" s="300"/>
      <c r="B51" s="301"/>
      <c r="C51" s="295"/>
      <c r="D51" s="295"/>
      <c r="E51" s="173"/>
      <c r="F51" s="173"/>
    </row>
    <row r="52" spans="1:6" x14ac:dyDescent="0.2">
      <c r="A52" s="300"/>
      <c r="B52" s="301"/>
      <c r="C52" s="295"/>
      <c r="D52" s="295"/>
      <c r="E52" s="173"/>
      <c r="F52" s="173"/>
    </row>
    <row r="53" spans="1:6" x14ac:dyDescent="0.2">
      <c r="A53" s="300"/>
      <c r="B53" s="301"/>
      <c r="C53" s="295"/>
      <c r="D53" s="295"/>
      <c r="E53" s="173"/>
      <c r="F53" s="173"/>
    </row>
    <row r="54" spans="1:6" x14ac:dyDescent="0.2">
      <c r="A54" s="300"/>
      <c r="B54" s="301"/>
      <c r="C54" s="295"/>
      <c r="D54" s="295"/>
      <c r="E54" s="173"/>
      <c r="F54" s="173"/>
    </row>
    <row r="55" spans="1:6" x14ac:dyDescent="0.2">
      <c r="A55" s="300"/>
      <c r="B55" s="301"/>
      <c r="C55" s="295"/>
      <c r="D55" s="295"/>
      <c r="E55" s="173"/>
      <c r="F55" s="173"/>
    </row>
    <row r="56" spans="1:6" x14ac:dyDescent="0.2">
      <c r="A56" s="300"/>
      <c r="B56" s="301"/>
      <c r="C56" s="295"/>
      <c r="D56" s="295"/>
      <c r="E56" s="173"/>
      <c r="F56" s="173"/>
    </row>
    <row r="57" spans="1:6" x14ac:dyDescent="0.2">
      <c r="A57" s="300"/>
      <c r="B57" s="301"/>
      <c r="C57" s="295"/>
      <c r="D57" s="295"/>
      <c r="E57" s="173"/>
      <c r="F57" s="173"/>
    </row>
    <row r="58" spans="1:6" x14ac:dyDescent="0.2">
      <c r="A58" s="300"/>
      <c r="B58" s="301"/>
      <c r="C58" s="295"/>
      <c r="D58" s="295"/>
      <c r="E58" s="173"/>
      <c r="F58" s="173"/>
    </row>
    <row r="59" spans="1:6" x14ac:dyDescent="0.2">
      <c r="A59" s="300"/>
      <c r="B59" s="301"/>
      <c r="C59" s="295"/>
      <c r="D59" s="295"/>
      <c r="E59" s="173"/>
      <c r="F59" s="173"/>
    </row>
    <row r="60" spans="1:6" x14ac:dyDescent="0.2">
      <c r="A60" s="300"/>
      <c r="B60" s="301"/>
      <c r="C60" s="295"/>
      <c r="D60" s="295"/>
      <c r="E60" s="173"/>
      <c r="F60" s="173"/>
    </row>
    <row r="61" spans="1:6" x14ac:dyDescent="0.2">
      <c r="A61" s="300"/>
      <c r="B61" s="301"/>
      <c r="C61" s="294"/>
      <c r="D61" s="295"/>
      <c r="E61" s="173"/>
      <c r="F61" s="173"/>
    </row>
    <row r="62" spans="1:6" x14ac:dyDescent="0.2">
      <c r="A62" s="300"/>
      <c r="B62" s="301"/>
      <c r="C62" s="294"/>
      <c r="D62" s="295"/>
      <c r="E62" s="173"/>
      <c r="F62" s="173"/>
    </row>
    <row r="63" spans="1:6" x14ac:dyDescent="0.2">
      <c r="A63" s="293"/>
      <c r="B63" s="104"/>
      <c r="C63" s="294"/>
      <c r="D63" s="295"/>
      <c r="E63" s="173"/>
      <c r="F63" s="173"/>
    </row>
    <row r="64" spans="1:6" x14ac:dyDescent="0.2">
      <c r="A64" s="244"/>
      <c r="B64" s="244"/>
      <c r="C64" s="244"/>
      <c r="D64" s="298"/>
      <c r="E64" s="173"/>
      <c r="F64" s="173"/>
    </row>
    <row r="65" spans="1:6" x14ac:dyDescent="0.2">
      <c r="A65" s="244"/>
      <c r="B65" s="244"/>
      <c r="C65" s="244"/>
      <c r="D65" s="298"/>
      <c r="E65" s="173"/>
      <c r="F65" s="173"/>
    </row>
    <row r="66" spans="1:6" x14ac:dyDescent="0.2">
      <c r="A66" s="299"/>
      <c r="B66" s="299"/>
      <c r="C66" s="299"/>
      <c r="D66" s="299"/>
      <c r="E66" s="173"/>
      <c r="F66" s="173"/>
    </row>
    <row r="67" spans="1:6" x14ac:dyDescent="0.2">
      <c r="A67" s="299"/>
      <c r="B67" s="299"/>
      <c r="C67" s="299"/>
      <c r="D67" s="299"/>
      <c r="E67" s="173"/>
      <c r="F67" s="173"/>
    </row>
    <row r="68" spans="1:6" x14ac:dyDescent="0.2">
      <c r="A68" s="244"/>
      <c r="B68" s="244"/>
      <c r="C68" s="244"/>
      <c r="D68" s="244"/>
      <c r="E68" s="173"/>
      <c r="F68" s="173"/>
    </row>
    <row r="69" spans="1:6" x14ac:dyDescent="0.2">
      <c r="A69" s="180"/>
      <c r="B69" s="180"/>
      <c r="C69" s="180"/>
      <c r="D69" s="180"/>
      <c r="E69" s="173"/>
      <c r="F69" s="173"/>
    </row>
    <row r="70" spans="1:6" x14ac:dyDescent="0.2">
      <c r="A70" s="293"/>
      <c r="B70" s="104"/>
      <c r="C70" s="295"/>
      <c r="D70" s="295"/>
      <c r="E70" s="173"/>
      <c r="F70" s="173"/>
    </row>
    <row r="71" spans="1:6" x14ac:dyDescent="0.2">
      <c r="A71" s="293"/>
      <c r="B71" s="104"/>
      <c r="C71" s="295"/>
      <c r="D71" s="295"/>
      <c r="E71" s="173"/>
      <c r="F71" s="173"/>
    </row>
    <row r="72" spans="1:6" x14ac:dyDescent="0.2">
      <c r="A72" s="293"/>
      <c r="B72" s="104"/>
      <c r="C72" s="295"/>
      <c r="D72" s="295"/>
      <c r="E72" s="173"/>
      <c r="F72" s="173"/>
    </row>
    <row r="73" spans="1:6" x14ac:dyDescent="0.2">
      <c r="A73" s="293"/>
      <c r="B73" s="104"/>
      <c r="C73" s="295"/>
      <c r="D73" s="295"/>
      <c r="E73" s="173"/>
      <c r="F73" s="173"/>
    </row>
    <row r="74" spans="1:6" x14ac:dyDescent="0.2">
      <c r="A74" s="293"/>
      <c r="B74" s="104"/>
      <c r="C74" s="295"/>
      <c r="D74" s="295"/>
      <c r="E74" s="173"/>
      <c r="F74" s="173"/>
    </row>
    <row r="75" spans="1:6" x14ac:dyDescent="0.2">
      <c r="A75" s="293"/>
      <c r="B75" s="104"/>
      <c r="C75" s="295"/>
      <c r="D75" s="295"/>
      <c r="E75" s="173"/>
      <c r="F75" s="173"/>
    </row>
    <row r="76" spans="1:6" x14ac:dyDescent="0.2">
      <c r="A76" s="293"/>
      <c r="B76" s="104"/>
      <c r="C76" s="295"/>
      <c r="D76" s="295"/>
      <c r="E76" s="173"/>
      <c r="F76" s="173"/>
    </row>
    <row r="77" spans="1:6" x14ac:dyDescent="0.2">
      <c r="A77" s="293"/>
      <c r="B77" s="104"/>
      <c r="C77" s="295"/>
      <c r="D77" s="295"/>
      <c r="E77" s="173"/>
      <c r="F77" s="173"/>
    </row>
    <row r="78" spans="1:6" x14ac:dyDescent="0.2">
      <c r="A78" s="293"/>
      <c r="B78" s="104"/>
      <c r="C78" s="295"/>
      <c r="D78" s="295"/>
      <c r="E78" s="173"/>
      <c r="F78" s="173"/>
    </row>
    <row r="79" spans="1:6" x14ac:dyDescent="0.2">
      <c r="A79" s="244"/>
      <c r="B79" s="244"/>
      <c r="C79" s="244"/>
      <c r="D79" s="298"/>
      <c r="E79" s="173"/>
      <c r="F79" s="173"/>
    </row>
    <row r="80" spans="1:6" x14ac:dyDescent="0.2">
      <c r="A80" s="244"/>
      <c r="B80" s="244"/>
      <c r="C80" s="244"/>
      <c r="D80" s="298"/>
      <c r="E80" s="173"/>
      <c r="F80" s="173"/>
    </row>
    <row r="81" spans="1:6" x14ac:dyDescent="0.2">
      <c r="A81" s="173"/>
      <c r="B81" s="173"/>
      <c r="C81" s="173"/>
      <c r="D81" s="173"/>
      <c r="E81" s="173"/>
      <c r="F81" s="173"/>
    </row>
  </sheetData>
  <mergeCells count="13">
    <mergeCell ref="A1:F1"/>
    <mergeCell ref="A80:C80"/>
    <mergeCell ref="A40:C40"/>
    <mergeCell ref="A43:D43"/>
    <mergeCell ref="A64:C64"/>
    <mergeCell ref="A65:C65"/>
    <mergeCell ref="A68:D68"/>
    <mergeCell ref="A79:C79"/>
    <mergeCell ref="A39:C39"/>
    <mergeCell ref="A29:C29"/>
    <mergeCell ref="A30:C30"/>
    <mergeCell ref="A32:D32"/>
    <mergeCell ref="A3:B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E13" sqref="E13"/>
    </sheetView>
  </sheetViews>
  <sheetFormatPr defaultRowHeight="12.75" x14ac:dyDescent="0.2"/>
  <cols>
    <col min="1" max="1" width="5.85546875" customWidth="1"/>
    <col min="2" max="2" width="18.5703125" bestFit="1" customWidth="1"/>
    <col min="3" max="3" width="18.42578125" customWidth="1"/>
    <col min="4" max="4" width="20.140625" bestFit="1" customWidth="1"/>
    <col min="5" max="5" width="13.28515625" bestFit="1" customWidth="1"/>
    <col min="6" max="6" width="15.42578125" bestFit="1" customWidth="1"/>
  </cols>
  <sheetData>
    <row r="1" spans="1:7" x14ac:dyDescent="0.2">
      <c r="A1" s="172"/>
      <c r="B1" s="172"/>
      <c r="C1" s="172"/>
      <c r="D1" s="172"/>
      <c r="E1" s="172"/>
      <c r="F1" s="173"/>
      <c r="G1" s="173"/>
    </row>
    <row r="2" spans="1:7" x14ac:dyDescent="0.2">
      <c r="A2" s="275" t="s">
        <v>194</v>
      </c>
      <c r="B2" s="275"/>
      <c r="C2" s="275"/>
      <c r="D2" s="275"/>
      <c r="E2" s="275"/>
      <c r="F2" s="275"/>
      <c r="G2" s="173"/>
    </row>
    <row r="3" spans="1:7" ht="45" x14ac:dyDescent="0.2">
      <c r="A3" s="327" t="s">
        <v>206</v>
      </c>
      <c r="B3" s="327" t="s">
        <v>225</v>
      </c>
      <c r="C3" s="179" t="s">
        <v>218</v>
      </c>
      <c r="D3" s="179" t="s">
        <v>219</v>
      </c>
      <c r="E3" s="179" t="s">
        <v>220</v>
      </c>
      <c r="F3" s="179" t="s">
        <v>221</v>
      </c>
      <c r="G3" s="173"/>
    </row>
    <row r="4" spans="1:7" x14ac:dyDescent="0.2">
      <c r="A4" s="166">
        <v>1</v>
      </c>
      <c r="B4" s="165" t="s">
        <v>222</v>
      </c>
      <c r="C4" s="332">
        <f>Médico!D124</f>
        <v>20611.04</v>
      </c>
      <c r="D4" s="167">
        <v>2</v>
      </c>
      <c r="E4" s="328">
        <f>C4*D4</f>
        <v>41222.080000000002</v>
      </c>
      <c r="F4" s="329">
        <f>E4*12</f>
        <v>494664.96000000002</v>
      </c>
      <c r="G4" s="173"/>
    </row>
    <row r="5" spans="1:7" ht="22.5" x14ac:dyDescent="0.2">
      <c r="A5" s="166">
        <v>2</v>
      </c>
      <c r="B5" s="165" t="s">
        <v>223</v>
      </c>
      <c r="C5" s="333">
        <f>'Téc. Enfermagem do Trabalho'!D124</f>
        <v>7361.41</v>
      </c>
      <c r="D5" s="167">
        <v>1</v>
      </c>
      <c r="E5" s="328">
        <f>C5*D5</f>
        <v>7361.41</v>
      </c>
      <c r="F5" s="329">
        <f>E5*12</f>
        <v>88336.92</v>
      </c>
      <c r="G5" s="173"/>
    </row>
    <row r="6" spans="1:7" ht="24.75" customHeight="1" x14ac:dyDescent="0.2">
      <c r="A6" s="90"/>
      <c r="B6" s="330" t="s">
        <v>224</v>
      </c>
      <c r="C6" s="330"/>
      <c r="D6" s="330"/>
      <c r="E6" s="330"/>
      <c r="F6" s="331">
        <f>SUM(F4:F5)</f>
        <v>583001.88</v>
      </c>
      <c r="G6" s="173"/>
    </row>
    <row r="7" spans="1:7" x14ac:dyDescent="0.2">
      <c r="A7" s="316"/>
      <c r="B7" s="317"/>
      <c r="C7" s="299"/>
      <c r="D7" s="317"/>
      <c r="E7" s="318"/>
      <c r="F7" s="318"/>
    </row>
    <row r="8" spans="1:7" x14ac:dyDescent="0.2">
      <c r="A8" s="303"/>
      <c r="B8" s="303"/>
      <c r="C8" s="303"/>
      <c r="D8" s="303"/>
      <c r="E8" s="303"/>
      <c r="F8" s="326"/>
    </row>
    <row r="9" spans="1:7" x14ac:dyDescent="0.2">
      <c r="A9" s="319"/>
      <c r="B9" s="319"/>
      <c r="C9" s="319"/>
      <c r="D9" s="319"/>
      <c r="E9" s="319"/>
      <c r="F9" s="319"/>
    </row>
    <row r="10" spans="1:7" x14ac:dyDescent="0.2">
      <c r="A10" s="319"/>
      <c r="B10" s="319"/>
      <c r="C10" s="319"/>
      <c r="D10" s="319"/>
      <c r="E10" s="319"/>
      <c r="F10" s="319"/>
    </row>
    <row r="11" spans="1:7" x14ac:dyDescent="0.2">
      <c r="A11" s="319"/>
      <c r="B11" s="319"/>
      <c r="C11" s="319"/>
      <c r="D11" s="319"/>
      <c r="E11" s="319"/>
      <c r="F11" s="175"/>
    </row>
    <row r="12" spans="1:7" x14ac:dyDescent="0.2">
      <c r="A12" s="321"/>
      <c r="B12" s="321"/>
      <c r="C12" s="321"/>
      <c r="D12" s="321"/>
      <c r="E12" s="319"/>
      <c r="F12" s="175"/>
    </row>
    <row r="13" spans="1:7" x14ac:dyDescent="0.2">
      <c r="A13" s="180"/>
      <c r="B13" s="181"/>
      <c r="C13" s="180"/>
      <c r="D13" s="180"/>
      <c r="E13" s="319"/>
      <c r="F13" s="175"/>
    </row>
    <row r="14" spans="1:7" ht="25.5" customHeight="1" x14ac:dyDescent="0.2">
      <c r="A14" s="322"/>
      <c r="B14" s="76"/>
      <c r="C14" s="323"/>
      <c r="D14" s="324"/>
      <c r="E14" s="319"/>
      <c r="F14" s="175"/>
    </row>
    <row r="15" spans="1:7" ht="26.25" customHeight="1" x14ac:dyDescent="0.2">
      <c r="A15" s="322"/>
      <c r="B15" s="76"/>
      <c r="C15" s="323"/>
      <c r="D15" s="324"/>
      <c r="E15" s="319"/>
      <c r="F15" s="175"/>
    </row>
    <row r="16" spans="1:7" ht="25.5" customHeight="1" x14ac:dyDescent="0.2">
      <c r="A16" s="322"/>
      <c r="B16" s="76"/>
      <c r="C16" s="323"/>
      <c r="D16" s="324"/>
      <c r="E16" s="319"/>
      <c r="F16" s="175"/>
    </row>
    <row r="17" spans="1:6" ht="25.5" customHeight="1" x14ac:dyDescent="0.2">
      <c r="A17" s="322"/>
      <c r="B17" s="76"/>
      <c r="C17" s="323"/>
      <c r="D17" s="324"/>
      <c r="E17" s="319"/>
      <c r="F17" s="175"/>
    </row>
    <row r="18" spans="1:6" ht="25.5" customHeight="1" x14ac:dyDescent="0.2">
      <c r="A18" s="322"/>
      <c r="B18" s="76"/>
      <c r="C18" s="323"/>
      <c r="D18" s="324"/>
      <c r="E18" s="319"/>
      <c r="F18" s="175"/>
    </row>
    <row r="19" spans="1:6" x14ac:dyDescent="0.2">
      <c r="A19" s="244"/>
      <c r="B19" s="244"/>
      <c r="C19" s="244"/>
      <c r="D19" s="298"/>
      <c r="E19" s="319"/>
      <c r="F19" s="175"/>
    </row>
    <row r="20" spans="1:6" ht="25.5" customHeight="1" x14ac:dyDescent="0.2">
      <c r="A20" s="181"/>
      <c r="B20" s="181"/>
      <c r="C20" s="180"/>
      <c r="D20" s="180"/>
      <c r="E20" s="319"/>
      <c r="F20" s="175"/>
    </row>
    <row r="21" spans="1:6" x14ac:dyDescent="0.2">
      <c r="A21" s="299"/>
      <c r="B21" s="76"/>
      <c r="C21" s="323"/>
      <c r="D21" s="323"/>
      <c r="E21" s="319"/>
      <c r="F21" s="175"/>
    </row>
    <row r="22" spans="1:6" x14ac:dyDescent="0.2">
      <c r="A22" s="299"/>
      <c r="B22" s="76"/>
      <c r="C22" s="323"/>
      <c r="D22" s="323"/>
      <c r="E22" s="319"/>
      <c r="F22" s="175"/>
    </row>
    <row r="23" spans="1:6" x14ac:dyDescent="0.2">
      <c r="A23" s="299"/>
      <c r="B23" s="76"/>
      <c r="C23" s="323"/>
      <c r="D23" s="323"/>
      <c r="E23" s="319"/>
      <c r="F23" s="175"/>
    </row>
    <row r="24" spans="1:6" x14ac:dyDescent="0.2">
      <c r="A24" s="299"/>
      <c r="B24" s="76"/>
      <c r="C24" s="323"/>
      <c r="D24" s="323"/>
      <c r="E24" s="319"/>
      <c r="F24" s="175"/>
    </row>
    <row r="25" spans="1:6" x14ac:dyDescent="0.2">
      <c r="A25" s="299"/>
      <c r="B25" s="76"/>
      <c r="C25" s="323"/>
      <c r="D25" s="323"/>
      <c r="E25" s="319"/>
      <c r="F25" s="175"/>
    </row>
    <row r="26" spans="1:6" x14ac:dyDescent="0.2">
      <c r="A26" s="244"/>
      <c r="B26" s="244"/>
      <c r="C26" s="244"/>
      <c r="D26" s="298"/>
      <c r="E26" s="319"/>
      <c r="F26" s="175"/>
    </row>
    <row r="27" spans="1:6" x14ac:dyDescent="0.2">
      <c r="A27" s="244"/>
      <c r="B27" s="244"/>
      <c r="C27" s="244"/>
      <c r="D27" s="298"/>
      <c r="E27" s="319"/>
      <c r="F27" s="175"/>
    </row>
    <row r="28" spans="1:6" x14ac:dyDescent="0.2">
      <c r="A28" s="299"/>
      <c r="B28" s="299"/>
      <c r="C28" s="299"/>
      <c r="D28" s="173"/>
      <c r="E28" s="319"/>
      <c r="F28" s="175"/>
    </row>
    <row r="29" spans="1:6" x14ac:dyDescent="0.2">
      <c r="A29" s="319"/>
      <c r="B29" s="319"/>
      <c r="C29" s="319"/>
      <c r="D29" s="319"/>
      <c r="E29" s="319"/>
      <c r="F29" s="175"/>
    </row>
    <row r="30" spans="1:6" x14ac:dyDescent="0.2">
      <c r="A30" s="299"/>
      <c r="B30" s="299"/>
      <c r="C30" s="299"/>
      <c r="D30" s="299"/>
      <c r="E30" s="299"/>
      <c r="F30" s="176"/>
    </row>
    <row r="31" spans="1:6" x14ac:dyDescent="0.2">
      <c r="A31" s="325"/>
      <c r="B31" s="325"/>
      <c r="C31" s="325"/>
      <c r="D31" s="298"/>
      <c r="E31" s="299"/>
      <c r="F31" s="176"/>
    </row>
    <row r="32" spans="1:6" x14ac:dyDescent="0.2">
      <c r="A32" s="320"/>
      <c r="B32" s="173"/>
      <c r="C32" s="173"/>
      <c r="D32" s="173"/>
      <c r="E32" s="173"/>
      <c r="F32" s="174"/>
    </row>
    <row r="33" spans="1:6" x14ac:dyDescent="0.2">
      <c r="A33" s="173"/>
      <c r="B33" s="173"/>
      <c r="C33" s="173"/>
      <c r="D33" s="173"/>
      <c r="E33" s="173"/>
      <c r="F33" s="174"/>
    </row>
    <row r="34" spans="1:6" x14ac:dyDescent="0.2">
      <c r="A34" s="173"/>
      <c r="B34" s="173"/>
      <c r="C34" s="173"/>
      <c r="D34" s="173"/>
      <c r="E34" s="173"/>
      <c r="F34" s="174"/>
    </row>
    <row r="35" spans="1:6" x14ac:dyDescent="0.2">
      <c r="A35" s="173"/>
      <c r="B35" s="173"/>
      <c r="C35" s="173"/>
      <c r="D35" s="173"/>
      <c r="E35" s="173"/>
    </row>
    <row r="36" spans="1:6" x14ac:dyDescent="0.2">
      <c r="A36" s="173"/>
      <c r="B36" s="173"/>
      <c r="C36" s="173"/>
      <c r="D36" s="173"/>
      <c r="E36" s="173"/>
    </row>
  </sheetData>
  <mergeCells count="8">
    <mergeCell ref="B6:E6"/>
    <mergeCell ref="A31:C31"/>
    <mergeCell ref="A8:E8"/>
    <mergeCell ref="A12:D12"/>
    <mergeCell ref="A19:C19"/>
    <mergeCell ref="A26:C26"/>
    <mergeCell ref="A27:C27"/>
    <mergeCell ref="A2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Proposta</vt:lpstr>
      <vt:lpstr>Capa</vt:lpstr>
      <vt:lpstr>Médico</vt:lpstr>
      <vt:lpstr>Téc. Enfermagem do Trabalho</vt:lpstr>
      <vt:lpstr>Uniformes</vt:lpstr>
      <vt:lpstr>Equipamento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2018-07-13T13:02:21Z</cp:lastPrinted>
  <dcterms:created xsi:type="dcterms:W3CDTF">2010-12-08T17:56:29Z</dcterms:created>
  <dcterms:modified xsi:type="dcterms:W3CDTF">2019-01-09T17:22:16Z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