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18\Pregão\1_Processamento\Limpeza e Conservação\"/>
    </mc:Choice>
  </mc:AlternateContent>
  <bookViews>
    <workbookView xWindow="0" yWindow="0" windowWidth="28800" windowHeight="11700" tabRatio="934" activeTab="9"/>
  </bookViews>
  <sheets>
    <sheet name="Proposta" sheetId="8" r:id="rId1"/>
    <sheet name="Capa" sheetId="9" r:id="rId2"/>
    <sheet name="Encarregado" sheetId="4" r:id="rId3"/>
    <sheet name="Garçom" sheetId="12" r:id="rId4"/>
    <sheet name="Copeiro" sheetId="13" r:id="rId5"/>
    <sheet name="ASG" sheetId="14" r:id="rId6"/>
    <sheet name="Uniformes" sheetId="10" r:id="rId7"/>
    <sheet name="Materiais" sheetId="11" r:id="rId8"/>
    <sheet name="Equipamentos" sheetId="15" r:id="rId9"/>
    <sheet name="Consolidado" sheetId="7" r:id="rId10"/>
  </sheets>
  <definedNames>
    <definedName name="_xlnm.Print_Area" localSheetId="5">ASG!$A$1:$D$140</definedName>
    <definedName name="_xlnm.Print_Area" localSheetId="9">Consolidado!$A$1:$F$10</definedName>
    <definedName name="_xlnm.Print_Area" localSheetId="4">Copeiro!$A$1:$D$140</definedName>
    <definedName name="_xlnm.Print_Area" localSheetId="2">Encarregado!$A$1:$D$140</definedName>
    <definedName name="_xlnm.Print_Area" localSheetId="8">Equipamentos!$B$1:$F$11</definedName>
    <definedName name="_xlnm.Print_Area" localSheetId="3">Garçom!$A$1:$D$140</definedName>
    <definedName name="_xlnm.Print_Area" localSheetId="7">Materiais!$A$1:$E$41</definedName>
    <definedName name="_xlnm.Print_Area" localSheetId="6">Uniformes!$A$1:$D$51</definedName>
  </definedNames>
  <calcPr calcId="162913"/>
</workbook>
</file>

<file path=xl/calcChain.xml><?xml version="1.0" encoding="utf-8"?>
<calcChain xmlns="http://schemas.openxmlformats.org/spreadsheetml/2006/main">
  <c r="D51" i="10" l="1"/>
  <c r="D40" i="10"/>
  <c r="D26" i="10"/>
  <c r="D12" i="10"/>
  <c r="D25" i="10" l="1"/>
  <c r="D39" i="10"/>
  <c r="D50" i="10"/>
  <c r="D49" i="10"/>
  <c r="D38" i="10"/>
  <c r="D24" i="10"/>
  <c r="D10" i="10"/>
  <c r="D11" i="10"/>
  <c r="D45" i="10" l="1"/>
  <c r="D46" i="10"/>
  <c r="D31" i="10"/>
  <c r="D32" i="10"/>
  <c r="D33" i="10"/>
  <c r="D34" i="10"/>
  <c r="D35" i="10"/>
  <c r="D21" i="10"/>
  <c r="D20" i="10"/>
  <c r="D19" i="10"/>
  <c r="D18" i="10"/>
  <c r="D17" i="10"/>
  <c r="D7" i="10"/>
  <c r="D6" i="10"/>
  <c r="D5" i="10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2" i="11"/>
  <c r="E23" i="11"/>
  <c r="E24" i="11"/>
  <c r="E19" i="11"/>
  <c r="E20" i="11"/>
  <c r="E21" i="11"/>
  <c r="E16" i="11"/>
  <c r="E17" i="11"/>
  <c r="E18" i="11"/>
  <c r="E11" i="11"/>
  <c r="E12" i="11"/>
  <c r="E13" i="11"/>
  <c r="E14" i="11"/>
  <c r="E15" i="11"/>
  <c r="E9" i="11"/>
  <c r="E10" i="11"/>
  <c r="E5" i="11"/>
  <c r="E6" i="11"/>
  <c r="E7" i="11"/>
  <c r="E8" i="11"/>
  <c r="E4" i="11"/>
  <c r="E39" i="11" l="1"/>
  <c r="E41" i="11" s="1"/>
  <c r="D111" i="14" s="1"/>
  <c r="F5" i="15"/>
  <c r="F6" i="15"/>
  <c r="F7" i="15"/>
  <c r="F8" i="15"/>
  <c r="F4" i="15"/>
  <c r="D49" i="14"/>
  <c r="D48" i="14"/>
  <c r="D49" i="13"/>
  <c r="D48" i="13"/>
  <c r="D49" i="12"/>
  <c r="D48" i="12"/>
  <c r="D49" i="4"/>
  <c r="D48" i="4"/>
  <c r="D48" i="10"/>
  <c r="D47" i="10"/>
  <c r="D110" i="14" s="1"/>
  <c r="F9" i="15" l="1"/>
  <c r="F11" i="15" s="1"/>
  <c r="D112" i="14" s="1"/>
  <c r="B9" i="7"/>
  <c r="C122" i="14"/>
  <c r="C104" i="14"/>
  <c r="C99" i="14"/>
  <c r="C91" i="14"/>
  <c r="C84" i="14"/>
  <c r="C82" i="14"/>
  <c r="C81" i="14"/>
  <c r="C80" i="14"/>
  <c r="C70" i="14"/>
  <c r="C66" i="14"/>
  <c r="D52" i="14"/>
  <c r="D60" i="14" s="1"/>
  <c r="C41" i="14"/>
  <c r="C69" i="14" s="1"/>
  <c r="C26" i="14"/>
  <c r="C25" i="14"/>
  <c r="C27" i="14" s="1"/>
  <c r="D12" i="14"/>
  <c r="D11" i="14"/>
  <c r="D156" i="13"/>
  <c r="D150" i="13"/>
  <c r="C122" i="13"/>
  <c r="C104" i="13"/>
  <c r="C99" i="13"/>
  <c r="C91" i="13"/>
  <c r="C93" i="13" s="1"/>
  <c r="C84" i="13"/>
  <c r="C82" i="13"/>
  <c r="C81" i="13"/>
  <c r="C85" i="13" s="1"/>
  <c r="C80" i="13"/>
  <c r="C70" i="13"/>
  <c r="C69" i="13"/>
  <c r="C67" i="13"/>
  <c r="C66" i="13"/>
  <c r="C71" i="13" s="1"/>
  <c r="D52" i="13"/>
  <c r="D60" i="13" s="1"/>
  <c r="C41" i="13"/>
  <c r="C92" i="13" s="1"/>
  <c r="C26" i="13"/>
  <c r="C25" i="13"/>
  <c r="C27" i="13" s="1"/>
  <c r="D12" i="13"/>
  <c r="D11" i="13"/>
  <c r="D156" i="12"/>
  <c r="D150" i="12"/>
  <c r="C122" i="12"/>
  <c r="C104" i="12"/>
  <c r="C99" i="12"/>
  <c r="C91" i="12"/>
  <c r="C93" i="12" s="1"/>
  <c r="C84" i="12"/>
  <c r="C82" i="12"/>
  <c r="C81" i="12"/>
  <c r="C80" i="12"/>
  <c r="C85" i="12" s="1"/>
  <c r="C70" i="12"/>
  <c r="C67" i="12"/>
  <c r="C66" i="12"/>
  <c r="C41" i="12"/>
  <c r="C69" i="12" s="1"/>
  <c r="C26" i="12"/>
  <c r="C25" i="12"/>
  <c r="C27" i="12" s="1"/>
  <c r="D12" i="12"/>
  <c r="D11" i="12"/>
  <c r="D17" i="12" s="1"/>
  <c r="D37" i="10"/>
  <c r="D36" i="10"/>
  <c r="D23" i="10"/>
  <c r="D22" i="10"/>
  <c r="D110" i="12" s="1"/>
  <c r="D9" i="10"/>
  <c r="D8" i="10"/>
  <c r="C85" i="14" l="1"/>
  <c r="C67" i="14"/>
  <c r="C71" i="14" s="1"/>
  <c r="C93" i="14"/>
  <c r="D17" i="13"/>
  <c r="D91" i="13" s="1"/>
  <c r="D26" i="12"/>
  <c r="D17" i="14"/>
  <c r="D91" i="14" s="1"/>
  <c r="D82" i="14"/>
  <c r="C92" i="14"/>
  <c r="C94" i="14"/>
  <c r="C83" i="14" s="1"/>
  <c r="C86" i="14" s="1"/>
  <c r="C103" i="14" s="1"/>
  <c r="C105" i="14" s="1"/>
  <c r="D133" i="13"/>
  <c r="D98" i="13"/>
  <c r="D99" i="13" s="1"/>
  <c r="D104" i="13" s="1"/>
  <c r="D66" i="13"/>
  <c r="D25" i="13"/>
  <c r="D92" i="13"/>
  <c r="D84" i="13"/>
  <c r="D82" i="13"/>
  <c r="D80" i="13"/>
  <c r="D26" i="13"/>
  <c r="D93" i="13"/>
  <c r="D81" i="13"/>
  <c r="D69" i="13"/>
  <c r="D67" i="13"/>
  <c r="C94" i="13"/>
  <c r="C83" i="13" s="1"/>
  <c r="C86" i="13" s="1"/>
  <c r="C103" i="13" s="1"/>
  <c r="C105" i="13" s="1"/>
  <c r="D84" i="12"/>
  <c r="D52" i="12"/>
  <c r="D60" i="12" s="1"/>
  <c r="D85" i="12"/>
  <c r="D133" i="12"/>
  <c r="D98" i="12"/>
  <c r="D99" i="12" s="1"/>
  <c r="D104" i="12" s="1"/>
  <c r="D66" i="12"/>
  <c r="D82" i="12"/>
  <c r="D80" i="12"/>
  <c r="D68" i="12"/>
  <c r="D93" i="12"/>
  <c r="D91" i="12"/>
  <c r="D81" i="12"/>
  <c r="D69" i="12"/>
  <c r="D25" i="12"/>
  <c r="D27" i="12" s="1"/>
  <c r="D58" i="12" s="1"/>
  <c r="C71" i="12"/>
  <c r="D67" i="12"/>
  <c r="C92" i="12"/>
  <c r="C94" i="12" s="1"/>
  <c r="C83" i="12" s="1"/>
  <c r="C86" i="12" s="1"/>
  <c r="C103" i="12" s="1"/>
  <c r="C105" i="12" s="1"/>
  <c r="D114" i="14" l="1"/>
  <c r="D137" i="14" s="1"/>
  <c r="D110" i="13"/>
  <c r="D114" i="13" s="1"/>
  <c r="D137" i="13" s="1"/>
  <c r="D93" i="14"/>
  <c r="D85" i="13"/>
  <c r="D68" i="13"/>
  <c r="D110" i="4"/>
  <c r="D114" i="12"/>
  <c r="D137" i="12" s="1"/>
  <c r="D26" i="14"/>
  <c r="D84" i="14"/>
  <c r="D66" i="14"/>
  <c r="D85" i="14"/>
  <c r="D67" i="14"/>
  <c r="D68" i="14"/>
  <c r="D69" i="14"/>
  <c r="D98" i="14"/>
  <c r="D99" i="14" s="1"/>
  <c r="D104" i="14" s="1"/>
  <c r="D25" i="14"/>
  <c r="D27" i="14" s="1"/>
  <c r="D58" i="14" s="1"/>
  <c r="D80" i="14"/>
  <c r="D81" i="14"/>
  <c r="D133" i="14"/>
  <c r="D94" i="13"/>
  <c r="D83" i="13" s="1"/>
  <c r="D86" i="13" s="1"/>
  <c r="D103" i="13" s="1"/>
  <c r="D105" i="13" s="1"/>
  <c r="D136" i="13" s="1"/>
  <c r="D27" i="13"/>
  <c r="D92" i="12"/>
  <c r="D94" i="12" s="1"/>
  <c r="D83" i="12" s="1"/>
  <c r="D86" i="12" s="1"/>
  <c r="D103" i="12" s="1"/>
  <c r="D105" i="12" s="1"/>
  <c r="D136" i="12" s="1"/>
  <c r="D33" i="12"/>
  <c r="D36" i="12"/>
  <c r="D37" i="12"/>
  <c r="D40" i="12"/>
  <c r="D34" i="12"/>
  <c r="D35" i="12"/>
  <c r="D38" i="12"/>
  <c r="D39" i="12"/>
  <c r="D70" i="12"/>
  <c r="D71" i="12" s="1"/>
  <c r="D135" i="12" s="1"/>
  <c r="D39" i="14" l="1"/>
  <c r="D34" i="14"/>
  <c r="D36" i="14"/>
  <c r="D40" i="14"/>
  <c r="D35" i="14"/>
  <c r="D38" i="14"/>
  <c r="D92" i="14"/>
  <c r="D94" i="14" s="1"/>
  <c r="D83" i="14" s="1"/>
  <c r="D86" i="14" s="1"/>
  <c r="D103" i="14" s="1"/>
  <c r="D105" i="14" s="1"/>
  <c r="D136" i="14" s="1"/>
  <c r="D33" i="14"/>
  <c r="D70" i="14"/>
  <c r="D71" i="14" s="1"/>
  <c r="D135" i="14" s="1"/>
  <c r="D37" i="14"/>
  <c r="D58" i="13"/>
  <c r="D39" i="13"/>
  <c r="D36" i="13"/>
  <c r="D34" i="13"/>
  <c r="D35" i="13"/>
  <c r="D38" i="13"/>
  <c r="D70" i="13"/>
  <c r="D71" i="13" s="1"/>
  <c r="D135" i="13" s="1"/>
  <c r="D37" i="13"/>
  <c r="D33" i="13"/>
  <c r="D40" i="13"/>
  <c r="D41" i="12"/>
  <c r="D59" i="12" s="1"/>
  <c r="D61" i="12" s="1"/>
  <c r="D134" i="12" s="1"/>
  <c r="D138" i="12" s="1"/>
  <c r="D41" i="14" l="1"/>
  <c r="D59" i="14" s="1"/>
  <c r="D61" i="14" s="1"/>
  <c r="D134" i="14" s="1"/>
  <c r="D138" i="14" s="1"/>
  <c r="D120" i="14" s="1"/>
  <c r="D121" i="14" s="1"/>
  <c r="D41" i="13"/>
  <c r="D59" i="13" s="1"/>
  <c r="D61" i="13"/>
  <c r="D134" i="13" s="1"/>
  <c r="D138" i="13" s="1"/>
  <c r="D120" i="12"/>
  <c r="D121" i="12" s="1"/>
  <c r="D122" i="14" l="1"/>
  <c r="D120" i="13"/>
  <c r="D121" i="13" s="1"/>
  <c r="D122" i="12"/>
  <c r="D123" i="14" l="1"/>
  <c r="D125" i="14"/>
  <c r="D124" i="14"/>
  <c r="D122" i="13"/>
  <c r="D124" i="13" s="1"/>
  <c r="D123" i="12"/>
  <c r="D155" i="12" s="1"/>
  <c r="D158" i="12" s="1"/>
  <c r="D125" i="12"/>
  <c r="D124" i="12"/>
  <c r="D126" i="14" l="1"/>
  <c r="D125" i="13"/>
  <c r="D123" i="13"/>
  <c r="D155" i="13" s="1"/>
  <c r="D158" i="13" s="1"/>
  <c r="D126" i="12"/>
  <c r="D139" i="12" s="1"/>
  <c r="D140" i="12" s="1"/>
  <c r="D6" i="7" s="1"/>
  <c r="E6" i="7" s="1"/>
  <c r="F6" i="7" s="1"/>
  <c r="D126" i="13" l="1"/>
  <c r="D139" i="13" s="1"/>
  <c r="D140" i="13" s="1"/>
  <c r="D7" i="7" s="1"/>
  <c r="E7" i="7" s="1"/>
  <c r="F7" i="7" s="1"/>
  <c r="D157" i="12"/>
  <c r="D139" i="14"/>
  <c r="D140" i="14" s="1"/>
  <c r="D157" i="13" l="1"/>
  <c r="D8" i="7"/>
  <c r="E8" i="7" s="1"/>
  <c r="F8" i="7" s="1"/>
  <c r="C70" i="4"/>
  <c r="C26" i="4" l="1"/>
  <c r="C91" i="4" l="1"/>
  <c r="C84" i="4"/>
  <c r="C82" i="4"/>
  <c r="C81" i="4"/>
  <c r="C80" i="4"/>
  <c r="C122" i="4" l="1"/>
  <c r="C104" i="4"/>
  <c r="C66" i="4" l="1"/>
  <c r="C25" i="4"/>
  <c r="D11" i="4" l="1"/>
  <c r="D12" i="4" l="1"/>
  <c r="D17" i="4" s="1"/>
  <c r="C67" i="4"/>
  <c r="C99" i="4"/>
  <c r="C27" i="4"/>
  <c r="C41" i="4"/>
  <c r="D150" i="4"/>
  <c r="D156" i="4"/>
  <c r="C85" i="4" l="1"/>
  <c r="D85" i="4" s="1"/>
  <c r="C92" i="4"/>
  <c r="D91" i="4"/>
  <c r="D80" i="4"/>
  <c r="D84" i="4"/>
  <c r="C93" i="4"/>
  <c r="D93" i="4" s="1"/>
  <c r="C69" i="4"/>
  <c r="C71" i="4" s="1"/>
  <c r="D25" i="4"/>
  <c r="D26" i="4"/>
  <c r="D68" i="4"/>
  <c r="D52" i="4"/>
  <c r="D60" i="4" s="1"/>
  <c r="D81" i="4"/>
  <c r="D67" i="4"/>
  <c r="D66" i="4"/>
  <c r="D82" i="4"/>
  <c r="D98" i="4"/>
  <c r="D99" i="4" s="1"/>
  <c r="D104" i="4" s="1"/>
  <c r="D133" i="4"/>
  <c r="D92" i="4" l="1"/>
  <c r="C94" i="4"/>
  <c r="C83" i="4" s="1"/>
  <c r="D69" i="4"/>
  <c r="D27" i="4"/>
  <c r="D70" i="4" s="1"/>
  <c r="C86" i="4" l="1"/>
  <c r="C103" i="4" s="1"/>
  <c r="C105" i="4" s="1"/>
  <c r="D71" i="4"/>
  <c r="D135" i="4" s="1"/>
  <c r="D35" i="4"/>
  <c r="D37" i="4"/>
  <c r="D33" i="4"/>
  <c r="D38" i="4"/>
  <c r="D40" i="4"/>
  <c r="D39" i="4"/>
  <c r="D34" i="4"/>
  <c r="D36" i="4"/>
  <c r="D114" i="4"/>
  <c r="D137" i="4" s="1"/>
  <c r="D58" i="4"/>
  <c r="D94" i="4" l="1"/>
  <c r="D83" i="4" s="1"/>
  <c r="D86" i="4" s="1"/>
  <c r="D41" i="4"/>
  <c r="D59" i="4" s="1"/>
  <c r="D61" i="4" s="1"/>
  <c r="D134" i="4" s="1"/>
  <c r="D103" i="4" l="1"/>
  <c r="D105" i="4" s="1"/>
  <c r="D136" i="4" s="1"/>
  <c r="D138" i="4" s="1"/>
  <c r="D120" i="4" l="1"/>
  <c r="D121" i="4" s="1"/>
  <c r="D122" i="4" s="1"/>
  <c r="D124" i="4" l="1"/>
  <c r="D123" i="4"/>
  <c r="D125" i="4"/>
  <c r="D126" i="4" l="1"/>
  <c r="D139" i="4" s="1"/>
  <c r="D140" i="4" s="1"/>
  <c r="D155" i="4"/>
  <c r="D158" i="4" s="1"/>
  <c r="D5" i="7" l="1"/>
  <c r="E5" i="7" s="1"/>
  <c r="D157" i="4"/>
  <c r="E9" i="7" l="1"/>
  <c r="F5" i="7"/>
  <c r="F9" i="7" s="1"/>
  <c r="F10" i="7" s="1"/>
</calcChain>
</file>

<file path=xl/sharedStrings.xml><?xml version="1.0" encoding="utf-8"?>
<sst xmlns="http://schemas.openxmlformats.org/spreadsheetml/2006/main" count="1229" uniqueCount="333">
  <si>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</si>
  <si>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</si>
  <si>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</si>
  <si>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</si>
  <si>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</si>
  <si>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</si>
  <si>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</si>
  <si>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</si>
  <si>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</si>
  <si>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</si>
  <si>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</si>
  <si>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</si>
  <si>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</si>
  <si>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</si>
  <si>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</si>
  <si>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</si>
  <si>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Afastamento Maternidade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</si>
  <si>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</si>
  <si>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</si>
  <si>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</si>
  <si>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</si>
  <si>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</si>
  <si>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</si>
  <si>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</si>
  <si>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</si>
  <si>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</si>
  <si>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</si>
  <si>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</si>
  <si>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</si>
  <si>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</si>
  <si>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</si>
  <si>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</si>
  <si>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</si>
  <si>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</si>
  <si>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</si>
  <si>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</si>
  <si>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</si>
  <si>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</si>
  <si>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</si>
  <si>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</si>
  <si>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</si>
  <si>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</si>
  <si>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</si>
  <si>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</si>
  <si>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Preço Total</t>
  </si>
  <si>
    <t>Custo por profissional por mês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</si>
  <si>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</si>
  <si>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</si>
  <si>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</si>
  <si>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</si>
  <si>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</si>
  <si>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</si>
  <si>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Adicional de Hora Extra no Feriado Trabalhado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</si>
  <si>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</si>
  <si>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</si>
  <si>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</si>
  <si>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</si>
  <si>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</si>
  <si>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</si>
  <si>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</si>
  <si>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</si>
  <si>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</si>
  <si>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</si>
  <si>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</si>
  <si>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</si>
  <si>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</si>
  <si>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</si>
  <si>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</si>
  <si>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</si>
  <si>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</si>
  <si>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</si>
  <si>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</si>
  <si>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Submódulo 4.1 - Ausências Legais</t>
  </si>
  <si>
    <t>Ausências Legais</t>
  </si>
  <si>
    <t>Licença Paternidade</t>
  </si>
  <si>
    <t>Submódulo 4.2 - Intrajornada</t>
  </si>
  <si>
    <t>Intervalo para Repouso ou Alimentação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</si>
  <si>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</si>
  <si>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</si>
  <si>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</si>
  <si>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</si>
  <si>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</si>
  <si>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</si>
  <si>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 xml:space="preserve">Assistência Médica e Familiar </t>
  </si>
  <si>
    <t>(valor do transporte x Quantidade de vales utilizados por dia x Média de dias úteis no mês) - desconto da parte do empregado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</si>
  <si>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</si>
  <si>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</si>
  <si>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</si>
  <si>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(valor do plano de saúde mensal - desconto parte do empregado)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</si>
  <si>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</si>
  <si>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</si>
  <si>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</si>
  <si>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</si>
  <si>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</si>
  <si>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 xml:space="preserve">Afastamento maternidade </t>
  </si>
  <si>
    <t>%mães no ano</t>
  </si>
  <si>
    <t>((remuneração+1/3)x(meses de licença/meses do ano)/mese do ano)x2% de incidência</t>
  </si>
  <si>
    <t>Submódulo 4.1.1 - Afastamento Maternidade</t>
  </si>
  <si>
    <t>Incidência dos encargos previstos no Submódulo 2.2 sobre Afastamento maternidade</t>
  </si>
  <si>
    <t>Incidência do submódulo 2.2 sobre a remuneração e o 13º salário sobre afastamento maternidade</t>
  </si>
  <si>
    <t>((remuneração+13º salário) x (meses de licença/meses do ano) x 2% de incidência x incidência do submódulo 2.2</t>
  </si>
  <si>
    <t>% Afastamento maternidade x incidência do submódulo 2.2</t>
  </si>
  <si>
    <t>Ausência por Doença</t>
  </si>
  <si>
    <t>Incidência dos encargos do submódulo 2.2 sobre Ausências Legais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</si>
  <si>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</si>
  <si>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</si>
  <si>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r>
      <t>Ausência por Acidente de Trabalho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</si>
  <si>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</si>
  <si>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</si>
  <si>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</si>
  <si>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</si>
  <si>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</si>
  <si>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</si>
  <si>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</si>
  <si>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</si>
  <si>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</si>
  <si>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</si>
  <si>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</si>
  <si>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</si>
  <si>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</si>
  <si>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</si>
  <si>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</si>
  <si>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</si>
  <si>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</si>
  <si>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</si>
  <si>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</si>
  <si>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</si>
  <si>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</si>
  <si>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</si>
  <si>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</si>
  <si>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</si>
  <si>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</si>
  <si>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</si>
  <si>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</si>
  <si>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</si>
  <si>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</si>
  <si>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</si>
  <si>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</si>
  <si>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</si>
  <si>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</si>
  <si>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</si>
  <si>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</si>
  <si>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</si>
  <si>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</si>
  <si>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</si>
  <si>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</si>
  <si>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</si>
  <si>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</si>
  <si>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</si>
  <si>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</si>
  <si>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</si>
  <si>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</si>
  <si>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</si>
  <si>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</si>
  <si>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</si>
  <si>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</si>
  <si>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</si>
  <si>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</si>
  <si>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</si>
  <si>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</si>
  <si>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</si>
  <si>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</si>
  <si>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</si>
  <si>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</si>
  <si>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</si>
  <si>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</si>
  <si>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</si>
  <si>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</si>
  <si>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</si>
  <si>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</si>
  <si>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</si>
  <si>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</si>
  <si>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Nota 1: O Módulo 1 refere-se ao valor mensal devido ao empregado pela prestação do serviço no período de 12 meses.</t>
  </si>
  <si>
    <t>Nota 2: Para o empregado que labora a jornada 12x36, em caso da não concessão ou concessão parcial do intervalo intrajornada (§ 4º do art. 71 da CLT), o valor a ser pago será inserido na remuneração utilizando a alínea “G”.</t>
  </si>
  <si>
    <t>Nota 1: Como a planilha de custos e formação de preços é calculada mensalmente, provisiona-se proporcionalmente 1/12 (um doze avos) dos valores referentes a gratificação natalina e adicional de férias.</t>
  </si>
  <si>
    <t>Nota 2: O adicional de férias contido no Submódulo 2.1 corresponde a 1/3 (um terço) da remuneração que por sua vez é divido por 12 (doze) conforme Nota 1 acima.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</si>
  <si>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</si>
  <si>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</si>
  <si>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2.1, o Módulo 3, Módulo 4 e o Módulo 6.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</si>
  <si>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</si>
  <si>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</si>
  <si>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Nota 1: Os itens que contemplam o módulo 4 se referem ao custo dos dias trabalhados pelo repositor/substituto que por ventura venha cobrir o empregado nos casos de Ausências Legais (Submódulo 4.1) e/ou na Intrajornada (Submódulo 4.2), a depender da prestação do serviço.</t>
  </si>
  <si>
    <t>Nota 2: Haverá a incidência do Submódulo 2.2 sobre esse módulo.</t>
  </si>
  <si>
    <t>Nota: As alíneas “A” a “F” referem-se somente ao custo que será pago ao repositor pelos dias trabalhados quando da necessidade de substituir a mão de obra alocada na prestação do serviço.</t>
  </si>
  <si>
    <t>Nota: Valores mensais por empregado.</t>
  </si>
  <si>
    <t>Nota 1: Custos Indiretos, Tributos e Lucro por empregado.</t>
  </si>
  <si>
    <t>Nota 2: O valor dos tributos é obtido aplicando percentual sobre o faturamento.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</si>
  <si>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</si>
  <si>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</si>
  <si>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</si>
  <si>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</si>
  <si>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</si>
  <si>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</si>
  <si>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</si>
  <si>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</si>
  <si>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</si>
  <si>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4.1.1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</si>
  <si>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</si>
  <si>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</si>
  <si>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</si>
  <si>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</si>
  <si>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</si>
  <si>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</si>
  <si>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</si>
  <si>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</si>
  <si>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</si>
  <si>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</si>
  <si>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</si>
  <si>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</si>
  <si>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</si>
  <si>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</si>
  <si>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</si>
  <si>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Multa do FGTS e Contribuição Social sobre o Aviso Prévio Trabalhado</t>
  </si>
  <si>
    <t>(Remuneração + 13º salário + Férias + Adicional de Férias)*(40% multa do FGTS + 10% multa da Contribuição Social)*8%FGTS*100% incidência</t>
  </si>
  <si>
    <t>Valor Total (12 meses)</t>
  </si>
  <si>
    <t>UNIFORMES</t>
  </si>
  <si>
    <t>MATERIAIS</t>
  </si>
  <si>
    <t>Preço Unitário médio</t>
  </si>
  <si>
    <t>Cargo</t>
  </si>
  <si>
    <t>Quantidade de postos</t>
  </si>
  <si>
    <t>Meses</t>
  </si>
  <si>
    <t>Valor unitário por posto</t>
  </si>
  <si>
    <t>Valor Mensal</t>
  </si>
  <si>
    <t>Valor Total</t>
  </si>
  <si>
    <t xml:space="preserve">Valor Total </t>
  </si>
  <si>
    <t xml:space="preserve">Valor total dos itens </t>
  </si>
  <si>
    <t xml:space="preserve">Quadro Resumo </t>
  </si>
  <si>
    <t>CARGO: Encarregado/a</t>
  </si>
  <si>
    <t>CARGO: Garçom/Garçonete</t>
  </si>
  <si>
    <t>CARGO: Auxiliar de Serviços Gerais - ASG</t>
  </si>
  <si>
    <t>Encarregado/a</t>
  </si>
  <si>
    <t>Garçom/Garçonete</t>
  </si>
  <si>
    <t>Copeiro/a</t>
  </si>
  <si>
    <t>ASG</t>
  </si>
  <si>
    <t xml:space="preserve"> Encarregado/a</t>
  </si>
  <si>
    <t>CARGO: Copeiro/a</t>
  </si>
  <si>
    <t>Auxiliar de Serviços Gerais - ASG</t>
  </si>
  <si>
    <t>Gratificação de Função Encarregado</t>
  </si>
  <si>
    <t>30% * salário base (cláusula 14ª CCT 2018/2019)</t>
  </si>
  <si>
    <t>Equipamento</t>
  </si>
  <si>
    <t>Unid. Medida</t>
  </si>
  <si>
    <t>Aspirador de Pó</t>
  </si>
  <si>
    <t>Carrinho Funcional</t>
  </si>
  <si>
    <t>Vassoura Feiticeira, com escovas removíveis</t>
  </si>
  <si>
    <t>Dispenser</t>
  </si>
  <si>
    <t>Limpador de Vidros</t>
  </si>
  <si>
    <t>03</t>
  </si>
  <si>
    <t>02</t>
  </si>
  <si>
    <t>06</t>
  </si>
  <si>
    <t>04</t>
  </si>
  <si>
    <t>unidade</t>
  </si>
  <si>
    <t>valor unitário</t>
  </si>
  <si>
    <t>Valor mensal</t>
  </si>
  <si>
    <t>Quantidade de empregados</t>
  </si>
  <si>
    <t>Álcool 70º (tipo Coperalcool ou similar)</t>
  </si>
  <si>
    <t>Aromatizante (Neutralizador de odores)</t>
  </si>
  <si>
    <t>Aromatizante de ambiente – aerossol 400ml  (tipo bom ar ou similar)</t>
  </si>
  <si>
    <t>Desinfetante concentrado</t>
  </si>
  <si>
    <t>Detergente biodegradável concentrado</t>
  </si>
  <si>
    <t>Esponja dupla face</t>
  </si>
  <si>
    <t>Flanela branca</t>
  </si>
  <si>
    <t>Hipoclorito de sódio concentrado</t>
  </si>
  <si>
    <t>Lustra móveis</t>
  </si>
  <si>
    <t>Luvas G</t>
  </si>
  <si>
    <t>Luvas M</t>
  </si>
  <si>
    <t>Luvas P</t>
  </si>
  <si>
    <t>Multi Uso 500 ml</t>
  </si>
  <si>
    <t>Pano de limpeza branco</t>
  </si>
  <si>
    <t>Saco de lixo 200L preto</t>
  </si>
  <si>
    <t>Saco de lixo 40L preto</t>
  </si>
  <si>
    <t>Saco de lixo 200L azul claro</t>
  </si>
  <si>
    <t>Escova Oval</t>
  </si>
  <si>
    <t>Esponja de aço (tipo Bombril ou similar)</t>
  </si>
  <si>
    <t>Vaselina líquida 1L</t>
  </si>
  <si>
    <t>Fibra</t>
  </si>
  <si>
    <t>Pano Multiuso (tipo Perfex ou similar)</t>
  </si>
  <si>
    <t>Pasta de Limpeza Multiuso (tipo Limp Tek ou similar)</t>
  </si>
  <si>
    <t>Sabonete líquido em refil – fragrância de erva doce. Unidade de 800 ml cada refil. Marca referência: Trilha, audax</t>
  </si>
  <si>
    <t>Dispensador de Sabonete Espuma Branco Dimensões: 12 cm de profundidade 11 cm de largura 26 cm altura. Com capacidade de 800 a 1000 ml. Marca referência.: Kimberly-Clark, Exaccta</t>
  </si>
  <si>
    <t>Dispensador papel higiênico, plástico, cor branca, tipo fixação em parede com adesivo ou bucha/parafuso, com 30 cm de altura, 13 cm de largura e 11,5 de profundidade para papel higiênico tipo cai-cai. Marca referência.: Kimberly-Clark, Exaccta</t>
  </si>
  <si>
    <t>Açúcar refinado branco, de primeira qualidade - pacote com 1kg.</t>
  </si>
  <si>
    <t>Adoçante dietético Líquido sacarina sódico com 0,02 kcal frasco com 100ml</t>
  </si>
  <si>
    <t>Copo descartável, para água, de plástico, atóxico, branco, com capacidade de 200ml, acondicionado em pacotes com 100 unidades, caixa com 2.500 unidades, com temperatura máxima de uso 100ºC, normatizado – ABNT nº 14865/2012</t>
  </si>
  <si>
    <t>Copo descartável, para café, de plástico, atóxico, branco, com capacidade de 50ml, acondicionado em pacotes com 100 unidades, caixa 5.000 unidades, com temperatura máxima de uso 100ºC, normatizado – ABNT nº 14865/2002.</t>
  </si>
  <si>
    <t>Espátula de plástico para bebidas quentes e frias, com medida de 11cm tipo remo ou quadrada. Cor transparente ou branca. Produzida com material atóxico. (PACOTE COM 500 UNIDADES)</t>
  </si>
  <si>
    <t>Litro</t>
  </si>
  <si>
    <t>bombona 5L</t>
  </si>
  <si>
    <t>Frasco</t>
  </si>
  <si>
    <t>Fardo</t>
  </si>
  <si>
    <t>Pacotes</t>
  </si>
  <si>
    <t>Lata</t>
  </si>
  <si>
    <t>Unidades</t>
  </si>
  <si>
    <t>Potes</t>
  </si>
  <si>
    <t>Caixa</t>
  </si>
  <si>
    <t>Unidade</t>
  </si>
  <si>
    <t xml:space="preserve"> Unidade</t>
  </si>
  <si>
    <t>pcte</t>
  </si>
  <si>
    <t>kg</t>
  </si>
  <si>
    <t>frasco</t>
  </si>
  <si>
    <t>cx</t>
  </si>
  <si>
    <t>ITEM</t>
  </si>
  <si>
    <t xml:space="preserve">QTD Mensal </t>
  </si>
  <si>
    <t>UN. MED.</t>
  </si>
  <si>
    <t>Dispensador com auto corte para papel toalha bobina de 20 cm x 200m, fabricados em plástico abs de alta resistência e durabilidade, sistema de abertura com chave, libera o corte do papel em comprimento pré-determinado de 28cm, na cor branca, com tampa semitransparente, dimensões mínimas: (largura: 25cm, altura: 32cm, profundidade: 24 cm). Marca referência.: Kimberly-Clark, Exaccta.</t>
  </si>
  <si>
    <t>Preço Unitário 
Médio</t>
  </si>
  <si>
    <t>Quantidade de Empregados</t>
  </si>
  <si>
    <t>Camisa corte social</t>
  </si>
  <si>
    <t>Calça social</t>
  </si>
  <si>
    <t>Cinto</t>
  </si>
  <si>
    <t>Sapato Social</t>
  </si>
  <si>
    <t>Meia Social</t>
  </si>
  <si>
    <t>Camisa corte social manga longa</t>
  </si>
  <si>
    <t>Gravata borboleta</t>
  </si>
  <si>
    <t>Calça Social</t>
  </si>
  <si>
    <t>Laço para cabelo com presilha e rendinha</t>
  </si>
  <si>
    <t>Camisa Social 3/4</t>
  </si>
  <si>
    <t>Calça</t>
  </si>
  <si>
    <t>Avental</t>
  </si>
  <si>
    <t>Laço para cabelo com presilha e rendinha ou toca</t>
  </si>
  <si>
    <t>Sapato</t>
  </si>
  <si>
    <t>Camisa</t>
  </si>
  <si>
    <t>Calça com costuras reforçadas, própria para limpeza</t>
  </si>
  <si>
    <t>Bota com sola antiderrapante, para o serviço diário de limpeza</t>
  </si>
  <si>
    <t>Meia cano longa</t>
  </si>
  <si>
    <t>Benefício Social Familiar</t>
  </si>
  <si>
    <t>Cláusula 28ª CCT 2018/2019</t>
  </si>
  <si>
    <t>Casaco de Moletom</t>
  </si>
  <si>
    <t>Total mensal</t>
  </si>
  <si>
    <t>Valor por empregado por mês</t>
  </si>
  <si>
    <t>EQUIPAMENTOS</t>
  </si>
  <si>
    <r>
      <t xml:space="preserve">Papel higiênico interfolhado – caixas com 8000 folhas cada caixa, sem perfume, folha dupla, branco de alta alvura e 100 % celulose, tamanho 10 cm x 20 cm. O produto </t>
    </r>
    <r>
      <rPr>
        <sz val="9"/>
        <rFont val="Tahoma"/>
        <family val="2"/>
      </rPr>
      <t>deverá ter</t>
    </r>
    <r>
      <rPr>
        <sz val="9"/>
        <color rgb="FF000000"/>
        <rFont val="Tahoma"/>
        <family val="2"/>
      </rPr>
      <t> a certificação FSC.</t>
    </r>
  </si>
  <si>
    <r>
      <t>Papel toalha tipo bobina simples ou dupla, cor branca sem picote, tamanho de 19 cm x 200 metros, composição do produto 100% celulose virgem, gramatura mínima de </t>
    </r>
    <r>
      <rPr>
        <b/>
        <sz val="9"/>
        <color rgb="FF000000"/>
        <rFont val="Tahoma"/>
        <family val="2"/>
      </rPr>
      <t>35g/m</t>
    </r>
    <r>
      <rPr>
        <sz val="9"/>
        <color rgb="FF000000"/>
        <rFont val="Tahoma"/>
        <family val="2"/>
      </rPr>
      <t>² e máxima</t>
    </r>
    <r>
      <rPr>
        <b/>
        <sz val="9"/>
        <color rgb="FF000000"/>
        <rFont val="Tahoma"/>
        <family val="2"/>
      </rPr>
      <t>de 38g/m².</t>
    </r>
    <r>
      <rPr>
        <sz val="9"/>
        <color rgb="FF000000"/>
        <rFont val="Tahoma"/>
        <family val="2"/>
      </rPr>
      <t> Alvura (ABNT NBR NM ISO 2470:2001) superior a 80%.   Índice de maciez (ABNT NBR 15.134:2007) &lt; (menor) ou = (igual) que 5,5 nm/g. Quantidade de pintas (ABNT NBR 8259:2002) &lt; (menor) ou = (igual) que 20 mm²/m². Tempo de absorção de água (ABNT NBR ISO 12625-8:2012) compatível com o dispensador ofertado.</t>
    </r>
  </si>
  <si>
    <r>
      <t xml:space="preserve">Café em pó, torrado e moído, em pacotes de 0,5Kg. A qualidade do produto deve possuir certificado no PQC – Programa de Qualidade do Café, da ABIC, em plena validade, </t>
    </r>
    <r>
      <rPr>
        <b/>
        <u/>
        <sz val="9"/>
        <rFont val="Tahoma"/>
        <family val="2"/>
      </rPr>
      <t>ou</t>
    </r>
    <r>
      <rPr>
        <sz val="9"/>
        <rFont val="Tahoma"/>
        <family val="2"/>
      </rPr>
      <t xml:space="preserve"> Laudo de avaliação do café, emitido por laboratório especializado, com nota de Qualidade </t>
    </r>
    <r>
      <rPr>
        <b/>
        <sz val="9"/>
        <rFont val="Tahoma"/>
        <family val="2"/>
      </rPr>
      <t>Global mínima de 6,0 pontos</t>
    </r>
    <r>
      <rPr>
        <sz val="9"/>
        <rFont val="Tahoma"/>
        <family val="2"/>
      </rPr>
      <t xml:space="preserve"> na Escala Sensorial do Café e laudo de análise de microscopia do café, com tolerância de no máximo 1% de impureza. Aspecto: em pó homogêneo, torrado e moído; Tipo de Café: Gosto predominante de café arábica admitindo-se café arábicos ou conilon. Bebida: Dura ou mole, não se admitindo Rio e Rio Zona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</si>
</sst>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  <numFmt numFmtId="169" formatCode="&quot;R$&quot;\ #,##0.00"/>
    <numFmt numFmtId="170" formatCode="0_ ;\-0\ 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u/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6" fillId="0" borderId="0" xfId="0" applyNumberFormat="1" applyFont="1"/>
    <xf numFmtId="164" fontId="7" fillId="0" borderId="0" xfId="1" applyFont="1"/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15" xfId="0" applyFont="1" applyBorder="1" applyAlignment="1"/>
    <xf numFmtId="2" fontId="6" fillId="0" borderId="12" xfId="0" applyNumberFormat="1" applyFont="1" applyBorder="1"/>
    <xf numFmtId="0" fontId="6" fillId="0" borderId="16" xfId="0" applyFont="1" applyBorder="1" applyAlignment="1"/>
    <xf numFmtId="2" fontId="6" fillId="0" borderId="13" xfId="0" applyNumberFormat="1" applyFont="1" applyFill="1" applyBorder="1"/>
    <xf numFmtId="0" fontId="7" fillId="0" borderId="16" xfId="0" applyFont="1" applyBorder="1" applyAlignment="1"/>
    <xf numFmtId="0" fontId="6" fillId="0" borderId="17" xfId="0" applyFont="1" applyBorder="1" applyAlignment="1"/>
    <xf numFmtId="2" fontId="6" fillId="0" borderId="14" xfId="0" applyNumberFormat="1" applyFont="1" applyFill="1" applyBorder="1"/>
    <xf numFmtId="2" fontId="7" fillId="0" borderId="10" xfId="0" applyNumberFormat="1" applyFont="1" applyFill="1" applyBorder="1"/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0" fontId="6" fillId="0" borderId="3" xfId="0" applyFont="1" applyFill="1" applyBorder="1" applyAlignment="1">
      <alignment horizontal="center"/>
    </xf>
    <xf numFmtId="2" fontId="6" fillId="0" borderId="2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43" fontId="6" fillId="0" borderId="0" xfId="0" applyNumberFormat="1" applyFont="1"/>
    <xf numFmtId="0" fontId="6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43" fontId="8" fillId="0" borderId="1" xfId="3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3" applyFont="1" applyBorder="1"/>
    <xf numFmtId="10" fontId="9" fillId="0" borderId="1" xfId="2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3" fontId="8" fillId="0" borderId="1" xfId="3" applyFont="1" applyBorder="1" applyAlignment="1"/>
    <xf numFmtId="0" fontId="8" fillId="0" borderId="0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10" fontId="8" fillId="0" borderId="1" xfId="0" applyNumberFormat="1" applyFont="1" applyFill="1" applyBorder="1" applyAlignment="1">
      <alignment horizontal="center"/>
    </xf>
    <xf numFmtId="43" fontId="8" fillId="0" borderId="1" xfId="3" applyFont="1" applyFill="1" applyBorder="1"/>
    <xf numFmtId="0" fontId="8" fillId="0" borderId="3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3" fontId="9" fillId="0" borderId="1" xfId="3" applyFont="1" applyFill="1" applyBorder="1" applyAlignment="1">
      <alignment horizontal="right"/>
    </xf>
    <xf numFmtId="0" fontId="9" fillId="0" borderId="2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9" fontId="9" fillId="0" borderId="1" xfId="0" applyNumberFormat="1" applyFont="1" applyFill="1" applyBorder="1" applyAlignment="1"/>
    <xf numFmtId="10" fontId="9" fillId="0" borderId="1" xfId="0" applyNumberFormat="1" applyFont="1" applyFill="1" applyBorder="1" applyAlignment="1"/>
    <xf numFmtId="43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/>
    <xf numFmtId="165" fontId="9" fillId="0" borderId="1" xfId="2" applyNumberFormat="1" applyFont="1" applyFill="1" applyBorder="1" applyAlignment="1"/>
    <xf numFmtId="9" fontId="9" fillId="0" borderId="1" xfId="2" applyFont="1" applyFill="1" applyBorder="1" applyAlignment="1"/>
    <xf numFmtId="0" fontId="9" fillId="0" borderId="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2" fontId="8" fillId="0" borderId="0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9" fillId="0" borderId="43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left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/>
    <xf numFmtId="167" fontId="9" fillId="0" borderId="1" xfId="2" applyNumberFormat="1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Fill="1"/>
    <xf numFmtId="0" fontId="4" fillId="0" borderId="0" xfId="0" applyFont="1"/>
    <xf numFmtId="0" fontId="4" fillId="0" borderId="0" xfId="0" applyFont="1" applyFill="1"/>
    <xf numFmtId="43" fontId="4" fillId="0" borderId="0" xfId="3" applyFont="1"/>
    <xf numFmtId="9" fontId="4" fillId="0" borderId="0" xfId="2" applyFont="1"/>
    <xf numFmtId="43" fontId="4" fillId="0" borderId="0" xfId="0" applyNumberFormat="1" applyFont="1"/>
    <xf numFmtId="10" fontId="4" fillId="0" borderId="0" xfId="2" applyNumberFormat="1" applyFont="1"/>
    <xf numFmtId="168" fontId="4" fillId="0" borderId="0" xfId="0" applyNumberFormat="1" applyFont="1"/>
    <xf numFmtId="2" fontId="4" fillId="0" borderId="0" xfId="0" applyNumberFormat="1" applyFont="1"/>
    <xf numFmtId="0" fontId="20" fillId="0" borderId="0" xfId="0" applyFont="1"/>
    <xf numFmtId="43" fontId="8" fillId="0" borderId="0" xfId="3" applyFont="1" applyBorder="1" applyAlignment="1"/>
    <xf numFmtId="43" fontId="8" fillId="0" borderId="0" xfId="3" applyFont="1" applyFill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0" fontId="8" fillId="0" borderId="5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21" fillId="0" borderId="0" xfId="0" applyFont="1"/>
    <xf numFmtId="10" fontId="21" fillId="0" borderId="0" xfId="2" applyNumberFormat="1" applyFont="1"/>
    <xf numFmtId="10" fontId="21" fillId="0" borderId="0" xfId="0" applyNumberFormat="1" applyFont="1"/>
    <xf numFmtId="0" fontId="21" fillId="0" borderId="0" xfId="0" applyFont="1" applyBorder="1"/>
    <xf numFmtId="0" fontId="22" fillId="0" borderId="0" xfId="0" applyFont="1" applyBorder="1"/>
    <xf numFmtId="2" fontId="22" fillId="0" borderId="0" xfId="0" applyNumberFormat="1" applyFont="1"/>
    <xf numFmtId="0" fontId="21" fillId="0" borderId="0" xfId="0" applyFont="1" applyFill="1" applyBorder="1"/>
    <xf numFmtId="0" fontId="21" fillId="0" borderId="0" xfId="0" applyFont="1" applyFill="1"/>
    <xf numFmtId="2" fontId="21" fillId="0" borderId="0" xfId="0" applyNumberFormat="1" applyFont="1" applyBorder="1"/>
    <xf numFmtId="166" fontId="21" fillId="0" borderId="0" xfId="2" applyNumberFormat="1" applyFont="1" applyFill="1"/>
    <xf numFmtId="2" fontId="21" fillId="0" borderId="0" xfId="0" applyNumberFormat="1" applyFont="1"/>
    <xf numFmtId="2" fontId="21" fillId="0" borderId="0" xfId="0" applyNumberFormat="1" applyFont="1" applyFill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22" fillId="0" borderId="0" xfId="1" applyFont="1"/>
    <xf numFmtId="0" fontId="23" fillId="0" borderId="0" xfId="0" applyFont="1"/>
    <xf numFmtId="1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wrapText="1"/>
    </xf>
    <xf numFmtId="164" fontId="8" fillId="0" borderId="0" xfId="1" applyFont="1"/>
    <xf numFmtId="164" fontId="8" fillId="0" borderId="1" xfId="1" applyFont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64" fontId="8" fillId="0" borderId="1" xfId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vertical="center"/>
    </xf>
    <xf numFmtId="0" fontId="17" fillId="0" borderId="0" xfId="0" applyFont="1" applyFill="1"/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6" borderId="1" xfId="0" applyFont="1" applyFill="1" applyBorder="1"/>
    <xf numFmtId="43" fontId="9" fillId="6" borderId="1" xfId="3" applyFont="1" applyFill="1" applyBorder="1" applyAlignment="1">
      <alignment horizontal="right"/>
    </xf>
    <xf numFmtId="169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9" fontId="0" fillId="0" borderId="1" xfId="0" applyNumberFormat="1" applyBorder="1"/>
    <xf numFmtId="1" fontId="0" fillId="0" borderId="1" xfId="0" applyNumberForma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50" xfId="3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9" fontId="0" fillId="0" borderId="1" xfId="0" applyNumberFormat="1" applyFill="1" applyBorder="1"/>
    <xf numFmtId="4" fontId="0" fillId="0" borderId="0" xfId="0" applyNumberFormat="1" applyFill="1"/>
    <xf numFmtId="43" fontId="8" fillId="0" borderId="22" xfId="3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3" borderId="40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51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51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8" fillId="0" borderId="3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22" xfId="0" applyFont="1" applyFill="1" applyBorder="1" applyAlignment="1">
      <alignment horizontal="center" wrapText="1"/>
    </xf>
    <xf numFmtId="0" fontId="19" fillId="0" borderId="35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8" fillId="7" borderId="0" xfId="3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8" fillId="8" borderId="52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43" fontId="9" fillId="0" borderId="2" xfId="3" applyFont="1" applyBorder="1" applyAlignment="1">
      <alignment vertical="center"/>
    </xf>
    <xf numFmtId="43" fontId="9" fillId="0" borderId="2" xfId="3" applyFont="1" applyBorder="1" applyAlignment="1">
      <alignment horizontal="center" vertical="center"/>
    </xf>
    <xf numFmtId="0" fontId="24" fillId="0" borderId="3" xfId="0" applyFont="1" applyBorder="1" applyAlignment="1">
      <alignment horizontal="justify" vertical="center"/>
    </xf>
    <xf numFmtId="43" fontId="9" fillId="0" borderId="1" xfId="3" applyFont="1" applyBorder="1" applyAlignment="1">
      <alignment horizontal="center" vertical="center"/>
    </xf>
    <xf numFmtId="0" fontId="24" fillId="0" borderId="3" xfId="0" applyFont="1" applyFill="1" applyBorder="1" applyAlignment="1">
      <alignment horizontal="justify" vertical="center"/>
    </xf>
    <xf numFmtId="43" fontId="9" fillId="0" borderId="50" xfId="3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43" fontId="8" fillId="2" borderId="54" xfId="3" applyFont="1" applyFill="1" applyBorder="1" applyAlignment="1">
      <alignment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70" fontId="8" fillId="2" borderId="57" xfId="3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43" fontId="8" fillId="2" borderId="56" xfId="3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43" fontId="0" fillId="0" borderId="0" xfId="0" applyNumberFormat="1"/>
  </cellXfs>
  <cellStyles count="8">
    <cellStyle name="Moeda" xfId="1" builtinId="4"/>
    <cellStyle name="Moeda 2" xfId="7"/>
    <cellStyle name="Normal" xfId="0" builtinId="0"/>
    <cellStyle name="Normal 2" xfId="5"/>
    <cellStyle name="Porcentagem" xfId="2" builtinId="5"/>
    <cellStyle name="Vírgula" xfId="3" builtinId="3"/>
    <cellStyle name="Vírgula 2" xfId="6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41"/>
  <sheetViews>
    <sheetView workbookViewId="0">
      <selection activeCell="G36" sqref="G36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22" t="s">
        <v>108</v>
      </c>
      <c r="B1" s="223"/>
      <c r="C1" s="223"/>
      <c r="D1" s="223"/>
      <c r="E1" s="223"/>
      <c r="F1" s="224"/>
    </row>
    <row r="2" spans="1:6" x14ac:dyDescent="0.2">
      <c r="A2" s="225" t="s">
        <v>109</v>
      </c>
      <c r="B2" s="225"/>
      <c r="C2" s="225"/>
      <c r="D2" s="225"/>
      <c r="E2" s="225"/>
      <c r="F2" s="225"/>
    </row>
    <row r="3" spans="1:6" x14ac:dyDescent="0.2">
      <c r="A3" s="80"/>
      <c r="B3" s="80"/>
      <c r="C3" s="80"/>
      <c r="D3" s="80"/>
      <c r="E3" s="80"/>
      <c r="F3" s="80"/>
    </row>
    <row r="4" spans="1:6" x14ac:dyDescent="0.2">
      <c r="A4" s="207" t="s">
        <v>110</v>
      </c>
      <c r="B4" s="208"/>
      <c r="C4" s="208"/>
      <c r="D4" s="208"/>
      <c r="E4" s="208"/>
      <c r="F4" s="209"/>
    </row>
    <row r="5" spans="1:6" x14ac:dyDescent="0.2">
      <c r="A5" s="81" t="s">
        <v>111</v>
      </c>
      <c r="B5" s="226"/>
      <c r="C5" s="227"/>
      <c r="D5" s="227"/>
      <c r="E5" s="227"/>
      <c r="F5" s="228"/>
    </row>
    <row r="6" spans="1:6" x14ac:dyDescent="0.2">
      <c r="A6" s="81" t="s">
        <v>112</v>
      </c>
      <c r="B6" s="226"/>
      <c r="C6" s="227"/>
      <c r="D6" s="228"/>
      <c r="E6" s="82" t="s">
        <v>113</v>
      </c>
      <c r="F6" s="82" t="s">
        <v>114</v>
      </c>
    </row>
    <row r="7" spans="1:6" x14ac:dyDescent="0.2">
      <c r="A7" s="81" t="s">
        <v>115</v>
      </c>
      <c r="B7" s="229" t="s">
        <v>116</v>
      </c>
      <c r="C7" s="230"/>
      <c r="D7" s="230"/>
      <c r="E7" s="230"/>
      <c r="F7" s="231"/>
    </row>
    <row r="8" spans="1:6" x14ac:dyDescent="0.2">
      <c r="A8" s="81" t="s">
        <v>117</v>
      </c>
      <c r="B8" s="226"/>
      <c r="C8" s="227"/>
      <c r="D8" s="227"/>
      <c r="E8" s="227"/>
      <c r="F8" s="228"/>
    </row>
    <row r="9" spans="1:6" x14ac:dyDescent="0.2">
      <c r="A9" s="80"/>
      <c r="B9" s="80"/>
      <c r="C9" s="80"/>
      <c r="D9" s="80"/>
      <c r="E9" s="80"/>
      <c r="F9" s="80"/>
    </row>
    <row r="10" spans="1:6" x14ac:dyDescent="0.2">
      <c r="A10" s="80"/>
      <c r="B10" s="80"/>
      <c r="C10" s="80"/>
      <c r="D10" s="80"/>
      <c r="E10" s="80"/>
      <c r="F10" s="80"/>
    </row>
    <row r="11" spans="1:6" ht="22.5" x14ac:dyDescent="0.2">
      <c r="A11" s="83" t="s">
        <v>118</v>
      </c>
      <c r="B11" s="83" t="s">
        <v>119</v>
      </c>
      <c r="C11" s="84" t="s">
        <v>120</v>
      </c>
      <c r="D11" s="83" t="s">
        <v>121</v>
      </c>
      <c r="E11" s="83" t="s">
        <v>122</v>
      </c>
      <c r="F11" s="83" t="s">
        <v>123</v>
      </c>
    </row>
    <row r="12" spans="1:6" x14ac:dyDescent="0.2">
      <c r="A12" s="85"/>
      <c r="B12" s="85"/>
      <c r="C12" s="85"/>
      <c r="D12" s="85"/>
      <c r="E12" s="85"/>
      <c r="F12" s="85"/>
    </row>
    <row r="13" spans="1:6" x14ac:dyDescent="0.2">
      <c r="A13" s="85"/>
      <c r="B13" s="85"/>
      <c r="C13" s="85"/>
      <c r="D13" s="85"/>
      <c r="E13" s="85"/>
      <c r="F13" s="85"/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5"/>
      <c r="B15" s="85"/>
      <c r="C15" s="85"/>
      <c r="D15" s="85"/>
      <c r="E15" s="85"/>
      <c r="F15" s="85"/>
    </row>
    <row r="16" spans="1:6" x14ac:dyDescent="0.2">
      <c r="A16" s="80"/>
      <c r="B16" s="80"/>
      <c r="C16" s="80"/>
      <c r="D16" s="80"/>
      <c r="E16" s="80"/>
      <c r="F16" s="80"/>
    </row>
    <row r="17" spans="1:6" x14ac:dyDescent="0.2">
      <c r="A17" s="80"/>
      <c r="B17" s="80"/>
      <c r="C17" s="80"/>
      <c r="D17" s="80"/>
      <c r="E17" s="80"/>
      <c r="F17" s="80"/>
    </row>
    <row r="18" spans="1:6" x14ac:dyDescent="0.2">
      <c r="A18" s="232" t="s">
        <v>124</v>
      </c>
      <c r="B18" s="233"/>
      <c r="C18" s="233"/>
      <c r="D18" s="233"/>
      <c r="E18" s="233"/>
      <c r="F18" s="234"/>
    </row>
    <row r="19" spans="1:6" x14ac:dyDescent="0.2">
      <c r="A19" s="210"/>
      <c r="B19" s="211"/>
      <c r="C19" s="211"/>
      <c r="D19" s="211"/>
      <c r="E19" s="211"/>
      <c r="F19" s="212"/>
    </row>
    <row r="20" spans="1:6" x14ac:dyDescent="0.2">
      <c r="A20" s="80"/>
      <c r="B20" s="80"/>
      <c r="C20" s="80"/>
      <c r="D20" s="80"/>
      <c r="E20" s="80"/>
      <c r="F20" s="80"/>
    </row>
    <row r="21" spans="1:6" x14ac:dyDescent="0.2">
      <c r="A21" s="80"/>
      <c r="B21" s="80"/>
      <c r="C21" s="80"/>
      <c r="D21" s="80"/>
      <c r="E21" s="80"/>
      <c r="F21" s="80"/>
    </row>
    <row r="22" spans="1:6" x14ac:dyDescent="0.2">
      <c r="A22" s="235" t="s">
        <v>125</v>
      </c>
      <c r="B22" s="236"/>
      <c r="C22" s="236"/>
      <c r="D22" s="236"/>
      <c r="E22" s="236"/>
      <c r="F22" s="237"/>
    </row>
    <row r="23" spans="1:6" x14ac:dyDescent="0.2">
      <c r="A23" s="210"/>
      <c r="B23" s="211"/>
      <c r="C23" s="211"/>
      <c r="D23" s="211"/>
      <c r="E23" s="211"/>
      <c r="F23" s="212"/>
    </row>
    <row r="24" spans="1:6" x14ac:dyDescent="0.2">
      <c r="A24" s="80"/>
      <c r="B24" s="80"/>
      <c r="C24" s="80"/>
      <c r="D24" s="80"/>
      <c r="E24" s="80"/>
      <c r="F24" s="80"/>
    </row>
    <row r="25" spans="1:6" x14ac:dyDescent="0.2">
      <c r="A25" s="80"/>
      <c r="B25" s="80"/>
      <c r="C25" s="80"/>
      <c r="D25" s="80"/>
      <c r="E25" s="80"/>
      <c r="F25" s="80"/>
    </row>
    <row r="26" spans="1:6" x14ac:dyDescent="0.2">
      <c r="A26" s="219" t="s">
        <v>126</v>
      </c>
      <c r="B26" s="220"/>
      <c r="C26" s="220"/>
      <c r="D26" s="220"/>
      <c r="E26" s="220"/>
      <c r="F26" s="221"/>
    </row>
    <row r="27" spans="1:6" x14ac:dyDescent="0.2">
      <c r="A27" s="210"/>
      <c r="B27" s="211"/>
      <c r="C27" s="211"/>
      <c r="D27" s="211"/>
      <c r="E27" s="211"/>
      <c r="F27" s="212"/>
    </row>
    <row r="28" spans="1:6" x14ac:dyDescent="0.2">
      <c r="A28" s="80"/>
      <c r="B28" s="80"/>
      <c r="C28" s="80"/>
      <c r="D28" s="80"/>
      <c r="E28" s="80"/>
      <c r="F28" s="80"/>
    </row>
    <row r="29" spans="1:6" x14ac:dyDescent="0.2">
      <c r="A29" s="80"/>
      <c r="B29" s="80"/>
      <c r="C29" s="80"/>
      <c r="D29" s="80"/>
      <c r="E29" s="80"/>
      <c r="F29" s="80"/>
    </row>
    <row r="30" spans="1:6" x14ac:dyDescent="0.2">
      <c r="A30" s="207" t="s">
        <v>127</v>
      </c>
      <c r="B30" s="208"/>
      <c r="C30" s="209"/>
      <c r="D30" s="80"/>
      <c r="E30" s="80"/>
      <c r="F30" s="80"/>
    </row>
    <row r="31" spans="1:6" x14ac:dyDescent="0.2">
      <c r="A31" s="213" t="s">
        <v>128</v>
      </c>
      <c r="B31" s="214"/>
      <c r="C31" s="86" t="s">
        <v>129</v>
      </c>
      <c r="D31" s="80"/>
      <c r="E31" s="80"/>
      <c r="F31" s="80"/>
    </row>
    <row r="32" spans="1:6" x14ac:dyDescent="0.2">
      <c r="A32" s="215"/>
      <c r="B32" s="216"/>
      <c r="C32" s="87"/>
      <c r="D32" s="80"/>
      <c r="E32" s="80"/>
      <c r="F32" s="80"/>
    </row>
    <row r="33" spans="1:6" x14ac:dyDescent="0.2">
      <c r="A33" s="80"/>
      <c r="B33" s="80"/>
      <c r="C33" s="80"/>
      <c r="D33" s="80"/>
      <c r="E33" s="80"/>
      <c r="F33" s="80"/>
    </row>
    <row r="34" spans="1:6" x14ac:dyDescent="0.2">
      <c r="A34" s="80"/>
      <c r="B34" s="80"/>
      <c r="C34" s="80"/>
      <c r="D34" s="80"/>
      <c r="E34" s="80"/>
      <c r="F34" s="80"/>
    </row>
    <row r="35" spans="1:6" x14ac:dyDescent="0.2">
      <c r="A35" s="217" t="s">
        <v>130</v>
      </c>
      <c r="B35" s="217"/>
      <c r="C35" s="217"/>
      <c r="D35" s="217"/>
      <c r="E35" s="217"/>
      <c r="F35" s="217"/>
    </row>
    <row r="36" spans="1:6" x14ac:dyDescent="0.2">
      <c r="A36" s="218" t="s">
        <v>131</v>
      </c>
      <c r="B36" s="218"/>
      <c r="C36" s="88" t="s">
        <v>129</v>
      </c>
      <c r="D36" s="218" t="s">
        <v>132</v>
      </c>
      <c r="E36" s="218"/>
      <c r="F36" s="218"/>
    </row>
    <row r="37" spans="1:6" x14ac:dyDescent="0.2">
      <c r="A37" s="206"/>
      <c r="B37" s="206"/>
      <c r="C37" s="89"/>
      <c r="D37" s="206"/>
      <c r="E37" s="206"/>
      <c r="F37" s="206"/>
    </row>
    <row r="38" spans="1:6" x14ac:dyDescent="0.2">
      <c r="A38" s="80"/>
      <c r="B38" s="80"/>
      <c r="C38" s="80"/>
      <c r="D38" s="80"/>
      <c r="E38" s="80"/>
      <c r="F38" s="80"/>
    </row>
    <row r="39" spans="1:6" x14ac:dyDescent="0.2">
      <c r="A39" s="80"/>
      <c r="B39" s="80"/>
      <c r="C39" s="80"/>
      <c r="D39" s="80"/>
      <c r="E39" s="80"/>
      <c r="F39" s="80"/>
    </row>
    <row r="40" spans="1:6" x14ac:dyDescent="0.2">
      <c r="A40" s="207" t="s">
        <v>133</v>
      </c>
      <c r="B40" s="208"/>
      <c r="C40" s="208"/>
      <c r="D40" s="208"/>
      <c r="E40" s="208"/>
      <c r="F40" s="209"/>
    </row>
    <row r="41" spans="1:6" x14ac:dyDescent="0.2">
      <c r="A41" s="210"/>
      <c r="B41" s="211"/>
      <c r="C41" s="211"/>
      <c r="D41" s="211"/>
      <c r="E41" s="211"/>
      <c r="F41" s="212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"/>
  <sheetViews>
    <sheetView tabSelected="1" zoomScaleNormal="100" workbookViewId="0">
      <selection activeCell="F14" sqref="F14:F15"/>
    </sheetView>
  </sheetViews>
  <sheetFormatPr defaultRowHeight="12.75" x14ac:dyDescent="0.2"/>
  <cols>
    <col min="1" max="1" width="26.42578125" customWidth="1"/>
    <col min="2" max="2" width="18.5703125" bestFit="1" customWidth="1"/>
    <col min="3" max="3" width="18.42578125" customWidth="1"/>
    <col min="4" max="4" width="20.140625" bestFit="1" customWidth="1"/>
    <col min="5" max="5" width="13.28515625" bestFit="1" customWidth="1"/>
    <col min="6" max="6" width="17.7109375" bestFit="1" customWidth="1"/>
    <col min="8" max="8" width="27.85546875" customWidth="1"/>
    <col min="9" max="9" width="12.42578125" customWidth="1"/>
    <col min="11" max="11" width="14.42578125" customWidth="1"/>
    <col min="12" max="12" width="12" customWidth="1"/>
    <col min="13" max="13" width="11.5703125" customWidth="1"/>
  </cols>
  <sheetData>
    <row r="1" spans="1:7" x14ac:dyDescent="0.2">
      <c r="A1" s="170"/>
      <c r="B1" s="170"/>
      <c r="C1" s="170"/>
      <c r="D1" s="170"/>
      <c r="E1" s="170"/>
      <c r="F1" s="171"/>
      <c r="G1" s="171"/>
    </row>
    <row r="2" spans="1:7" x14ac:dyDescent="0.2">
      <c r="A2" s="306" t="s">
        <v>226</v>
      </c>
      <c r="B2" s="306"/>
      <c r="C2" s="306"/>
      <c r="D2" s="306"/>
      <c r="E2" s="306"/>
      <c r="F2" s="306"/>
      <c r="G2" s="171"/>
    </row>
    <row r="3" spans="1:7" x14ac:dyDescent="0.2">
      <c r="A3" s="307" t="s">
        <v>218</v>
      </c>
      <c r="B3" s="305" t="s">
        <v>219</v>
      </c>
      <c r="C3" s="305" t="s">
        <v>220</v>
      </c>
      <c r="D3" s="305" t="s">
        <v>221</v>
      </c>
      <c r="E3" s="307" t="s">
        <v>222</v>
      </c>
      <c r="F3" s="307" t="s">
        <v>223</v>
      </c>
      <c r="G3" s="171"/>
    </row>
    <row r="4" spans="1:7" x14ac:dyDescent="0.2">
      <c r="A4" s="307"/>
      <c r="B4" s="305"/>
      <c r="C4" s="305"/>
      <c r="D4" s="305"/>
      <c r="E4" s="307"/>
      <c r="F4" s="307"/>
      <c r="G4" s="171"/>
    </row>
    <row r="5" spans="1:7" ht="21" customHeight="1" x14ac:dyDescent="0.2">
      <c r="A5" s="177" t="s">
        <v>234</v>
      </c>
      <c r="B5" s="173">
        <v>2</v>
      </c>
      <c r="C5" s="173">
        <v>12</v>
      </c>
      <c r="D5" s="199">
        <f>Encarregado!D140</f>
        <v>5525.32</v>
      </c>
      <c r="E5" s="199">
        <f>B5*D5</f>
        <v>11050.64</v>
      </c>
      <c r="F5" s="199">
        <f>C5*E5</f>
        <v>132607.67999999999</v>
      </c>
      <c r="G5" s="171"/>
    </row>
    <row r="6" spans="1:7" ht="21" customHeight="1" x14ac:dyDescent="0.2">
      <c r="A6" s="177" t="s">
        <v>231</v>
      </c>
      <c r="B6" s="173">
        <v>6</v>
      </c>
      <c r="C6" s="173">
        <v>12</v>
      </c>
      <c r="D6" s="199">
        <f>Garçom!D140</f>
        <v>4971.1899999999996</v>
      </c>
      <c r="E6" s="199">
        <f t="shared" ref="E6:E8" si="0">B6*D6</f>
        <v>29827.14</v>
      </c>
      <c r="F6" s="199">
        <f t="shared" ref="F6:F8" si="1">C6*E6</f>
        <v>357925.68</v>
      </c>
      <c r="G6" s="171"/>
    </row>
    <row r="7" spans="1:7" ht="21" customHeight="1" x14ac:dyDescent="0.2">
      <c r="A7" s="177" t="s">
        <v>232</v>
      </c>
      <c r="B7" s="173">
        <v>7</v>
      </c>
      <c r="C7" s="173">
        <v>12</v>
      </c>
      <c r="D7" s="199">
        <f>Copeiro!D140</f>
        <v>3813.45</v>
      </c>
      <c r="E7" s="199">
        <f t="shared" si="0"/>
        <v>26694.149999999998</v>
      </c>
      <c r="F7" s="199">
        <f t="shared" si="1"/>
        <v>320329.8</v>
      </c>
      <c r="G7" s="171"/>
    </row>
    <row r="8" spans="1:7" ht="21" customHeight="1" x14ac:dyDescent="0.2">
      <c r="A8" s="177" t="s">
        <v>236</v>
      </c>
      <c r="B8" s="173">
        <v>20</v>
      </c>
      <c r="C8" s="173">
        <v>12</v>
      </c>
      <c r="D8" s="199">
        <f>ASG!D140</f>
        <v>4479.16</v>
      </c>
      <c r="E8" s="199">
        <f t="shared" si="0"/>
        <v>89583.2</v>
      </c>
      <c r="F8" s="199">
        <f t="shared" si="1"/>
        <v>1074998.3999999999</v>
      </c>
      <c r="G8" s="171"/>
    </row>
    <row r="9" spans="1:7" ht="21" customHeight="1" x14ac:dyDescent="0.2">
      <c r="A9" s="178" t="s">
        <v>162</v>
      </c>
      <c r="B9" s="179">
        <f>SUM(B5:B8)</f>
        <v>35</v>
      </c>
      <c r="C9" s="109"/>
      <c r="D9" s="179" t="s">
        <v>224</v>
      </c>
      <c r="E9" s="174">
        <f>SUM(E5:E8)</f>
        <v>157155.13</v>
      </c>
      <c r="F9" s="174">
        <f>SUM(F5:F8)</f>
        <v>1885861.5599999998</v>
      </c>
    </row>
    <row r="10" spans="1:7" ht="20.25" customHeight="1" x14ac:dyDescent="0.2">
      <c r="A10" s="305" t="s">
        <v>225</v>
      </c>
      <c r="B10" s="305"/>
      <c r="C10" s="305"/>
      <c r="D10" s="305"/>
      <c r="E10" s="305"/>
      <c r="F10" s="180">
        <f>F9</f>
        <v>1885861.5599999998</v>
      </c>
    </row>
    <row r="11" spans="1:7" x14ac:dyDescent="0.2">
      <c r="A11" s="175"/>
      <c r="B11" s="175"/>
      <c r="C11" s="175"/>
      <c r="D11" s="175"/>
      <c r="E11" s="175"/>
      <c r="F11" s="175"/>
    </row>
    <row r="12" spans="1:7" x14ac:dyDescent="0.2">
      <c r="A12" s="175"/>
      <c r="B12" s="175"/>
      <c r="C12" s="175"/>
      <c r="D12" s="175"/>
      <c r="E12" s="175"/>
      <c r="F12" s="175"/>
    </row>
    <row r="13" spans="1:7" x14ac:dyDescent="0.2">
      <c r="A13" s="176"/>
      <c r="B13" s="172"/>
      <c r="C13" s="172"/>
      <c r="D13" s="172"/>
      <c r="E13" s="172"/>
      <c r="F13" s="172"/>
    </row>
    <row r="14" spans="1:7" x14ac:dyDescent="0.2">
      <c r="A14" s="172"/>
      <c r="B14" s="172"/>
      <c r="C14" s="172"/>
      <c r="D14" s="172"/>
      <c r="E14" s="172"/>
      <c r="F14" s="204"/>
    </row>
    <row r="15" spans="1:7" x14ac:dyDescent="0.2">
      <c r="F15" s="333"/>
    </row>
  </sheetData>
  <mergeCells count="8">
    <mergeCell ref="A10:E10"/>
    <mergeCell ref="A2:F2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R30"/>
  <sheetViews>
    <sheetView workbookViewId="0">
      <selection activeCell="H40" sqref="H40"/>
    </sheetView>
  </sheetViews>
  <sheetFormatPr defaultRowHeight="12.75" x14ac:dyDescent="0.2"/>
  <cols>
    <col min="8" max="8" width="13.140625" customWidth="1"/>
  </cols>
  <sheetData>
    <row r="1" spans="1:18" x14ac:dyDescent="0.2">
      <c r="A1" s="90"/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  <c r="N1" s="90"/>
      <c r="O1" s="90"/>
      <c r="P1" s="90"/>
      <c r="Q1" s="90"/>
      <c r="R1" s="90"/>
    </row>
    <row r="2" spans="1:18" ht="13.5" thickBot="1" x14ac:dyDescent="0.25">
      <c r="A2" s="90"/>
      <c r="B2" s="90"/>
      <c r="C2" s="90"/>
      <c r="D2" s="90"/>
      <c r="E2" s="90"/>
      <c r="F2" s="90"/>
      <c r="G2" s="90"/>
      <c r="H2" s="90"/>
      <c r="I2" s="91"/>
      <c r="J2" s="90"/>
      <c r="K2" s="90"/>
      <c r="L2" s="90"/>
      <c r="M2" s="90"/>
      <c r="N2" s="90"/>
      <c r="O2" s="90"/>
      <c r="P2" s="90"/>
      <c r="Q2" s="90"/>
      <c r="R2" s="90"/>
    </row>
    <row r="3" spans="1:18" ht="15" thickBot="1" x14ac:dyDescent="0.25">
      <c r="A3" s="90"/>
      <c r="B3" s="222" t="s">
        <v>134</v>
      </c>
      <c r="C3" s="223"/>
      <c r="D3" s="223"/>
      <c r="E3" s="223"/>
      <c r="F3" s="223"/>
      <c r="G3" s="223"/>
      <c r="H3" s="224"/>
      <c r="I3" s="92"/>
      <c r="J3" s="90"/>
      <c r="K3" s="93" t="s">
        <v>135</v>
      </c>
      <c r="L3" s="90"/>
      <c r="M3" s="90"/>
      <c r="N3" s="90"/>
      <c r="O3" s="90"/>
      <c r="P3" s="90"/>
      <c r="Q3" s="90"/>
      <c r="R3" s="90"/>
    </row>
    <row r="4" spans="1:18" x14ac:dyDescent="0.2">
      <c r="A4" s="90"/>
      <c r="B4" s="253" t="s">
        <v>109</v>
      </c>
      <c r="C4" s="253"/>
      <c r="D4" s="253"/>
      <c r="E4" s="253"/>
      <c r="F4" s="253"/>
      <c r="G4" s="253"/>
      <c r="H4" s="253"/>
      <c r="I4" s="94"/>
      <c r="J4" s="90"/>
      <c r="K4" s="95" t="s">
        <v>136</v>
      </c>
      <c r="L4" s="90"/>
      <c r="M4" s="90"/>
      <c r="N4" s="90"/>
      <c r="O4" s="90"/>
      <c r="P4" s="90"/>
      <c r="Q4" s="90"/>
      <c r="R4" s="90"/>
    </row>
    <row r="5" spans="1:18" x14ac:dyDescent="0.2">
      <c r="A5" s="90"/>
      <c r="B5" s="90"/>
      <c r="C5" s="90"/>
      <c r="D5" s="90"/>
      <c r="E5" s="90"/>
      <c r="F5" s="90"/>
      <c r="G5" s="90"/>
      <c r="H5" s="90"/>
      <c r="I5" s="91"/>
      <c r="J5" s="90"/>
      <c r="K5" s="93"/>
      <c r="L5" s="90"/>
      <c r="M5" s="90"/>
      <c r="N5" s="90"/>
      <c r="O5" s="90"/>
      <c r="P5" s="90"/>
      <c r="Q5" s="90"/>
      <c r="R5" s="90"/>
    </row>
    <row r="6" spans="1:18" x14ac:dyDescent="0.2">
      <c r="A6" s="90"/>
      <c r="B6" s="96" t="s">
        <v>137</v>
      </c>
      <c r="C6" s="97"/>
      <c r="D6" s="90"/>
      <c r="E6" s="90"/>
      <c r="F6" s="90"/>
      <c r="G6" s="90"/>
      <c r="H6" s="90"/>
      <c r="I6" s="91"/>
      <c r="J6" s="90"/>
      <c r="K6" s="93" t="s">
        <v>138</v>
      </c>
      <c r="L6" s="90"/>
      <c r="M6" s="90"/>
      <c r="N6" s="90"/>
      <c r="O6" s="90"/>
      <c r="P6" s="90"/>
      <c r="Q6" s="90"/>
      <c r="R6" s="90"/>
    </row>
    <row r="7" spans="1:18" x14ac:dyDescent="0.2">
      <c r="A7" s="90"/>
      <c r="B7" s="90"/>
      <c r="C7" s="90"/>
      <c r="D7" s="90"/>
      <c r="E7" s="90"/>
      <c r="F7" s="90"/>
      <c r="G7" s="90"/>
      <c r="H7" s="90"/>
      <c r="I7" s="91"/>
      <c r="J7" s="90"/>
      <c r="K7" s="90"/>
      <c r="L7" s="90"/>
      <c r="M7" s="90"/>
      <c r="N7" s="90"/>
      <c r="O7" s="90"/>
      <c r="P7" s="90"/>
      <c r="Q7" s="90"/>
      <c r="R7" s="90"/>
    </row>
    <row r="8" spans="1:18" x14ac:dyDescent="0.2">
      <c r="A8" s="90"/>
      <c r="B8" s="96" t="s">
        <v>107</v>
      </c>
      <c r="C8" s="97"/>
      <c r="D8" s="98" t="s">
        <v>139</v>
      </c>
      <c r="E8" s="99"/>
      <c r="F8" s="96" t="s">
        <v>140</v>
      </c>
      <c r="G8" s="90"/>
      <c r="H8" s="90"/>
      <c r="I8" s="91"/>
      <c r="J8" s="90"/>
      <c r="K8" s="254" t="s">
        <v>141</v>
      </c>
      <c r="L8" s="255"/>
      <c r="M8" s="255"/>
      <c r="N8" s="255"/>
      <c r="O8" s="255"/>
      <c r="P8" s="255"/>
      <c r="Q8" s="256"/>
      <c r="R8" s="90"/>
    </row>
    <row r="9" spans="1:18" x14ac:dyDescent="0.2">
      <c r="A9" s="90"/>
      <c r="B9" s="90"/>
      <c r="C9" s="90"/>
      <c r="D9" s="90"/>
      <c r="E9" s="90"/>
      <c r="F9" s="90"/>
      <c r="G9" s="90"/>
      <c r="H9" s="90"/>
      <c r="I9" s="91"/>
      <c r="J9" s="90"/>
      <c r="K9" s="257">
        <v>1</v>
      </c>
      <c r="L9" s="259" t="s">
        <v>142</v>
      </c>
      <c r="M9" s="260"/>
      <c r="N9" s="260"/>
      <c r="O9" s="260"/>
      <c r="P9" s="260"/>
      <c r="Q9" s="261"/>
      <c r="R9" s="90"/>
    </row>
    <row r="10" spans="1:18" x14ac:dyDescent="0.2">
      <c r="A10" s="90"/>
      <c r="B10" s="100" t="s">
        <v>143</v>
      </c>
      <c r="C10" s="101"/>
      <c r="D10" s="97"/>
      <c r="E10" s="90" t="s">
        <v>144</v>
      </c>
      <c r="F10" s="90"/>
      <c r="G10" s="90"/>
      <c r="H10" s="90"/>
      <c r="I10" s="91"/>
      <c r="J10" s="90"/>
      <c r="K10" s="258"/>
      <c r="L10" s="248"/>
      <c r="M10" s="249"/>
      <c r="N10" s="249"/>
      <c r="O10" s="249"/>
      <c r="P10" s="249"/>
      <c r="Q10" s="250"/>
      <c r="R10" s="90"/>
    </row>
    <row r="11" spans="1:18" x14ac:dyDescent="0.2">
      <c r="A11" s="90"/>
      <c r="B11" s="90"/>
      <c r="C11" s="90"/>
      <c r="D11" s="90"/>
      <c r="E11" s="90"/>
      <c r="F11" s="90"/>
      <c r="G11" s="90"/>
      <c r="H11" s="90"/>
      <c r="I11" s="91"/>
      <c r="J11" s="90"/>
      <c r="K11" s="257">
        <v>2</v>
      </c>
      <c r="L11" s="259" t="s">
        <v>145</v>
      </c>
      <c r="M11" s="260"/>
      <c r="N11" s="260"/>
      <c r="O11" s="260"/>
      <c r="P11" s="260"/>
      <c r="Q11" s="261"/>
      <c r="R11" s="90"/>
    </row>
    <row r="12" spans="1:18" x14ac:dyDescent="0.2">
      <c r="A12" s="90"/>
      <c r="B12" s="90"/>
      <c r="C12" s="90"/>
      <c r="D12" s="90"/>
      <c r="E12" s="90"/>
      <c r="F12" s="90"/>
      <c r="G12" s="90"/>
      <c r="H12" s="90"/>
      <c r="I12" s="91"/>
      <c r="J12" s="90"/>
      <c r="K12" s="258"/>
      <c r="L12" s="248"/>
      <c r="M12" s="249"/>
      <c r="N12" s="249"/>
      <c r="O12" s="249"/>
      <c r="P12" s="249"/>
      <c r="Q12" s="250"/>
      <c r="R12" s="90"/>
    </row>
    <row r="13" spans="1:18" ht="13.5" thickBot="1" x14ac:dyDescent="0.25">
      <c r="A13" s="90"/>
      <c r="B13" s="90"/>
      <c r="C13" s="90"/>
      <c r="D13" s="90"/>
      <c r="E13" s="90"/>
      <c r="F13" s="90"/>
      <c r="G13" s="90"/>
      <c r="H13" s="90"/>
      <c r="I13" s="92"/>
      <c r="J13" s="90"/>
      <c r="K13" s="257">
        <v>3</v>
      </c>
      <c r="L13" s="259" t="s">
        <v>146</v>
      </c>
      <c r="M13" s="260"/>
      <c r="N13" s="260"/>
      <c r="O13" s="260"/>
      <c r="P13" s="260"/>
      <c r="Q13" s="261"/>
      <c r="R13" s="90"/>
    </row>
    <row r="14" spans="1:18" ht="13.5" thickBot="1" x14ac:dyDescent="0.25">
      <c r="A14" s="90"/>
      <c r="B14" s="238" t="s">
        <v>147</v>
      </c>
      <c r="C14" s="239"/>
      <c r="D14" s="239"/>
      <c r="E14" s="239"/>
      <c r="F14" s="239"/>
      <c r="G14" s="239"/>
      <c r="H14" s="240"/>
      <c r="I14" s="91"/>
      <c r="J14" s="90"/>
      <c r="K14" s="258"/>
      <c r="L14" s="248"/>
      <c r="M14" s="249"/>
      <c r="N14" s="249"/>
      <c r="O14" s="249"/>
      <c r="P14" s="249"/>
      <c r="Q14" s="250"/>
      <c r="R14" s="90"/>
    </row>
    <row r="15" spans="1:18" x14ac:dyDescent="0.2">
      <c r="A15" s="90"/>
      <c r="B15" s="90"/>
      <c r="C15" s="90"/>
      <c r="D15" s="90"/>
      <c r="E15" s="90"/>
      <c r="F15" s="90"/>
      <c r="G15" s="90"/>
      <c r="H15" s="90"/>
      <c r="I15" s="102"/>
      <c r="J15" s="90"/>
      <c r="K15" s="242">
        <v>4</v>
      </c>
      <c r="L15" s="251" t="s">
        <v>148</v>
      </c>
      <c r="M15" s="251"/>
      <c r="N15" s="251"/>
      <c r="O15" s="251"/>
      <c r="P15" s="251"/>
      <c r="Q15" s="251"/>
      <c r="R15" s="90"/>
    </row>
    <row r="16" spans="1:18" x14ac:dyDescent="0.2">
      <c r="A16" s="90"/>
      <c r="B16" s="103" t="s">
        <v>149</v>
      </c>
      <c r="C16" s="244" t="s">
        <v>150</v>
      </c>
      <c r="D16" s="244"/>
      <c r="E16" s="244"/>
      <c r="F16" s="244"/>
      <c r="G16" s="244"/>
      <c r="H16" s="97"/>
      <c r="I16" s="102"/>
      <c r="J16" s="90"/>
      <c r="K16" s="242"/>
      <c r="L16" s="252"/>
      <c r="M16" s="252"/>
      <c r="N16" s="252"/>
      <c r="O16" s="252"/>
      <c r="P16" s="252"/>
      <c r="Q16" s="252"/>
      <c r="R16" s="90"/>
    </row>
    <row r="17" spans="1:18" x14ac:dyDescent="0.2">
      <c r="A17" s="90"/>
      <c r="B17" s="103" t="s">
        <v>151</v>
      </c>
      <c r="C17" s="244" t="s">
        <v>152</v>
      </c>
      <c r="D17" s="244"/>
      <c r="E17" s="244"/>
      <c r="F17" s="244"/>
      <c r="G17" s="244"/>
      <c r="H17" s="97"/>
      <c r="I17" s="102"/>
      <c r="J17" s="90"/>
      <c r="K17" s="242">
        <v>5</v>
      </c>
      <c r="L17" s="251" t="s">
        <v>153</v>
      </c>
      <c r="M17" s="251"/>
      <c r="N17" s="251"/>
      <c r="O17" s="251"/>
      <c r="P17" s="251"/>
      <c r="Q17" s="251"/>
      <c r="R17" s="90"/>
    </row>
    <row r="18" spans="1:18" x14ac:dyDescent="0.2">
      <c r="A18" s="90"/>
      <c r="B18" s="103" t="s">
        <v>154</v>
      </c>
      <c r="C18" s="244" t="s">
        <v>155</v>
      </c>
      <c r="D18" s="244"/>
      <c r="E18" s="244"/>
      <c r="F18" s="244"/>
      <c r="G18" s="244"/>
      <c r="H18" s="97"/>
      <c r="I18" s="102"/>
      <c r="J18" s="90"/>
      <c r="K18" s="242"/>
      <c r="L18" s="252"/>
      <c r="M18" s="252"/>
      <c r="N18" s="252"/>
      <c r="O18" s="252"/>
      <c r="P18" s="252"/>
      <c r="Q18" s="252"/>
      <c r="R18" s="90"/>
    </row>
    <row r="19" spans="1:18" x14ac:dyDescent="0.2">
      <c r="A19" s="90"/>
      <c r="B19" s="103" t="s">
        <v>156</v>
      </c>
      <c r="C19" s="244" t="s">
        <v>157</v>
      </c>
      <c r="D19" s="244"/>
      <c r="E19" s="244"/>
      <c r="F19" s="244"/>
      <c r="G19" s="244"/>
      <c r="H19" s="97"/>
      <c r="I19" s="91"/>
      <c r="J19" s="90"/>
      <c r="K19" s="245">
        <v>6</v>
      </c>
      <c r="L19" s="246" t="s">
        <v>158</v>
      </c>
      <c r="M19" s="246"/>
      <c r="N19" s="246"/>
      <c r="O19" s="246"/>
      <c r="P19" s="246"/>
      <c r="Q19" s="246"/>
      <c r="R19" s="90"/>
    </row>
    <row r="20" spans="1:18" x14ac:dyDescent="0.2">
      <c r="A20" s="90"/>
      <c r="B20" s="90"/>
      <c r="C20" s="90"/>
      <c r="D20" s="90"/>
      <c r="E20" s="90"/>
      <c r="F20" s="90"/>
      <c r="G20" s="90"/>
      <c r="H20" s="90"/>
      <c r="I20" s="91"/>
      <c r="J20" s="90"/>
      <c r="K20" s="245"/>
      <c r="L20" s="247"/>
      <c r="M20" s="247"/>
      <c r="N20" s="247"/>
      <c r="O20" s="247"/>
      <c r="P20" s="247"/>
      <c r="Q20" s="247"/>
      <c r="R20" s="90"/>
    </row>
    <row r="21" spans="1:18" x14ac:dyDescent="0.2">
      <c r="A21" s="90"/>
      <c r="B21" s="90"/>
      <c r="C21" s="90"/>
      <c r="D21" s="90"/>
      <c r="E21" s="90"/>
      <c r="F21" s="90"/>
      <c r="G21" s="90"/>
      <c r="H21" s="90"/>
      <c r="I21" s="91"/>
      <c r="J21" s="90"/>
      <c r="K21" s="90"/>
      <c r="L21" s="90"/>
      <c r="M21" s="90"/>
      <c r="N21" s="90"/>
      <c r="O21" s="90"/>
      <c r="P21" s="90"/>
      <c r="Q21" s="90"/>
      <c r="R21" s="90"/>
    </row>
    <row r="22" spans="1:18" ht="13.5" thickBot="1" x14ac:dyDescent="0.25">
      <c r="A22" s="90"/>
      <c r="B22" s="90"/>
      <c r="C22" s="90"/>
      <c r="D22" s="90"/>
      <c r="E22" s="90"/>
      <c r="F22" s="90"/>
      <c r="G22" s="90"/>
      <c r="H22" s="90"/>
      <c r="I22" s="92"/>
      <c r="J22" s="90"/>
      <c r="K22" s="90"/>
      <c r="L22" s="90"/>
      <c r="M22" s="90"/>
      <c r="N22" s="90"/>
      <c r="O22" s="90"/>
      <c r="P22" s="90"/>
      <c r="Q22" s="90"/>
      <c r="R22" s="90"/>
    </row>
    <row r="23" spans="1:18" ht="13.5" thickBot="1" x14ac:dyDescent="0.25">
      <c r="A23" s="90"/>
      <c r="B23" s="238" t="s">
        <v>159</v>
      </c>
      <c r="C23" s="239"/>
      <c r="D23" s="239"/>
      <c r="E23" s="239"/>
      <c r="F23" s="239"/>
      <c r="G23" s="239"/>
      <c r="H23" s="240"/>
      <c r="I23" s="91"/>
      <c r="J23" s="90"/>
      <c r="K23" s="90"/>
      <c r="L23" s="90"/>
      <c r="M23" s="90"/>
      <c r="N23" s="90"/>
      <c r="O23" s="90"/>
      <c r="P23" s="90"/>
      <c r="Q23" s="90"/>
      <c r="R23" s="90"/>
    </row>
    <row r="24" spans="1:18" x14ac:dyDescent="0.2">
      <c r="A24" s="90"/>
      <c r="B24" s="90"/>
      <c r="C24" s="90"/>
      <c r="D24" s="90"/>
      <c r="E24" s="90"/>
      <c r="F24" s="90"/>
      <c r="G24" s="90"/>
      <c r="H24" s="90"/>
      <c r="I24" s="104"/>
      <c r="J24" s="90"/>
      <c r="K24" s="90"/>
      <c r="L24" s="90"/>
      <c r="M24" s="90"/>
      <c r="N24" s="90"/>
      <c r="O24" s="90"/>
      <c r="P24" s="90"/>
      <c r="Q24" s="90"/>
      <c r="R24" s="90"/>
    </row>
    <row r="25" spans="1:18" ht="24" customHeight="1" x14ac:dyDescent="0.2">
      <c r="A25" s="90"/>
      <c r="B25" s="242" t="s">
        <v>38</v>
      </c>
      <c r="C25" s="242"/>
      <c r="D25" s="242" t="s">
        <v>39</v>
      </c>
      <c r="E25" s="242"/>
      <c r="F25" s="243" t="s">
        <v>160</v>
      </c>
      <c r="G25" s="243"/>
      <c r="H25" s="243"/>
      <c r="I25" s="105"/>
      <c r="J25" s="90"/>
      <c r="K25" s="90"/>
      <c r="L25" s="90"/>
      <c r="M25" s="90"/>
      <c r="N25" s="90"/>
      <c r="O25" s="90"/>
      <c r="P25" s="90"/>
      <c r="Q25" s="90"/>
      <c r="R25" s="90"/>
    </row>
    <row r="26" spans="1:18" x14ac:dyDescent="0.2">
      <c r="A26" s="90"/>
      <c r="B26" s="241"/>
      <c r="C26" s="241"/>
      <c r="D26" s="241"/>
      <c r="E26" s="241"/>
      <c r="F26" s="241"/>
      <c r="G26" s="241"/>
      <c r="H26" s="241"/>
      <c r="I26" s="105"/>
      <c r="J26" s="90"/>
      <c r="K26" s="90"/>
      <c r="L26" s="90"/>
      <c r="M26" s="90"/>
      <c r="N26" s="90"/>
      <c r="O26" s="90"/>
      <c r="P26" s="90"/>
      <c r="Q26" s="90"/>
      <c r="R26" s="90"/>
    </row>
    <row r="27" spans="1:18" x14ac:dyDescent="0.2">
      <c r="A27" s="90"/>
      <c r="B27" s="241"/>
      <c r="C27" s="241"/>
      <c r="D27" s="241"/>
      <c r="E27" s="241"/>
      <c r="F27" s="241"/>
      <c r="G27" s="241"/>
      <c r="H27" s="241"/>
      <c r="I27" s="91"/>
      <c r="J27" s="90"/>
      <c r="K27" s="90"/>
      <c r="L27" s="90"/>
      <c r="M27" s="90"/>
      <c r="N27" s="90"/>
      <c r="O27" s="90"/>
      <c r="P27" s="90"/>
      <c r="Q27" s="90"/>
      <c r="R27" s="90"/>
    </row>
    <row r="28" spans="1:18" x14ac:dyDescent="0.2">
      <c r="A28" s="90"/>
      <c r="B28" s="90"/>
      <c r="C28" s="90"/>
      <c r="D28" s="90"/>
      <c r="E28" s="90"/>
      <c r="F28" s="90"/>
      <c r="G28" s="90"/>
      <c r="H28" s="90"/>
      <c r="I28" s="91"/>
      <c r="J28" s="90"/>
      <c r="K28" s="90"/>
      <c r="L28" s="90"/>
      <c r="M28" s="90"/>
      <c r="N28" s="90"/>
      <c r="O28" s="90"/>
      <c r="P28" s="90"/>
      <c r="Q28" s="90"/>
      <c r="R28" s="90"/>
    </row>
    <row r="29" spans="1:18" x14ac:dyDescent="0.2">
      <c r="A29" s="90"/>
      <c r="B29" s="90"/>
      <c r="C29" s="90"/>
      <c r="D29" s="90"/>
      <c r="E29" s="90"/>
      <c r="F29" s="90"/>
      <c r="G29" s="90"/>
      <c r="H29" s="90"/>
      <c r="I29" s="91"/>
      <c r="J29" s="90"/>
      <c r="K29" s="90"/>
      <c r="L29" s="90"/>
      <c r="M29" s="90"/>
      <c r="N29" s="90"/>
      <c r="O29" s="90"/>
      <c r="P29" s="90"/>
      <c r="Q29" s="90"/>
      <c r="R29" s="90"/>
    </row>
    <row r="30" spans="1:18" x14ac:dyDescent="0.2">
      <c r="A30" s="90"/>
      <c r="B30" s="90"/>
      <c r="C30" s="90"/>
      <c r="D30" s="90"/>
      <c r="E30" s="90"/>
      <c r="F30" s="90"/>
      <c r="G30" s="90"/>
      <c r="H30" s="90"/>
      <c r="I30" s="91"/>
      <c r="J30" s="90"/>
      <c r="K30" s="90"/>
      <c r="L30" s="90"/>
      <c r="M30" s="90"/>
      <c r="N30" s="90"/>
      <c r="O30" s="90"/>
      <c r="P30" s="90"/>
      <c r="Q30" s="90"/>
      <c r="R30" s="90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118" zoomScaleNormal="100" zoomScaleSheetLayoutView="90" workbookViewId="0">
      <selection activeCell="F26" sqref="F26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291" t="s">
        <v>104</v>
      </c>
      <c r="B1" s="291"/>
      <c r="C1" s="291"/>
      <c r="D1" s="291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227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96" t="s">
        <v>203</v>
      </c>
      <c r="B5" s="296"/>
      <c r="C5" s="296"/>
      <c r="D5" s="296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67" t="s">
        <v>187</v>
      </c>
      <c r="B7" s="267"/>
      <c r="C7" s="267"/>
      <c r="D7" s="267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51" t="s">
        <v>5</v>
      </c>
      <c r="B10" s="79" t="s">
        <v>37</v>
      </c>
      <c r="C10" s="52"/>
      <c r="D10" s="53">
        <v>1491.45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51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51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51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55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51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55" t="s">
        <v>11</v>
      </c>
      <c r="B16" s="50" t="s">
        <v>237</v>
      </c>
      <c r="C16" s="54"/>
      <c r="D16" s="53">
        <v>447.44</v>
      </c>
      <c r="E16" s="130" t="s">
        <v>238</v>
      </c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75" t="s">
        <v>162</v>
      </c>
      <c r="B17" s="275"/>
      <c r="C17" s="275"/>
      <c r="D17" s="57">
        <f>TRUNC(SUM(D10:D16),2)</f>
        <v>1938.89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76" t="s">
        <v>172</v>
      </c>
      <c r="B18" s="276"/>
      <c r="C18" s="276"/>
      <c r="D18" s="276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76" t="s">
        <v>173</v>
      </c>
      <c r="B19" s="276"/>
      <c r="C19" s="276"/>
      <c r="D19" s="276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67" t="s">
        <v>188</v>
      </c>
      <c r="B21" s="267"/>
      <c r="C21" s="267"/>
      <c r="D21" s="267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08"/>
      <c r="B22" s="108"/>
      <c r="C22" s="108"/>
      <c r="D22" s="108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0" t="s">
        <v>62</v>
      </c>
      <c r="B23" s="270"/>
      <c r="C23" s="270"/>
      <c r="D23" s="270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55" t="s">
        <v>5</v>
      </c>
      <c r="B25" s="79" t="s">
        <v>105</v>
      </c>
      <c r="C25" s="59">
        <f>1/12</f>
        <v>8.3333333333333329E-2</v>
      </c>
      <c r="D25" s="60">
        <f>C25*D17</f>
        <v>161.57416666666666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55" t="s">
        <v>6</v>
      </c>
      <c r="B26" s="79" t="s">
        <v>168</v>
      </c>
      <c r="C26" s="59">
        <f>(1/12)+(1/3/12)</f>
        <v>0.1111111111111111</v>
      </c>
      <c r="D26" s="60">
        <f>C26*D17</f>
        <v>215.43222222222221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69" t="s">
        <v>162</v>
      </c>
      <c r="B27" s="269"/>
      <c r="C27" s="61">
        <f>TRUNC(SUM(C25:C26),4)</f>
        <v>0.19439999999999999</v>
      </c>
      <c r="D27" s="62">
        <f>TRUNC(SUM(D25:D26),2)</f>
        <v>377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9" t="s">
        <v>174</v>
      </c>
      <c r="B28" s="279"/>
      <c r="C28" s="279"/>
      <c r="D28" s="279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9" t="s">
        <v>175</v>
      </c>
      <c r="B29" s="279"/>
      <c r="C29" s="279"/>
      <c r="D29" s="279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27"/>
      <c r="B30" s="127"/>
      <c r="C30" s="127"/>
      <c r="D30" s="127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77" t="s">
        <v>189</v>
      </c>
      <c r="B31" s="278"/>
      <c r="C31" s="278"/>
      <c r="D31" s="278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55" t="s">
        <v>5</v>
      </c>
      <c r="B33" s="79" t="s">
        <v>56</v>
      </c>
      <c r="C33" s="59">
        <v>0.2</v>
      </c>
      <c r="D33" s="60">
        <f t="shared" ref="D33:D40" si="0">($D$17+$D$27)*C33</f>
        <v>463.17800000000011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55" t="s">
        <v>6</v>
      </c>
      <c r="B34" s="79" t="s">
        <v>57</v>
      </c>
      <c r="C34" s="59">
        <v>2.5000000000000001E-2</v>
      </c>
      <c r="D34" s="60">
        <f t="shared" si="0"/>
        <v>57.897250000000014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55" t="s">
        <v>7</v>
      </c>
      <c r="B35" s="79" t="s">
        <v>211</v>
      </c>
      <c r="C35" s="59">
        <v>0.03</v>
      </c>
      <c r="D35" s="60">
        <f t="shared" si="0"/>
        <v>69.476700000000008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55" t="s">
        <v>8</v>
      </c>
      <c r="B36" s="79" t="s">
        <v>55</v>
      </c>
      <c r="C36" s="59">
        <v>1.4999999999999999E-2</v>
      </c>
      <c r="D36" s="60">
        <f t="shared" si="0"/>
        <v>34.738350000000004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55" t="s">
        <v>9</v>
      </c>
      <c r="B37" s="79" t="s">
        <v>58</v>
      </c>
      <c r="C37" s="59">
        <v>0.01</v>
      </c>
      <c r="D37" s="60">
        <f t="shared" si="0"/>
        <v>23.158900000000003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55" t="s">
        <v>10</v>
      </c>
      <c r="B38" s="79" t="s">
        <v>59</v>
      </c>
      <c r="C38" s="59">
        <v>6.0000000000000001E-3</v>
      </c>
      <c r="D38" s="60">
        <f t="shared" si="0"/>
        <v>13.895340000000003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55" t="s">
        <v>11</v>
      </c>
      <c r="B39" s="79" t="s">
        <v>60</v>
      </c>
      <c r="C39" s="59">
        <v>2E-3</v>
      </c>
      <c r="D39" s="60">
        <f t="shared" si="0"/>
        <v>4.6317800000000009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55" t="s">
        <v>12</v>
      </c>
      <c r="B40" s="79" t="s">
        <v>61</v>
      </c>
      <c r="C40" s="59">
        <v>0.08</v>
      </c>
      <c r="D40" s="60">
        <f t="shared" si="0"/>
        <v>185.27120000000002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69" t="s">
        <v>162</v>
      </c>
      <c r="B41" s="269"/>
      <c r="C41" s="61">
        <f>SUM(C33:C40)</f>
        <v>0.36800000000000005</v>
      </c>
      <c r="D41" s="62">
        <f>TRUNC(SUM(D33:D40),2)</f>
        <v>852.24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9" t="s">
        <v>176</v>
      </c>
      <c r="B42" s="279"/>
      <c r="C42" s="279"/>
      <c r="D42" s="279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9" t="s">
        <v>177</v>
      </c>
      <c r="B43" s="279"/>
      <c r="C43" s="279"/>
      <c r="D43" s="279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9" t="s">
        <v>178</v>
      </c>
      <c r="B44" s="279"/>
      <c r="C44" s="279"/>
      <c r="D44" s="279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29"/>
      <c r="C45" s="129"/>
      <c r="D45" s="12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97" t="s">
        <v>63</v>
      </c>
      <c r="B46" s="297"/>
      <c r="C46" s="297"/>
      <c r="D46" s="297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55" t="s">
        <v>5</v>
      </c>
      <c r="B48" s="109" t="s">
        <v>81</v>
      </c>
      <c r="C48" s="167"/>
      <c r="D48" s="65">
        <f>((8.55*2)*22)-(D10*6%)</f>
        <v>286.71300000000008</v>
      </c>
      <c r="E48" s="263" t="s">
        <v>84</v>
      </c>
      <c r="F48" s="264"/>
      <c r="G48" s="264"/>
      <c r="H48" s="264"/>
      <c r="I48" s="264"/>
      <c r="J48" s="116"/>
      <c r="K48" s="116"/>
      <c r="L48" s="116"/>
      <c r="M48" s="116"/>
    </row>
    <row r="49" spans="1:13" ht="24.75" customHeight="1" x14ac:dyDescent="0.2">
      <c r="A49" s="55" t="s">
        <v>6</v>
      </c>
      <c r="B49" s="109" t="s">
        <v>82</v>
      </c>
      <c r="C49" s="167"/>
      <c r="D49" s="65">
        <f>(18*22)-(10%*396)</f>
        <v>356.4</v>
      </c>
      <c r="E49" s="263" t="s">
        <v>87</v>
      </c>
      <c r="F49" s="264"/>
      <c r="G49" s="264"/>
      <c r="H49" s="264"/>
      <c r="I49" s="264"/>
      <c r="J49" s="116"/>
      <c r="K49" s="116"/>
      <c r="L49" s="116"/>
      <c r="M49" s="116"/>
    </row>
    <row r="50" spans="1:13" x14ac:dyDescent="0.2">
      <c r="A50" s="55" t="s">
        <v>7</v>
      </c>
      <c r="B50" s="182" t="s">
        <v>83</v>
      </c>
      <c r="C50" s="167"/>
      <c r="D50" s="183">
        <v>0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55" t="s">
        <v>8</v>
      </c>
      <c r="B51" s="182" t="s">
        <v>324</v>
      </c>
      <c r="C51" s="167"/>
      <c r="D51" s="183">
        <v>5.35</v>
      </c>
      <c r="E51" s="133" t="s">
        <v>325</v>
      </c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9" t="s">
        <v>162</v>
      </c>
      <c r="B52" s="269"/>
      <c r="C52" s="269"/>
      <c r="D52" s="62">
        <f>SUM(D48:D51)</f>
        <v>648.46300000000008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98" t="s">
        <v>179</v>
      </c>
      <c r="B53" s="295"/>
      <c r="C53" s="295"/>
      <c r="D53" s="295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9" t="s">
        <v>180</v>
      </c>
      <c r="B54" s="279"/>
      <c r="C54" s="279"/>
      <c r="D54" s="279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81"/>
      <c r="B55" s="281"/>
      <c r="C55" s="281"/>
      <c r="D55" s="282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67" t="s">
        <v>192</v>
      </c>
      <c r="B56" s="267"/>
      <c r="C56" s="267"/>
      <c r="D56" s="267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99" t="s">
        <v>191</v>
      </c>
      <c r="C57" s="300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55" t="s">
        <v>64</v>
      </c>
      <c r="B58" s="280" t="s">
        <v>53</v>
      </c>
      <c r="C58" s="280"/>
      <c r="D58" s="60">
        <f>D27</f>
        <v>377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55" t="s">
        <v>65</v>
      </c>
      <c r="B59" s="280" t="s">
        <v>54</v>
      </c>
      <c r="C59" s="280"/>
      <c r="D59" s="60">
        <f>D41</f>
        <v>852.24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55" t="s">
        <v>66</v>
      </c>
      <c r="B60" s="280" t="s">
        <v>67</v>
      </c>
      <c r="C60" s="280"/>
      <c r="D60" s="60">
        <f>D52</f>
        <v>648.46300000000008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69" t="s">
        <v>162</v>
      </c>
      <c r="B61" s="269"/>
      <c r="C61" s="269"/>
      <c r="D61" s="62">
        <f>TRUNC(SUM(D58:D60),2)</f>
        <v>1877.7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92"/>
      <c r="B62" s="293"/>
      <c r="C62" s="293"/>
      <c r="D62" s="293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7" t="s">
        <v>194</v>
      </c>
      <c r="B63" s="267"/>
      <c r="C63" s="267"/>
      <c r="D63" s="267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55" t="s">
        <v>5</v>
      </c>
      <c r="B66" s="79" t="s">
        <v>70</v>
      </c>
      <c r="C66" s="59">
        <f>((1/12)*5%)</f>
        <v>4.1666666666666666E-3</v>
      </c>
      <c r="D66" s="60">
        <f>$D$17*C66</f>
        <v>8.0787083333333332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55" t="s">
        <v>6</v>
      </c>
      <c r="B67" s="79" t="s">
        <v>69</v>
      </c>
      <c r="C67" s="59">
        <f>0.08*C66</f>
        <v>3.3333333333333332E-4</v>
      </c>
      <c r="D67" s="60">
        <f>C67*D17</f>
        <v>0.64629666666666663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55" t="s">
        <v>7</v>
      </c>
      <c r="B68" s="79" t="s">
        <v>68</v>
      </c>
      <c r="C68" s="59">
        <v>1.9400000000000001E-2</v>
      </c>
      <c r="D68" s="60">
        <f>$D$17*C68</f>
        <v>37.614466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55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13.842123488000002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55" t="s">
        <v>9</v>
      </c>
      <c r="B70" s="79" t="s">
        <v>212</v>
      </c>
      <c r="C70" s="59">
        <f>(1+(1/12)+(1/12)+(1/12/3))*0.5*0.08*100%</f>
        <v>4.7777777777777766E-2</v>
      </c>
      <c r="D70" s="60">
        <f>C70*(D17+D27)</f>
        <v>110.64807777777777</v>
      </c>
      <c r="E70" s="265" t="s">
        <v>213</v>
      </c>
      <c r="F70" s="266"/>
      <c r="G70" s="266"/>
      <c r="H70" s="266"/>
      <c r="I70" s="266"/>
      <c r="J70" s="119"/>
      <c r="K70" s="116"/>
      <c r="L70" s="116"/>
      <c r="M70" s="116"/>
    </row>
    <row r="71" spans="1:13" x14ac:dyDescent="0.2">
      <c r="A71" s="269" t="s">
        <v>162</v>
      </c>
      <c r="B71" s="269"/>
      <c r="C71" s="61">
        <f>TRUNC(SUM(C66:C70),4)</f>
        <v>7.8799999999999995E-2</v>
      </c>
      <c r="D71" s="62">
        <f>TRUNC(SUM(D66:D70),2)</f>
        <v>170.82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94"/>
      <c r="B72" s="293"/>
      <c r="C72" s="293"/>
      <c r="D72" s="293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67" t="s">
        <v>195</v>
      </c>
      <c r="B73" s="267"/>
      <c r="C73" s="267"/>
      <c r="D73" s="267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9" t="s">
        <v>181</v>
      </c>
      <c r="B75" s="279"/>
      <c r="C75" s="279"/>
      <c r="D75" s="279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9" t="s">
        <v>182</v>
      </c>
      <c r="B76" s="279"/>
      <c r="C76" s="279"/>
      <c r="D76" s="279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08"/>
      <c r="B77" s="108"/>
      <c r="C77" s="108"/>
      <c r="D77" s="108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0" t="s">
        <v>72</v>
      </c>
      <c r="B78" s="270"/>
      <c r="C78" s="270"/>
      <c r="D78" s="270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55" t="s">
        <v>5</v>
      </c>
      <c r="B80" s="79" t="s">
        <v>73</v>
      </c>
      <c r="C80" s="59">
        <f>2.96/30/12</f>
        <v>8.2222222222222228E-3</v>
      </c>
      <c r="D80" s="60">
        <f>$D$17*C80</f>
        <v>15.941984444444447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55" t="s">
        <v>6</v>
      </c>
      <c r="B81" s="79" t="s">
        <v>74</v>
      </c>
      <c r="C81" s="59">
        <f>(1/30/12)*5*1.5%</f>
        <v>2.0833333333333335E-4</v>
      </c>
      <c r="D81" s="60">
        <f>$D$17*C81</f>
        <v>0.40393541666666671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55" t="s">
        <v>7</v>
      </c>
      <c r="B82" s="79" t="s">
        <v>106</v>
      </c>
      <c r="C82" s="59">
        <f>(15/30/12)*0.78%</f>
        <v>3.2499999999999999E-4</v>
      </c>
      <c r="D82" s="60">
        <f>$D$17*C82</f>
        <v>0.63013925000000004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55" t="s">
        <v>8</v>
      </c>
      <c r="B83" s="79" t="s">
        <v>16</v>
      </c>
      <c r="C83" s="59">
        <f>C94</f>
        <v>3.4666666666666665E-3</v>
      </c>
      <c r="D83" s="60">
        <f>D94</f>
        <v>7.1178806222222226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55" t="s">
        <v>9</v>
      </c>
      <c r="B84" s="79" t="s">
        <v>102</v>
      </c>
      <c r="C84" s="59">
        <f>(1/30/12)*5*40%</f>
        <v>5.5555555555555566E-3</v>
      </c>
      <c r="D84" s="60">
        <f>C84*D17</f>
        <v>10.771611111111113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55" t="s">
        <v>10</v>
      </c>
      <c r="B85" s="79" t="s">
        <v>103</v>
      </c>
      <c r="C85" s="59">
        <f>(C80+C81+C82+C84)*C41</f>
        <v>5.2664888888888902E-3</v>
      </c>
      <c r="D85" s="60">
        <f>C85*D17</f>
        <v>10.21114264177778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69" t="s">
        <v>162</v>
      </c>
      <c r="B86" s="269"/>
      <c r="C86" s="61">
        <f>TRUNC(SUM(C80:C85),4)</f>
        <v>2.3E-2</v>
      </c>
      <c r="D86" s="62">
        <f>TRUNC(SUM(D80:D85),2)</f>
        <v>45.07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9" t="s">
        <v>183</v>
      </c>
      <c r="B87" s="279"/>
      <c r="C87" s="279"/>
      <c r="D87" s="279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27"/>
      <c r="B88" s="127"/>
      <c r="C88" s="127"/>
      <c r="D88" s="127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0" t="s">
        <v>97</v>
      </c>
      <c r="B89" s="270"/>
      <c r="C89" s="270"/>
      <c r="D89" s="270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6.2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1.4362148148148148</v>
      </c>
      <c r="E91" s="142" t="s">
        <v>95</v>
      </c>
      <c r="F91" s="262" t="s">
        <v>96</v>
      </c>
      <c r="G91" s="262"/>
      <c r="H91" s="262"/>
      <c r="I91" s="262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5.1531387555555552</v>
      </c>
      <c r="E92" s="142"/>
      <c r="F92" s="262" t="s">
        <v>100</v>
      </c>
      <c r="G92" s="262"/>
      <c r="H92" s="262"/>
      <c r="I92" s="262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0.52852705185185189</v>
      </c>
      <c r="E93" s="142"/>
      <c r="F93" s="262" t="s">
        <v>101</v>
      </c>
      <c r="G93" s="262"/>
      <c r="H93" s="262"/>
      <c r="I93" s="262"/>
      <c r="J93" s="124"/>
      <c r="K93" s="124"/>
      <c r="L93" s="124"/>
    </row>
    <row r="94" spans="1:13" x14ac:dyDescent="0.2">
      <c r="A94" s="269" t="s">
        <v>162</v>
      </c>
      <c r="B94" s="269"/>
      <c r="C94" s="43">
        <f>SUM(C91:C93)</f>
        <v>3.4666666666666665E-3</v>
      </c>
      <c r="D94" s="49">
        <f>SUM(D91:D93)</f>
        <v>7.1178806222222226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12"/>
      <c r="B95" s="112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0" t="s">
        <v>75</v>
      </c>
      <c r="B96" s="270"/>
      <c r="C96" s="270"/>
      <c r="D96" s="270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55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69" t="s">
        <v>162</v>
      </c>
      <c r="B99" s="269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12"/>
      <c r="C100" s="111"/>
      <c r="D100" s="111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67" t="s">
        <v>198</v>
      </c>
      <c r="B101" s="267"/>
      <c r="C101" s="267"/>
      <c r="D101" s="267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55" t="s">
        <v>18</v>
      </c>
      <c r="B103" s="66" t="s">
        <v>73</v>
      </c>
      <c r="C103" s="59">
        <f>C86</f>
        <v>2.3E-2</v>
      </c>
      <c r="D103" s="60">
        <f>D86</f>
        <v>45.07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55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69" t="s">
        <v>162</v>
      </c>
      <c r="B105" s="269"/>
      <c r="C105" s="59">
        <f>SUM(C103:C104)</f>
        <v>2.3E-2</v>
      </c>
      <c r="D105" s="62">
        <f>TRUNC(SUM(D103:D104),2)</f>
        <v>45.07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69"/>
      <c r="B106" s="68"/>
      <c r="C106" s="68"/>
      <c r="D106" s="68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67" t="s">
        <v>200</v>
      </c>
      <c r="B107" s="267"/>
      <c r="C107" s="267"/>
      <c r="D107" s="267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08"/>
      <c r="B108" s="108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55" t="s">
        <v>5</v>
      </c>
      <c r="B110" s="109" t="s">
        <v>79</v>
      </c>
      <c r="C110" s="167"/>
      <c r="D110" s="60">
        <f>Uniformes!D12</f>
        <v>69.696666666666658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55" t="s">
        <v>6</v>
      </c>
      <c r="B111" s="109" t="s">
        <v>13</v>
      </c>
      <c r="C111" s="167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55" t="s">
        <v>7</v>
      </c>
      <c r="B112" s="109" t="s">
        <v>14</v>
      </c>
      <c r="C112" s="167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55" t="s">
        <v>8</v>
      </c>
      <c r="B113" s="109" t="s">
        <v>3</v>
      </c>
      <c r="C113" s="167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69" t="s">
        <v>162</v>
      </c>
      <c r="B114" s="269"/>
      <c r="C114" s="168"/>
      <c r="D114" s="62">
        <f>TRUNC(SUM(D110:D113),2)</f>
        <v>69.69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9" t="s">
        <v>184</v>
      </c>
      <c r="B115" s="279"/>
      <c r="C115" s="279"/>
      <c r="D115" s="279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08"/>
      <c r="C116" s="108"/>
      <c r="D116" s="108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67" t="s">
        <v>201</v>
      </c>
      <c r="B117" s="267"/>
      <c r="C117" s="267"/>
      <c r="D117" s="267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08"/>
      <c r="B118" s="108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55" t="s">
        <v>5</v>
      </c>
      <c r="B120" s="79" t="s">
        <v>20</v>
      </c>
      <c r="C120" s="70">
        <v>0.05</v>
      </c>
      <c r="D120" s="60">
        <f>TRUNC(C120*D138,2)</f>
        <v>205.1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55" t="s">
        <v>6</v>
      </c>
      <c r="B121" s="79" t="s">
        <v>4</v>
      </c>
      <c r="C121" s="71">
        <v>0.1</v>
      </c>
      <c r="D121" s="60">
        <f>TRUNC(C121*(D120+D138),2)</f>
        <v>430.72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55" t="s">
        <v>7</v>
      </c>
      <c r="B122" s="79" t="s">
        <v>43</v>
      </c>
      <c r="C122" s="110">
        <f>1-(C123+C124+C125)</f>
        <v>0.85749999999999993</v>
      </c>
      <c r="D122" s="72">
        <f>(D138+D120+D121)/C122</f>
        <v>5525.3527696793017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55" t="s">
        <v>46</v>
      </c>
      <c r="B123" s="79" t="s">
        <v>40</v>
      </c>
      <c r="C123" s="73">
        <v>1.6500000000000001E-2</v>
      </c>
      <c r="D123" s="60">
        <f>TRUNC(C123*D122,2)</f>
        <v>91.16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55" t="s">
        <v>47</v>
      </c>
      <c r="B124" s="79" t="s">
        <v>41</v>
      </c>
      <c r="C124" s="74">
        <v>7.5999999999999998E-2</v>
      </c>
      <c r="D124" s="60">
        <f>TRUNC(C124*D122,2)</f>
        <v>419.92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55" t="s">
        <v>48</v>
      </c>
      <c r="B125" s="79" t="s">
        <v>42</v>
      </c>
      <c r="C125" s="75">
        <v>0.05</v>
      </c>
      <c r="D125" s="60">
        <f>TRUNC(C125*D122,2)</f>
        <v>276.26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69" t="s">
        <v>162</v>
      </c>
      <c r="B126" s="269"/>
      <c r="C126" s="73"/>
      <c r="D126" s="62">
        <f>TRUNC(SUM(D120:D125),2)-D122</f>
        <v>1423.1572303206985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95" t="s">
        <v>185</v>
      </c>
      <c r="B127" s="295"/>
      <c r="C127" s="295"/>
      <c r="D127" s="295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9" t="s">
        <v>186</v>
      </c>
      <c r="B128" s="279"/>
      <c r="C128" s="279"/>
      <c r="D128" s="279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268" t="s">
        <v>202</v>
      </c>
      <c r="B130" s="268"/>
      <c r="C130" s="268"/>
      <c r="D130" s="268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47"/>
      <c r="B131" s="147"/>
      <c r="C131" s="147"/>
      <c r="D131" s="147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64" t="s">
        <v>5</v>
      </c>
      <c r="B133" s="66" t="s">
        <v>206</v>
      </c>
      <c r="C133" s="166"/>
      <c r="D133" s="60">
        <f>D17</f>
        <v>1938.89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64" t="s">
        <v>6</v>
      </c>
      <c r="B134" s="66" t="s">
        <v>207</v>
      </c>
      <c r="C134" s="166"/>
      <c r="D134" s="60">
        <f>D61</f>
        <v>1877.7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64" t="s">
        <v>7</v>
      </c>
      <c r="B135" s="66" t="s">
        <v>208</v>
      </c>
      <c r="C135" s="166"/>
      <c r="D135" s="60">
        <f>D71</f>
        <v>170.82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64" t="s">
        <v>8</v>
      </c>
      <c r="B136" s="66" t="s">
        <v>77</v>
      </c>
      <c r="C136" s="166"/>
      <c r="D136" s="60">
        <f>D105</f>
        <v>45.07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64" t="s">
        <v>9</v>
      </c>
      <c r="B137" s="66" t="s">
        <v>209</v>
      </c>
      <c r="C137" s="166"/>
      <c r="D137" s="60">
        <f>D114</f>
        <v>69.69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89" t="s">
        <v>80</v>
      </c>
      <c r="B138" s="290"/>
      <c r="C138" s="159"/>
      <c r="D138" s="62">
        <f>TRUNC(SUM(D133:D137),2)</f>
        <v>4102.17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64" t="s">
        <v>10</v>
      </c>
      <c r="B139" s="66" t="s">
        <v>210</v>
      </c>
      <c r="C139" s="166"/>
      <c r="D139" s="60">
        <f>D126</f>
        <v>1423.1572303206985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89" t="s">
        <v>205</v>
      </c>
      <c r="B140" s="290"/>
      <c r="C140" s="159"/>
      <c r="D140" s="169">
        <f>TRUNC(SUM(D138:D139),2)</f>
        <v>5525.32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2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83" t="s">
        <v>24</v>
      </c>
      <c r="B144" s="284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71"/>
      <c r="B148" s="272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73"/>
      <c r="B149" s="274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2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91.16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1423.1572303206985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6">
    <mergeCell ref="A53:D53"/>
    <mergeCell ref="A54:D54"/>
    <mergeCell ref="A75:D75"/>
    <mergeCell ref="A115:D115"/>
    <mergeCell ref="A86:B86"/>
    <mergeCell ref="B57:C57"/>
    <mergeCell ref="A63:D63"/>
    <mergeCell ref="A73:D73"/>
    <mergeCell ref="A78:D78"/>
    <mergeCell ref="A89:D89"/>
    <mergeCell ref="A23:D23"/>
    <mergeCell ref="A46:D46"/>
    <mergeCell ref="A28:D28"/>
    <mergeCell ref="A29:D29"/>
    <mergeCell ref="A44:D44"/>
    <mergeCell ref="A43:D43"/>
    <mergeCell ref="A138:B138"/>
    <mergeCell ref="A1:D1"/>
    <mergeCell ref="B60:C60"/>
    <mergeCell ref="A61:C61"/>
    <mergeCell ref="A62:D62"/>
    <mergeCell ref="A72:D72"/>
    <mergeCell ref="A126:B126"/>
    <mergeCell ref="A101:D101"/>
    <mergeCell ref="A105:B105"/>
    <mergeCell ref="A76:D76"/>
    <mergeCell ref="A87:D87"/>
    <mergeCell ref="A127:D127"/>
    <mergeCell ref="A128:D128"/>
    <mergeCell ref="A5:D5"/>
    <mergeCell ref="A7:D7"/>
    <mergeCell ref="A21:D21"/>
    <mergeCell ref="A143:B143"/>
    <mergeCell ref="A145:B145"/>
    <mergeCell ref="A146:B146"/>
    <mergeCell ref="A147:B147"/>
    <mergeCell ref="A140:B140"/>
    <mergeCell ref="A148:B148"/>
    <mergeCell ref="A149:B149"/>
    <mergeCell ref="A27:B27"/>
    <mergeCell ref="A17:C17"/>
    <mergeCell ref="A18:D18"/>
    <mergeCell ref="A19:D19"/>
    <mergeCell ref="A71:B71"/>
    <mergeCell ref="A31:D31"/>
    <mergeCell ref="A42:D42"/>
    <mergeCell ref="B58:C58"/>
    <mergeCell ref="B59:C59"/>
    <mergeCell ref="A52:C52"/>
    <mergeCell ref="A55:D55"/>
    <mergeCell ref="A56:D56"/>
    <mergeCell ref="A41:B41"/>
    <mergeCell ref="A144:B144"/>
    <mergeCell ref="A117:D117"/>
    <mergeCell ref="A130:D130"/>
    <mergeCell ref="A114:B114"/>
    <mergeCell ref="A94:B94"/>
    <mergeCell ref="A99:B99"/>
    <mergeCell ref="A96:D96"/>
    <mergeCell ref="A107:D107"/>
    <mergeCell ref="F92:I92"/>
    <mergeCell ref="F93:I93"/>
    <mergeCell ref="E48:I48"/>
    <mergeCell ref="E49:I49"/>
    <mergeCell ref="E70:I70"/>
    <mergeCell ref="F91:I91"/>
  </mergeCells>
  <phoneticPr fontId="4" type="noConversion"/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2" manualBreakCount="2">
    <brk id="62" max="3" man="1"/>
    <brk id="129" max="3" man="1"/>
  </rowBreaks>
  <ignoredErrors>
    <ignoredError sqref="D6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zoomScaleNormal="100" zoomScaleSheetLayoutView="100" workbookViewId="0">
      <selection activeCell="F26" sqref="F26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91" t="s">
        <v>104</v>
      </c>
      <c r="B1" s="291"/>
      <c r="C1" s="291"/>
      <c r="D1" s="291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228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96" t="s">
        <v>203</v>
      </c>
      <c r="B5" s="296"/>
      <c r="C5" s="296"/>
      <c r="D5" s="296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67" t="s">
        <v>187</v>
      </c>
      <c r="B7" s="267"/>
      <c r="C7" s="267"/>
      <c r="D7" s="267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1701.41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75" t="s">
        <v>162</v>
      </c>
      <c r="B17" s="275"/>
      <c r="C17" s="275"/>
      <c r="D17" s="57">
        <f>TRUNC(SUM(D10:D16),2)</f>
        <v>1701.41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76" t="s">
        <v>172</v>
      </c>
      <c r="B18" s="276"/>
      <c r="C18" s="276"/>
      <c r="D18" s="276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76" t="s">
        <v>173</v>
      </c>
      <c r="B19" s="276"/>
      <c r="C19" s="276"/>
      <c r="D19" s="276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67" t="s">
        <v>188</v>
      </c>
      <c r="B21" s="267"/>
      <c r="C21" s="267"/>
      <c r="D21" s="267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0" t="s">
        <v>62</v>
      </c>
      <c r="B23" s="270"/>
      <c r="C23" s="270"/>
      <c r="D23" s="270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141.78416666666666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189.04555555555555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69" t="s">
        <v>162</v>
      </c>
      <c r="B27" s="269"/>
      <c r="C27" s="61">
        <f>TRUNC(SUM(C25:C26),4)</f>
        <v>0.19439999999999999</v>
      </c>
      <c r="D27" s="62">
        <f>TRUNC(SUM(D25:D26),2)</f>
        <v>330.82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9" t="s">
        <v>174</v>
      </c>
      <c r="B28" s="279"/>
      <c r="C28" s="279"/>
      <c r="D28" s="279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9" t="s">
        <v>175</v>
      </c>
      <c r="B29" s="279"/>
      <c r="C29" s="279"/>
      <c r="D29" s="279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77" t="s">
        <v>189</v>
      </c>
      <c r="B31" s="278"/>
      <c r="C31" s="278"/>
      <c r="D31" s="278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406.44600000000003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50.805750000000003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211</v>
      </c>
      <c r="C35" s="59">
        <v>0.03</v>
      </c>
      <c r="D35" s="60">
        <f t="shared" si="0"/>
        <v>60.966899999999995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30.483449999999998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20.322300000000002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12.193380000000001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4.0644600000000004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162.57840000000002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69" t="s">
        <v>162</v>
      </c>
      <c r="B41" s="269"/>
      <c r="C41" s="61">
        <f>SUM(C33:C40)</f>
        <v>0.36800000000000005</v>
      </c>
      <c r="D41" s="62">
        <f>TRUNC(SUM(D33:D40),2)</f>
        <v>747.86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9" t="s">
        <v>176</v>
      </c>
      <c r="B42" s="279"/>
      <c r="C42" s="279"/>
      <c r="D42" s="279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9" t="s">
        <v>177</v>
      </c>
      <c r="B43" s="279"/>
      <c r="C43" s="279"/>
      <c r="D43" s="279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9" t="s">
        <v>178</v>
      </c>
      <c r="B44" s="279"/>
      <c r="C44" s="279"/>
      <c r="D44" s="279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97" t="s">
        <v>63</v>
      </c>
      <c r="B46" s="297"/>
      <c r="C46" s="297"/>
      <c r="D46" s="297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49" t="s">
        <v>5</v>
      </c>
      <c r="B48" s="109" t="s">
        <v>81</v>
      </c>
      <c r="C48" s="167"/>
      <c r="D48" s="65">
        <f>((8.55*2)*22)-(D10*6%)</f>
        <v>274.11540000000002</v>
      </c>
      <c r="E48" s="263" t="s">
        <v>84</v>
      </c>
      <c r="F48" s="264"/>
      <c r="G48" s="264"/>
      <c r="H48" s="264"/>
      <c r="I48" s="264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67"/>
      <c r="D49" s="65">
        <f>(18*22)-(10%*396)</f>
        <v>356.4</v>
      </c>
      <c r="E49" s="263" t="s">
        <v>87</v>
      </c>
      <c r="F49" s="264"/>
      <c r="G49" s="264"/>
      <c r="H49" s="264"/>
      <c r="I49" s="264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67"/>
      <c r="D50" s="65">
        <v>0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91" t="s">
        <v>8</v>
      </c>
      <c r="B51" s="182" t="s">
        <v>324</v>
      </c>
      <c r="C51" s="167"/>
      <c r="D51" s="183">
        <v>5.35</v>
      </c>
      <c r="E51" s="133" t="s">
        <v>325</v>
      </c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9" t="s">
        <v>162</v>
      </c>
      <c r="B52" s="269"/>
      <c r="C52" s="269"/>
      <c r="D52" s="62">
        <f>SUM(D48:D51)</f>
        <v>635.86540000000002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98" t="s">
        <v>179</v>
      </c>
      <c r="B53" s="295"/>
      <c r="C53" s="295"/>
      <c r="D53" s="295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9" t="s">
        <v>180</v>
      </c>
      <c r="B54" s="279"/>
      <c r="C54" s="279"/>
      <c r="D54" s="279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81"/>
      <c r="B55" s="281"/>
      <c r="C55" s="281"/>
      <c r="D55" s="282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67" t="s">
        <v>192</v>
      </c>
      <c r="B56" s="267"/>
      <c r="C56" s="267"/>
      <c r="D56" s="267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99" t="s">
        <v>191</v>
      </c>
      <c r="C57" s="300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330.82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747.86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635.86540000000002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69" t="s">
        <v>162</v>
      </c>
      <c r="B61" s="269"/>
      <c r="C61" s="269"/>
      <c r="D61" s="62">
        <f>TRUNC(SUM(D58:D60),2)</f>
        <v>1714.54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92"/>
      <c r="B62" s="293"/>
      <c r="C62" s="293"/>
      <c r="D62" s="293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7" t="s">
        <v>194</v>
      </c>
      <c r="B63" s="267"/>
      <c r="C63" s="267"/>
      <c r="D63" s="267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7.0892083333333336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0.56713666666666662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33.007353999999999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12.146706272000003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212</v>
      </c>
      <c r="C70" s="59">
        <f>(1+(1/12)+(1/12)+(1/12/3))*0.5*0.08*100%</f>
        <v>4.7777777777777766E-2</v>
      </c>
      <c r="D70" s="60">
        <f>C70*(D17+D27)</f>
        <v>97.095433333333304</v>
      </c>
      <c r="E70" s="265" t="s">
        <v>213</v>
      </c>
      <c r="F70" s="266"/>
      <c r="G70" s="266"/>
      <c r="H70" s="266"/>
      <c r="I70" s="266"/>
      <c r="J70" s="119"/>
      <c r="K70" s="116"/>
      <c r="L70" s="116"/>
      <c r="M70" s="116"/>
    </row>
    <row r="71" spans="1:13" x14ac:dyDescent="0.2">
      <c r="A71" s="269" t="s">
        <v>162</v>
      </c>
      <c r="B71" s="269"/>
      <c r="C71" s="61">
        <f>TRUNC(SUM(C66:C70),4)</f>
        <v>7.8799999999999995E-2</v>
      </c>
      <c r="D71" s="62">
        <f>TRUNC(SUM(D66:D70),2)</f>
        <v>149.9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94"/>
      <c r="B72" s="293"/>
      <c r="C72" s="293"/>
      <c r="D72" s="293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67" t="s">
        <v>195</v>
      </c>
      <c r="B73" s="267"/>
      <c r="C73" s="267"/>
      <c r="D73" s="267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9" t="s">
        <v>181</v>
      </c>
      <c r="B75" s="279"/>
      <c r="C75" s="279"/>
      <c r="D75" s="279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9" t="s">
        <v>182</v>
      </c>
      <c r="B76" s="279"/>
      <c r="C76" s="279"/>
      <c r="D76" s="279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0" t="s">
        <v>72</v>
      </c>
      <c r="B78" s="270"/>
      <c r="C78" s="270"/>
      <c r="D78" s="270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13.989371111111113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0.35446041666666672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0.55295824999999998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6.2460651555555557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9.4522777777777804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8.960456860444447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69" t="s">
        <v>162</v>
      </c>
      <c r="B86" s="269"/>
      <c r="C86" s="61">
        <f>TRUNC(SUM(C80:C85),4)</f>
        <v>2.3E-2</v>
      </c>
      <c r="D86" s="62">
        <f>TRUNC(SUM(D80:D85),2)</f>
        <v>39.549999999999997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9" t="s">
        <v>183</v>
      </c>
      <c r="B87" s="279"/>
      <c r="C87" s="279"/>
      <c r="D87" s="279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0" t="s">
        <v>97</v>
      </c>
      <c r="B89" s="270"/>
      <c r="C89" s="270"/>
      <c r="D89" s="270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1.2603037037037037</v>
      </c>
      <c r="E91" s="142" t="s">
        <v>95</v>
      </c>
      <c r="F91" s="262" t="s">
        <v>96</v>
      </c>
      <c r="G91" s="262"/>
      <c r="H91" s="262"/>
      <c r="I91" s="262"/>
      <c r="J91" s="124"/>
      <c r="K91" s="124"/>
      <c r="L91" s="124"/>
    </row>
    <row r="92" spans="1:13" s="44" customFormat="1" ht="26.2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4.5219696888888894</v>
      </c>
      <c r="E92" s="142"/>
      <c r="F92" s="262" t="s">
        <v>100</v>
      </c>
      <c r="G92" s="262"/>
      <c r="H92" s="262"/>
      <c r="I92" s="262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0.46379176296296304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69" t="s">
        <v>162</v>
      </c>
      <c r="B94" s="269"/>
      <c r="C94" s="43">
        <f>SUM(C91:C93)</f>
        <v>3.4666666666666665E-3</v>
      </c>
      <c r="D94" s="49">
        <f>SUM(D91:D93)</f>
        <v>6.2460651555555557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0" t="s">
        <v>75</v>
      </c>
      <c r="B96" s="270"/>
      <c r="C96" s="270"/>
      <c r="D96" s="270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69" t="s">
        <v>162</v>
      </c>
      <c r="B99" s="269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67" t="s">
        <v>198</v>
      </c>
      <c r="B101" s="267"/>
      <c r="C101" s="267"/>
      <c r="D101" s="267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39.549999999999997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69" t="s">
        <v>162</v>
      </c>
      <c r="B105" s="269"/>
      <c r="C105" s="59">
        <f>SUM(C103:C104)</f>
        <v>2.3E-2</v>
      </c>
      <c r="D105" s="62">
        <f>TRUNC(SUM(D103:D104),2)</f>
        <v>39.549999999999997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67" t="s">
        <v>200</v>
      </c>
      <c r="B107" s="267"/>
      <c r="C107" s="267"/>
      <c r="D107" s="267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67"/>
      <c r="D110" s="60">
        <f>Uniformes!D26</f>
        <v>85.36333333333333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67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67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67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69" t="s">
        <v>162</v>
      </c>
      <c r="B114" s="269"/>
      <c r="C114" s="168"/>
      <c r="D114" s="62">
        <f>TRUNC(SUM(D110:D113),2)</f>
        <v>85.36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9" t="s">
        <v>184</v>
      </c>
      <c r="B115" s="279"/>
      <c r="C115" s="279"/>
      <c r="D115" s="279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67" t="s">
        <v>201</v>
      </c>
      <c r="B117" s="267"/>
      <c r="C117" s="267"/>
      <c r="D117" s="267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184.53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387.52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4971.2069970845487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82.02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377.81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248.56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69" t="s">
        <v>162</v>
      </c>
      <c r="B126" s="269"/>
      <c r="C126" s="73"/>
      <c r="D126" s="62">
        <f>TRUNC(SUM(D120:D125),2)-D122</f>
        <v>1280.4330029154517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95" t="s">
        <v>185</v>
      </c>
      <c r="B127" s="295"/>
      <c r="C127" s="295"/>
      <c r="D127" s="295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9" t="s">
        <v>186</v>
      </c>
      <c r="B128" s="279"/>
      <c r="C128" s="279"/>
      <c r="D128" s="279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268" t="s">
        <v>202</v>
      </c>
      <c r="B130" s="268"/>
      <c r="C130" s="268"/>
      <c r="D130" s="268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66"/>
      <c r="D133" s="60">
        <f>D17</f>
        <v>1701.41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66"/>
      <c r="D134" s="60">
        <f>D61</f>
        <v>1714.54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66"/>
      <c r="D135" s="60">
        <f>D71</f>
        <v>149.9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66"/>
      <c r="D136" s="60">
        <f>D105</f>
        <v>39.549999999999997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66"/>
      <c r="D137" s="60">
        <f>D114</f>
        <v>85.36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89" t="s">
        <v>80</v>
      </c>
      <c r="B138" s="290"/>
      <c r="C138" s="159"/>
      <c r="D138" s="62">
        <f>TRUNC(SUM(D133:D137),2)</f>
        <v>3690.76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66"/>
      <c r="D139" s="60">
        <f>D126</f>
        <v>1280.4330029154517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89" t="s">
        <v>205</v>
      </c>
      <c r="B140" s="290"/>
      <c r="C140" s="159"/>
      <c r="D140" s="169">
        <f>TRUNC(SUM(D138:D139),2)</f>
        <v>4971.1899999999996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45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83" t="s">
        <v>24</v>
      </c>
      <c r="B144" s="284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71"/>
      <c r="B148" s="272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73"/>
      <c r="B149" s="274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45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82.02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1280.4330029154517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A149:B149"/>
    <mergeCell ref="A127:D127"/>
    <mergeCell ref="A128:D128"/>
    <mergeCell ref="A130:D130"/>
    <mergeCell ref="A138:B138"/>
    <mergeCell ref="A140:B140"/>
    <mergeCell ref="A143:B143"/>
    <mergeCell ref="A144:B144"/>
    <mergeCell ref="A145:B145"/>
    <mergeCell ref="A146:B146"/>
    <mergeCell ref="A147:B147"/>
    <mergeCell ref="A148:B148"/>
    <mergeCell ref="A126:B126"/>
    <mergeCell ref="A87:D87"/>
    <mergeCell ref="A89:D89"/>
    <mergeCell ref="A94:B94"/>
    <mergeCell ref="A96:D96"/>
    <mergeCell ref="A99:B99"/>
    <mergeCell ref="A101:D101"/>
    <mergeCell ref="A105:B105"/>
    <mergeCell ref="A107:D107"/>
    <mergeCell ref="A114:B114"/>
    <mergeCell ref="A115:D115"/>
    <mergeCell ref="A117:D117"/>
    <mergeCell ref="A86:B86"/>
    <mergeCell ref="B59:C59"/>
    <mergeCell ref="B60:C60"/>
    <mergeCell ref="A61:C61"/>
    <mergeCell ref="A62:D62"/>
    <mergeCell ref="A63:D63"/>
    <mergeCell ref="A71:B71"/>
    <mergeCell ref="A72:D72"/>
    <mergeCell ref="A73:D73"/>
    <mergeCell ref="A75:D75"/>
    <mergeCell ref="A76:D76"/>
    <mergeCell ref="A78:D78"/>
    <mergeCell ref="B58:C58"/>
    <mergeCell ref="A41:B41"/>
    <mergeCell ref="A42:D42"/>
    <mergeCell ref="A43:D43"/>
    <mergeCell ref="A44:D44"/>
    <mergeCell ref="A46:D46"/>
    <mergeCell ref="A52:C52"/>
    <mergeCell ref="A53:D53"/>
    <mergeCell ref="A54:D54"/>
    <mergeCell ref="A55:D55"/>
    <mergeCell ref="A56:D56"/>
    <mergeCell ref="B57:C57"/>
    <mergeCell ref="A31:D31"/>
    <mergeCell ref="A1:D1"/>
    <mergeCell ref="A5:D5"/>
    <mergeCell ref="A7:D7"/>
    <mergeCell ref="A17:C17"/>
    <mergeCell ref="A18:D18"/>
    <mergeCell ref="A19:D19"/>
    <mergeCell ref="A21:D21"/>
    <mergeCell ref="A23:D23"/>
    <mergeCell ref="A27:B27"/>
    <mergeCell ref="A28:D28"/>
    <mergeCell ref="A29:D29"/>
    <mergeCell ref="F91:I91"/>
    <mergeCell ref="F92:I92"/>
    <mergeCell ref="E70:I70"/>
    <mergeCell ref="E48:I48"/>
    <mergeCell ref="E49:I49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2" manualBreakCount="2">
    <brk id="62" max="3" man="1"/>
    <brk id="12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94" zoomScaleNormal="100" zoomScaleSheetLayoutView="90" workbookViewId="0">
      <selection activeCell="F26" sqref="F26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91" t="s">
        <v>104</v>
      </c>
      <c r="B1" s="291"/>
      <c r="C1" s="291"/>
      <c r="D1" s="291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235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96" t="s">
        <v>203</v>
      </c>
      <c r="B5" s="296"/>
      <c r="C5" s="296"/>
      <c r="D5" s="296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67" t="s">
        <v>187</v>
      </c>
      <c r="B7" s="267"/>
      <c r="C7" s="267"/>
      <c r="D7" s="267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1194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75" t="s">
        <v>162</v>
      </c>
      <c r="B17" s="275"/>
      <c r="C17" s="275"/>
      <c r="D17" s="57">
        <f>TRUNC(SUM(D10:D16),2)</f>
        <v>1194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76" t="s">
        <v>172</v>
      </c>
      <c r="B18" s="276"/>
      <c r="C18" s="276"/>
      <c r="D18" s="276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76" t="s">
        <v>173</v>
      </c>
      <c r="B19" s="276"/>
      <c r="C19" s="276"/>
      <c r="D19" s="276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67" t="s">
        <v>188</v>
      </c>
      <c r="B21" s="267"/>
      <c r="C21" s="267"/>
      <c r="D21" s="267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0" t="s">
        <v>62</v>
      </c>
      <c r="B23" s="270"/>
      <c r="C23" s="270"/>
      <c r="D23" s="270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99.5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132.66666666666666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69" t="s">
        <v>162</v>
      </c>
      <c r="B27" s="269"/>
      <c r="C27" s="61">
        <f>TRUNC(SUM(C25:C26),4)</f>
        <v>0.19439999999999999</v>
      </c>
      <c r="D27" s="62">
        <f>TRUNC(SUM(D25:D26),2)</f>
        <v>232.16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9" t="s">
        <v>174</v>
      </c>
      <c r="B28" s="279"/>
      <c r="C28" s="279"/>
      <c r="D28" s="279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9" t="s">
        <v>175</v>
      </c>
      <c r="B29" s="279"/>
      <c r="C29" s="279"/>
      <c r="D29" s="279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77" t="s">
        <v>189</v>
      </c>
      <c r="B31" s="278"/>
      <c r="C31" s="278"/>
      <c r="D31" s="278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285.23200000000003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35.654000000000003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211</v>
      </c>
      <c r="C35" s="59">
        <v>0.03</v>
      </c>
      <c r="D35" s="60">
        <f t="shared" si="0"/>
        <v>42.784800000000004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21.392400000000002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14.261600000000001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8.5569600000000001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2.8523200000000002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114.09280000000001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69" t="s">
        <v>162</v>
      </c>
      <c r="B41" s="269"/>
      <c r="C41" s="61">
        <f>SUM(C33:C40)</f>
        <v>0.36800000000000005</v>
      </c>
      <c r="D41" s="62">
        <f>TRUNC(SUM(D33:D40),2)</f>
        <v>524.82000000000005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9" t="s">
        <v>176</v>
      </c>
      <c r="B42" s="279"/>
      <c r="C42" s="279"/>
      <c r="D42" s="279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9" t="s">
        <v>177</v>
      </c>
      <c r="B43" s="279"/>
      <c r="C43" s="279"/>
      <c r="D43" s="279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9" t="s">
        <v>178</v>
      </c>
      <c r="B44" s="279"/>
      <c r="C44" s="279"/>
      <c r="D44" s="279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97" t="s">
        <v>63</v>
      </c>
      <c r="B46" s="297"/>
      <c r="C46" s="297"/>
      <c r="D46" s="297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4.75" customHeight="1" x14ac:dyDescent="0.2">
      <c r="A48" s="149" t="s">
        <v>5</v>
      </c>
      <c r="B48" s="109" t="s">
        <v>81</v>
      </c>
      <c r="C48" s="167"/>
      <c r="D48" s="65">
        <f>((8.55*2)*22)-(D10*6%)</f>
        <v>304.56000000000006</v>
      </c>
      <c r="E48" s="263" t="s">
        <v>84</v>
      </c>
      <c r="F48" s="264"/>
      <c r="G48" s="264"/>
      <c r="H48" s="264"/>
      <c r="I48" s="264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67"/>
      <c r="D49" s="65">
        <f>(18*22)-(10%*396)</f>
        <v>356.4</v>
      </c>
      <c r="E49" s="263" t="s">
        <v>87</v>
      </c>
      <c r="F49" s="264"/>
      <c r="G49" s="264"/>
      <c r="H49" s="264"/>
      <c r="I49" s="264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67"/>
      <c r="D50" s="65">
        <v>0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91" t="s">
        <v>8</v>
      </c>
      <c r="B51" s="182" t="s">
        <v>324</v>
      </c>
      <c r="C51" s="167"/>
      <c r="D51" s="183">
        <v>5.35</v>
      </c>
      <c r="E51" s="133" t="s">
        <v>325</v>
      </c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9" t="s">
        <v>162</v>
      </c>
      <c r="B52" s="269"/>
      <c r="C52" s="269"/>
      <c r="D52" s="62">
        <f>SUM(D48:D51)</f>
        <v>666.31000000000006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98" t="s">
        <v>179</v>
      </c>
      <c r="B53" s="295"/>
      <c r="C53" s="295"/>
      <c r="D53" s="295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9" t="s">
        <v>180</v>
      </c>
      <c r="B54" s="279"/>
      <c r="C54" s="279"/>
      <c r="D54" s="279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81"/>
      <c r="B55" s="281"/>
      <c r="C55" s="281"/>
      <c r="D55" s="282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67" t="s">
        <v>192</v>
      </c>
      <c r="B56" s="267"/>
      <c r="C56" s="267"/>
      <c r="D56" s="267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99" t="s">
        <v>191</v>
      </c>
      <c r="C57" s="300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232.16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524.82000000000005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666.31000000000006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69" t="s">
        <v>162</v>
      </c>
      <c r="B61" s="269"/>
      <c r="C61" s="269"/>
      <c r="D61" s="62">
        <f>TRUNC(SUM(D58:D60),2)</f>
        <v>1423.29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92"/>
      <c r="B62" s="293"/>
      <c r="C62" s="293"/>
      <c r="D62" s="293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7" t="s">
        <v>194</v>
      </c>
      <c r="B63" s="267"/>
      <c r="C63" s="267"/>
      <c r="D63" s="267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4.9749999999999996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0.39799999999999996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23.163600000000002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8.5242048000000015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212</v>
      </c>
      <c r="C70" s="59">
        <f>(1+(1/12)+(1/12)+(1/12/3))*0.5*0.08*100%</f>
        <v>4.7777777777777766E-2</v>
      </c>
      <c r="D70" s="60">
        <f>C70*(D17+D27)</f>
        <v>68.138755555555548</v>
      </c>
      <c r="E70" s="265" t="s">
        <v>213</v>
      </c>
      <c r="F70" s="266"/>
      <c r="G70" s="266"/>
      <c r="H70" s="266"/>
      <c r="I70" s="266"/>
      <c r="J70" s="119"/>
      <c r="K70" s="116"/>
      <c r="L70" s="116"/>
      <c r="M70" s="116"/>
    </row>
    <row r="71" spans="1:13" x14ac:dyDescent="0.2">
      <c r="A71" s="269" t="s">
        <v>162</v>
      </c>
      <c r="B71" s="269"/>
      <c r="C71" s="61">
        <f>TRUNC(SUM(C66:C70),4)</f>
        <v>7.8799999999999995E-2</v>
      </c>
      <c r="D71" s="62">
        <f>TRUNC(SUM(D66:D70),2)</f>
        <v>105.19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94"/>
      <c r="B72" s="293"/>
      <c r="C72" s="293"/>
      <c r="D72" s="293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67" t="s">
        <v>195</v>
      </c>
      <c r="B73" s="267"/>
      <c r="C73" s="267"/>
      <c r="D73" s="267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9" t="s">
        <v>181</v>
      </c>
      <c r="B75" s="279"/>
      <c r="C75" s="279"/>
      <c r="D75" s="279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9" t="s">
        <v>182</v>
      </c>
      <c r="B76" s="279"/>
      <c r="C76" s="279"/>
      <c r="D76" s="279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0" t="s">
        <v>72</v>
      </c>
      <c r="B78" s="270"/>
      <c r="C78" s="270"/>
      <c r="D78" s="270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9.8173333333333339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0.24875000000000003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0.38805000000000001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4.383306666666666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6.6333333333333346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6.2881877333333351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69" t="s">
        <v>162</v>
      </c>
      <c r="B86" s="269"/>
      <c r="C86" s="61">
        <f>TRUNC(SUM(C80:C85),4)</f>
        <v>2.3E-2</v>
      </c>
      <c r="D86" s="62">
        <f>TRUNC(SUM(D80:D85),2)</f>
        <v>27.75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9" t="s">
        <v>183</v>
      </c>
      <c r="B87" s="279"/>
      <c r="C87" s="279"/>
      <c r="D87" s="279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0" t="s">
        <v>97</v>
      </c>
      <c r="B89" s="270"/>
      <c r="C89" s="270"/>
      <c r="D89" s="270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0.88444444444444437</v>
      </c>
      <c r="E91" s="142" t="s">
        <v>95</v>
      </c>
      <c r="F91" s="262" t="s">
        <v>96</v>
      </c>
      <c r="G91" s="262"/>
      <c r="H91" s="262"/>
      <c r="I91" s="262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3.1733866666666666</v>
      </c>
      <c r="E92" s="142"/>
      <c r="F92" s="262" t="s">
        <v>100</v>
      </c>
      <c r="G92" s="262"/>
      <c r="H92" s="262"/>
      <c r="I92" s="262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0.32547555555555557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69" t="s">
        <v>162</v>
      </c>
      <c r="B94" s="269"/>
      <c r="C94" s="43">
        <f>SUM(C91:C93)</f>
        <v>3.4666666666666665E-3</v>
      </c>
      <c r="D94" s="49">
        <f>SUM(D91:D93)</f>
        <v>4.383306666666666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0" t="s">
        <v>75</v>
      </c>
      <c r="B96" s="270"/>
      <c r="C96" s="270"/>
      <c r="D96" s="270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69" t="s">
        <v>162</v>
      </c>
      <c r="B99" s="269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67" t="s">
        <v>198</v>
      </c>
      <c r="B101" s="267"/>
      <c r="C101" s="267"/>
      <c r="D101" s="267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27.75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69" t="s">
        <v>162</v>
      </c>
      <c r="B105" s="269"/>
      <c r="C105" s="59">
        <f>SUM(C103:C104)</f>
        <v>2.3E-2</v>
      </c>
      <c r="D105" s="62">
        <f>TRUNC(SUM(D103:D104),2)</f>
        <v>27.75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67" t="s">
        <v>200</v>
      </c>
      <c r="B107" s="267"/>
      <c r="C107" s="267"/>
      <c r="D107" s="267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67"/>
      <c r="D110" s="60">
        <f>Uniformes!D40</f>
        <v>80.989999999999995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67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67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67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69" t="s">
        <v>162</v>
      </c>
      <c r="B114" s="269"/>
      <c r="C114" s="168"/>
      <c r="D114" s="62">
        <f>TRUNC(SUM(D110:D113),2)</f>
        <v>80.989999999999995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9" t="s">
        <v>184</v>
      </c>
      <c r="B115" s="279"/>
      <c r="C115" s="279"/>
      <c r="D115" s="279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67" t="s">
        <v>201</v>
      </c>
      <c r="B117" s="267"/>
      <c r="C117" s="267"/>
      <c r="D117" s="267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141.56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297.27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3813.4693877551022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62.92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289.82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190.67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69" t="s">
        <v>162</v>
      </c>
      <c r="B126" s="269"/>
      <c r="C126" s="73"/>
      <c r="D126" s="62">
        <f>TRUNC(SUM(D120:D125),2)-D122</f>
        <v>982.23061224489766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95" t="s">
        <v>185</v>
      </c>
      <c r="B127" s="295"/>
      <c r="C127" s="295"/>
      <c r="D127" s="295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9" t="s">
        <v>186</v>
      </c>
      <c r="B128" s="279"/>
      <c r="C128" s="279"/>
      <c r="D128" s="279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268" t="s">
        <v>202</v>
      </c>
      <c r="B130" s="268"/>
      <c r="C130" s="268"/>
      <c r="D130" s="268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66"/>
      <c r="D133" s="60">
        <f>D17</f>
        <v>1194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66"/>
      <c r="D134" s="60">
        <f>D61</f>
        <v>1423.29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66"/>
      <c r="D135" s="60">
        <f>D71</f>
        <v>105.19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66"/>
      <c r="D136" s="60">
        <f>D105</f>
        <v>27.75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66"/>
      <c r="D137" s="60">
        <f>D114</f>
        <v>80.989999999999995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89" t="s">
        <v>80</v>
      </c>
      <c r="B138" s="290"/>
      <c r="C138" s="159"/>
      <c r="D138" s="62">
        <f>TRUNC(SUM(D133:D137),2)</f>
        <v>2831.22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66"/>
      <c r="D139" s="60">
        <f>D126</f>
        <v>982.23061224489766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89" t="s">
        <v>205</v>
      </c>
      <c r="B140" s="290"/>
      <c r="C140" s="159"/>
      <c r="D140" s="169">
        <f>TRUNC(SUM(D138:D139),2)</f>
        <v>3813.45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45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83" t="s">
        <v>24</v>
      </c>
      <c r="B144" s="284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71"/>
      <c r="B148" s="272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73"/>
      <c r="B149" s="274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45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62.92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982.23061224489766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A149:B149"/>
    <mergeCell ref="A127:D127"/>
    <mergeCell ref="A128:D128"/>
    <mergeCell ref="A130:D130"/>
    <mergeCell ref="A138:B138"/>
    <mergeCell ref="A140:B140"/>
    <mergeCell ref="A143:B143"/>
    <mergeCell ref="A144:B144"/>
    <mergeCell ref="A145:B145"/>
    <mergeCell ref="A146:B146"/>
    <mergeCell ref="A147:B147"/>
    <mergeCell ref="A148:B148"/>
    <mergeCell ref="A126:B126"/>
    <mergeCell ref="A87:D87"/>
    <mergeCell ref="A89:D89"/>
    <mergeCell ref="A94:B94"/>
    <mergeCell ref="A96:D96"/>
    <mergeCell ref="A99:B99"/>
    <mergeCell ref="A101:D101"/>
    <mergeCell ref="A105:B105"/>
    <mergeCell ref="A107:D107"/>
    <mergeCell ref="A114:B114"/>
    <mergeCell ref="A115:D115"/>
    <mergeCell ref="A117:D117"/>
    <mergeCell ref="A86:B86"/>
    <mergeCell ref="B59:C59"/>
    <mergeCell ref="B60:C60"/>
    <mergeCell ref="A61:C61"/>
    <mergeCell ref="A62:D62"/>
    <mergeCell ref="A63:D63"/>
    <mergeCell ref="A71:B71"/>
    <mergeCell ref="A72:D72"/>
    <mergeCell ref="A73:D73"/>
    <mergeCell ref="A75:D75"/>
    <mergeCell ref="A76:D76"/>
    <mergeCell ref="A78:D78"/>
    <mergeCell ref="B58:C58"/>
    <mergeCell ref="A41:B41"/>
    <mergeCell ref="A42:D42"/>
    <mergeCell ref="A43:D43"/>
    <mergeCell ref="A44:D44"/>
    <mergeCell ref="A46:D46"/>
    <mergeCell ref="A52:C52"/>
    <mergeCell ref="A53:D53"/>
    <mergeCell ref="A54:D54"/>
    <mergeCell ref="A55:D55"/>
    <mergeCell ref="A56:D56"/>
    <mergeCell ref="B57:C57"/>
    <mergeCell ref="A31:D31"/>
    <mergeCell ref="A1:D1"/>
    <mergeCell ref="A5:D5"/>
    <mergeCell ref="A7:D7"/>
    <mergeCell ref="A17:C17"/>
    <mergeCell ref="A18:D18"/>
    <mergeCell ref="A19:D19"/>
    <mergeCell ref="A21:D21"/>
    <mergeCell ref="A23:D23"/>
    <mergeCell ref="A27:B27"/>
    <mergeCell ref="A28:D28"/>
    <mergeCell ref="A29:D29"/>
    <mergeCell ref="E48:I48"/>
    <mergeCell ref="E49:I49"/>
    <mergeCell ref="E70:I70"/>
    <mergeCell ref="F91:I91"/>
    <mergeCell ref="F92:I92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2" manualBreakCount="2">
    <brk id="62" max="3" man="1"/>
    <brk id="129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showGridLines="0" topLeftCell="A100" zoomScaleNormal="100" zoomScaleSheetLayoutView="80" workbookViewId="0">
      <selection activeCell="F26" sqref="F26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91" t="s">
        <v>104</v>
      </c>
      <c r="B1" s="291"/>
      <c r="C1" s="291"/>
      <c r="D1" s="291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229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96" t="s">
        <v>203</v>
      </c>
      <c r="B5" s="296"/>
      <c r="C5" s="296"/>
      <c r="D5" s="296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67" t="s">
        <v>187</v>
      </c>
      <c r="B7" s="267"/>
      <c r="C7" s="267"/>
      <c r="D7" s="267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1194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75" t="s">
        <v>162</v>
      </c>
      <c r="B17" s="275"/>
      <c r="C17" s="275"/>
      <c r="D17" s="57">
        <f>TRUNC(SUM(D10:D16),2)</f>
        <v>1194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76" t="s">
        <v>172</v>
      </c>
      <c r="B18" s="276"/>
      <c r="C18" s="276"/>
      <c r="D18" s="276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76" t="s">
        <v>173</v>
      </c>
      <c r="B19" s="276"/>
      <c r="C19" s="276"/>
      <c r="D19" s="276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67" t="s">
        <v>188</v>
      </c>
      <c r="B21" s="267"/>
      <c r="C21" s="267"/>
      <c r="D21" s="267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0" t="s">
        <v>62</v>
      </c>
      <c r="B23" s="270"/>
      <c r="C23" s="270"/>
      <c r="D23" s="270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99.5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132.66666666666666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69" t="s">
        <v>162</v>
      </c>
      <c r="B27" s="269"/>
      <c r="C27" s="61">
        <f>TRUNC(SUM(C25:C26),4)</f>
        <v>0.19439999999999999</v>
      </c>
      <c r="D27" s="62">
        <f>TRUNC(SUM(D25:D26),2)</f>
        <v>232.16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9" t="s">
        <v>174</v>
      </c>
      <c r="B28" s="279"/>
      <c r="C28" s="279"/>
      <c r="D28" s="279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9" t="s">
        <v>175</v>
      </c>
      <c r="B29" s="279"/>
      <c r="C29" s="279"/>
      <c r="D29" s="279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77" t="s">
        <v>189</v>
      </c>
      <c r="B31" s="278"/>
      <c r="C31" s="278"/>
      <c r="D31" s="278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285.23200000000003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35.654000000000003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211</v>
      </c>
      <c r="C35" s="59">
        <v>0.03</v>
      </c>
      <c r="D35" s="60">
        <f t="shared" si="0"/>
        <v>42.784800000000004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21.392400000000002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14.261600000000001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8.5569600000000001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2.8523200000000002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114.09280000000001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69" t="s">
        <v>162</v>
      </c>
      <c r="B41" s="269"/>
      <c r="C41" s="61">
        <f>SUM(C33:C40)</f>
        <v>0.36800000000000005</v>
      </c>
      <c r="D41" s="62">
        <f>TRUNC(SUM(D33:D40),2)</f>
        <v>524.82000000000005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9" t="s">
        <v>176</v>
      </c>
      <c r="B42" s="279"/>
      <c r="C42" s="279"/>
      <c r="D42" s="279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9" t="s">
        <v>177</v>
      </c>
      <c r="B43" s="279"/>
      <c r="C43" s="279"/>
      <c r="D43" s="279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9" t="s">
        <v>178</v>
      </c>
      <c r="B44" s="279"/>
      <c r="C44" s="279"/>
      <c r="D44" s="279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97" t="s">
        <v>63</v>
      </c>
      <c r="B46" s="297"/>
      <c r="C46" s="297"/>
      <c r="D46" s="297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49" t="s">
        <v>5</v>
      </c>
      <c r="B48" s="109" t="s">
        <v>81</v>
      </c>
      <c r="C48" s="167"/>
      <c r="D48" s="65">
        <f>((8.55*2)*22)-(D10*6%)</f>
        <v>304.56000000000006</v>
      </c>
      <c r="E48" s="263" t="s">
        <v>84</v>
      </c>
      <c r="F48" s="264"/>
      <c r="G48" s="264"/>
      <c r="H48" s="264"/>
      <c r="I48" s="264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67"/>
      <c r="D49" s="65">
        <f>(18*22)-(10%*396)</f>
        <v>356.4</v>
      </c>
      <c r="E49" s="263" t="s">
        <v>87</v>
      </c>
      <c r="F49" s="264"/>
      <c r="G49" s="264"/>
      <c r="H49" s="264"/>
      <c r="I49" s="264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67"/>
      <c r="D50" s="65">
        <v>0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91" t="s">
        <v>8</v>
      </c>
      <c r="B51" s="182" t="s">
        <v>324</v>
      </c>
      <c r="C51" s="167"/>
      <c r="D51" s="183">
        <v>5.35</v>
      </c>
      <c r="E51" s="133" t="s">
        <v>325</v>
      </c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69" t="s">
        <v>162</v>
      </c>
      <c r="B52" s="269"/>
      <c r="C52" s="269"/>
      <c r="D52" s="62">
        <f>SUM(D48:D51)</f>
        <v>666.31000000000006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98" t="s">
        <v>179</v>
      </c>
      <c r="B53" s="295"/>
      <c r="C53" s="295"/>
      <c r="D53" s="295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9" t="s">
        <v>180</v>
      </c>
      <c r="B54" s="279"/>
      <c r="C54" s="279"/>
      <c r="D54" s="279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81"/>
      <c r="B55" s="281"/>
      <c r="C55" s="281"/>
      <c r="D55" s="282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67" t="s">
        <v>192</v>
      </c>
      <c r="B56" s="267"/>
      <c r="C56" s="267"/>
      <c r="D56" s="267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99" t="s">
        <v>191</v>
      </c>
      <c r="C57" s="300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232.16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524.82000000000005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666.31000000000006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69" t="s">
        <v>162</v>
      </c>
      <c r="B61" s="269"/>
      <c r="C61" s="269"/>
      <c r="D61" s="62">
        <f>TRUNC(SUM(D58:D60),2)</f>
        <v>1423.29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92"/>
      <c r="B62" s="293"/>
      <c r="C62" s="293"/>
      <c r="D62" s="293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67" t="s">
        <v>194</v>
      </c>
      <c r="B63" s="267"/>
      <c r="C63" s="267"/>
      <c r="D63" s="267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4.9749999999999996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0.39799999999999996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23.163600000000002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8.5242048000000015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212</v>
      </c>
      <c r="C70" s="59">
        <f>(1+(1/12)+(1/12)+(1/12/3))*0.5*0.08*100%</f>
        <v>4.7777777777777766E-2</v>
      </c>
      <c r="D70" s="60">
        <f>C70*(D17+D27)</f>
        <v>68.138755555555548</v>
      </c>
      <c r="E70" s="265" t="s">
        <v>213</v>
      </c>
      <c r="F70" s="266"/>
      <c r="G70" s="266"/>
      <c r="H70" s="266"/>
      <c r="I70" s="266"/>
      <c r="J70" s="119"/>
      <c r="K70" s="116"/>
      <c r="L70" s="116"/>
      <c r="M70" s="116"/>
    </row>
    <row r="71" spans="1:13" x14ac:dyDescent="0.2">
      <c r="A71" s="269" t="s">
        <v>162</v>
      </c>
      <c r="B71" s="269"/>
      <c r="C71" s="61">
        <f>TRUNC(SUM(C66:C70),4)</f>
        <v>7.8799999999999995E-2</v>
      </c>
      <c r="D71" s="62">
        <f>TRUNC(SUM(D66:D70),2)</f>
        <v>105.19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94"/>
      <c r="B72" s="293"/>
      <c r="C72" s="293"/>
      <c r="D72" s="293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67" t="s">
        <v>195</v>
      </c>
      <c r="B73" s="267"/>
      <c r="C73" s="267"/>
      <c r="D73" s="267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9" t="s">
        <v>181</v>
      </c>
      <c r="B75" s="279"/>
      <c r="C75" s="279"/>
      <c r="D75" s="279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9" t="s">
        <v>182</v>
      </c>
      <c r="B76" s="279"/>
      <c r="C76" s="279"/>
      <c r="D76" s="279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0" t="s">
        <v>72</v>
      </c>
      <c r="B78" s="270"/>
      <c r="C78" s="270"/>
      <c r="D78" s="270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9.8173333333333339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0.24875000000000003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0.38805000000000001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4.383306666666666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6.6333333333333346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6.2881877333333351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69" t="s">
        <v>162</v>
      </c>
      <c r="B86" s="269"/>
      <c r="C86" s="61">
        <f>TRUNC(SUM(C80:C85),4)</f>
        <v>2.3E-2</v>
      </c>
      <c r="D86" s="62">
        <f>TRUNC(SUM(D80:D85),2)</f>
        <v>27.75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9" t="s">
        <v>183</v>
      </c>
      <c r="B87" s="279"/>
      <c r="C87" s="279"/>
      <c r="D87" s="279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0" t="s">
        <v>97</v>
      </c>
      <c r="B89" s="270"/>
      <c r="C89" s="270"/>
      <c r="D89" s="270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0.88444444444444437</v>
      </c>
      <c r="E91" s="142" t="s">
        <v>95</v>
      </c>
      <c r="F91" s="262" t="s">
        <v>96</v>
      </c>
      <c r="G91" s="262"/>
      <c r="H91" s="262"/>
      <c r="I91" s="262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3.1733866666666666</v>
      </c>
      <c r="E92" s="142"/>
      <c r="F92" s="262" t="s">
        <v>100</v>
      </c>
      <c r="G92" s="262"/>
      <c r="H92" s="262"/>
      <c r="I92" s="262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0.32547555555555557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69" t="s">
        <v>162</v>
      </c>
      <c r="B94" s="269"/>
      <c r="C94" s="43">
        <f>SUM(C91:C93)</f>
        <v>3.4666666666666665E-3</v>
      </c>
      <c r="D94" s="49">
        <f>SUM(D91:D93)</f>
        <v>4.383306666666666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0" t="s">
        <v>75</v>
      </c>
      <c r="B96" s="270"/>
      <c r="C96" s="270"/>
      <c r="D96" s="270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69" t="s">
        <v>162</v>
      </c>
      <c r="B99" s="269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67" t="s">
        <v>198</v>
      </c>
      <c r="B101" s="267"/>
      <c r="C101" s="267"/>
      <c r="D101" s="267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27.75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69" t="s">
        <v>162</v>
      </c>
      <c r="B105" s="269"/>
      <c r="C105" s="59">
        <f>SUM(C103:C104)</f>
        <v>2.3E-2</v>
      </c>
      <c r="D105" s="62">
        <f>TRUNC(SUM(D103:D104),2)</f>
        <v>27.75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67" t="s">
        <v>200</v>
      </c>
      <c r="B107" s="267"/>
      <c r="C107" s="267"/>
      <c r="D107" s="267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67"/>
      <c r="D110" s="60">
        <f>Uniformes!D51</f>
        <v>58.779999999999994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67"/>
      <c r="D111" s="60">
        <f>Materiais!E41</f>
        <v>507.77349999999996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67"/>
      <c r="D112" s="60">
        <f>Equipamentos!F11</f>
        <v>8.6958888888888897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67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69" t="s">
        <v>162</v>
      </c>
      <c r="B114" s="269"/>
      <c r="C114" s="168"/>
      <c r="D114" s="62">
        <f>TRUNC(SUM(D110:D113),2)</f>
        <v>575.24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9" t="s">
        <v>184</v>
      </c>
      <c r="B115" s="279"/>
      <c r="C115" s="279"/>
      <c r="D115" s="279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67" t="s">
        <v>201</v>
      </c>
      <c r="B117" s="267"/>
      <c r="C117" s="267"/>
      <c r="D117" s="267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166.27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349.17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4479.1953352769679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73.900000000000006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340.41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223.95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69" t="s">
        <v>162</v>
      </c>
      <c r="B126" s="269"/>
      <c r="C126" s="73"/>
      <c r="D126" s="62">
        <f>TRUNC(SUM(D120:D125),2)-D122</f>
        <v>1153.6946647230325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95" t="s">
        <v>185</v>
      </c>
      <c r="B127" s="295"/>
      <c r="C127" s="295"/>
      <c r="D127" s="295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9" t="s">
        <v>186</v>
      </c>
      <c r="B128" s="279"/>
      <c r="C128" s="279"/>
      <c r="D128" s="279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268" t="s">
        <v>202</v>
      </c>
      <c r="B130" s="268"/>
      <c r="C130" s="268"/>
      <c r="D130" s="268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66"/>
      <c r="D133" s="60">
        <f>D17</f>
        <v>1194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66"/>
      <c r="D134" s="60">
        <f>D61</f>
        <v>1423.29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66"/>
      <c r="D135" s="60">
        <f>D71</f>
        <v>105.19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66"/>
      <c r="D136" s="60">
        <f>D105</f>
        <v>27.75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66"/>
      <c r="D137" s="60">
        <f>D114</f>
        <v>575.24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89" t="s">
        <v>80</v>
      </c>
      <c r="B138" s="290"/>
      <c r="C138" s="159"/>
      <c r="D138" s="62">
        <f>TRUNC(SUM(D133:D137),2)</f>
        <v>3325.47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66"/>
      <c r="D139" s="60">
        <f>D126</f>
        <v>1153.6946647230325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89" t="s">
        <v>205</v>
      </c>
      <c r="B140" s="290"/>
      <c r="C140" s="159"/>
      <c r="D140" s="169">
        <f>TRUNC(SUM(D138:D139),2)</f>
        <v>4479.16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x14ac:dyDescent="0.2">
      <c r="D141" s="16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x14ac:dyDescent="0.2">
      <c r="A142" s="22"/>
      <c r="B142" s="22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x14ac:dyDescent="0.2">
      <c r="A143" s="5"/>
      <c r="B143" s="22"/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x14ac:dyDescent="0.2">
      <c r="A144" s="22"/>
      <c r="B144" s="22"/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x14ac:dyDescent="0.2">
      <c r="A145" s="22"/>
      <c r="B145" s="22"/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x14ac:dyDescent="0.2">
      <c r="A146" s="23"/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x14ac:dyDescent="0.2">
      <c r="A147" s="23"/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x14ac:dyDescent="0.2">
      <c r="E148" s="145"/>
      <c r="F148" s="145"/>
    </row>
  </sheetData>
  <mergeCells count="58">
    <mergeCell ref="A130:D130"/>
    <mergeCell ref="A138:B138"/>
    <mergeCell ref="A105:B105"/>
    <mergeCell ref="A107:D107"/>
    <mergeCell ref="A114:B114"/>
    <mergeCell ref="A115:D115"/>
    <mergeCell ref="A117:D117"/>
    <mergeCell ref="A140:B140"/>
    <mergeCell ref="A101:D101"/>
    <mergeCell ref="A72:D72"/>
    <mergeCell ref="A73:D73"/>
    <mergeCell ref="A75:D75"/>
    <mergeCell ref="A76:D76"/>
    <mergeCell ref="A78:D78"/>
    <mergeCell ref="A86:B86"/>
    <mergeCell ref="A87:D87"/>
    <mergeCell ref="A89:D89"/>
    <mergeCell ref="A94:B94"/>
    <mergeCell ref="A96:D96"/>
    <mergeCell ref="A99:B99"/>
    <mergeCell ref="A126:B126"/>
    <mergeCell ref="A127:D127"/>
    <mergeCell ref="A128:D128"/>
    <mergeCell ref="A44:D44"/>
    <mergeCell ref="A46:D46"/>
    <mergeCell ref="A71:B71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A62:D62"/>
    <mergeCell ref="A63:D63"/>
    <mergeCell ref="A1:D1"/>
    <mergeCell ref="A5:D5"/>
    <mergeCell ref="A7:D7"/>
    <mergeCell ref="A17:C17"/>
    <mergeCell ref="A18:D18"/>
    <mergeCell ref="F92:I92"/>
    <mergeCell ref="A19:D19"/>
    <mergeCell ref="E48:I48"/>
    <mergeCell ref="E49:I49"/>
    <mergeCell ref="E70:I70"/>
    <mergeCell ref="F91:I91"/>
    <mergeCell ref="A52:C52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2" manualBreakCount="2">
    <brk id="62" max="3" man="1"/>
    <brk id="129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51"/>
  <sheetViews>
    <sheetView topLeftCell="A22" zoomScale="110" zoomScaleNormal="110" workbookViewId="0">
      <selection activeCell="C58" sqref="C58"/>
    </sheetView>
  </sheetViews>
  <sheetFormatPr defaultRowHeight="12.75" x14ac:dyDescent="0.2"/>
  <cols>
    <col min="1" max="1" width="33.85546875" style="193" customWidth="1"/>
    <col min="2" max="2" width="11.140625" bestFit="1" customWidth="1"/>
    <col min="3" max="3" width="19.42578125" bestFit="1" customWidth="1"/>
    <col min="4" max="4" width="13.28515625" customWidth="1"/>
  </cols>
  <sheetData>
    <row r="1" spans="1:4" x14ac:dyDescent="0.2">
      <c r="A1" s="301" t="s">
        <v>215</v>
      </c>
      <c r="B1" s="301"/>
      <c r="C1" s="301"/>
      <c r="D1" s="301"/>
    </row>
    <row r="3" spans="1:4" x14ac:dyDescent="0.2">
      <c r="A3" s="302" t="s">
        <v>230</v>
      </c>
      <c r="B3" s="302"/>
      <c r="C3" s="302"/>
      <c r="D3" s="302"/>
    </row>
    <row r="4" spans="1:4" x14ac:dyDescent="0.2">
      <c r="A4" s="192" t="s">
        <v>32</v>
      </c>
      <c r="B4" s="154" t="s">
        <v>129</v>
      </c>
      <c r="C4" s="154" t="s">
        <v>217</v>
      </c>
      <c r="D4" s="154" t="s">
        <v>44</v>
      </c>
    </row>
    <row r="5" spans="1:4" x14ac:dyDescent="0.2">
      <c r="A5" s="198" t="s">
        <v>306</v>
      </c>
      <c r="B5" s="196">
        <v>4</v>
      </c>
      <c r="C5" s="194">
        <v>28.99</v>
      </c>
      <c r="D5" s="52">
        <f t="shared" ref="D5:D7" si="0">B5*C5</f>
        <v>115.96</v>
      </c>
    </row>
    <row r="6" spans="1:4" x14ac:dyDescent="0.2">
      <c r="A6" s="198" t="s">
        <v>307</v>
      </c>
      <c r="B6" s="196">
        <v>4</v>
      </c>
      <c r="C6" s="194">
        <v>79.900000000000006</v>
      </c>
      <c r="D6" s="52">
        <f t="shared" si="0"/>
        <v>319.60000000000002</v>
      </c>
    </row>
    <row r="7" spans="1:4" x14ac:dyDescent="0.2">
      <c r="A7" s="198" t="s">
        <v>308</v>
      </c>
      <c r="B7" s="196">
        <v>4</v>
      </c>
      <c r="C7" s="194">
        <v>19.899999999999999</v>
      </c>
      <c r="D7" s="52">
        <f t="shared" si="0"/>
        <v>79.599999999999994</v>
      </c>
    </row>
    <row r="8" spans="1:4" x14ac:dyDescent="0.2">
      <c r="A8" s="198" t="s">
        <v>309</v>
      </c>
      <c r="B8" s="196">
        <v>4</v>
      </c>
      <c r="C8" s="194">
        <v>56.63</v>
      </c>
      <c r="D8" s="52">
        <f>B8*C8</f>
        <v>226.52</v>
      </c>
    </row>
    <row r="9" spans="1:4" x14ac:dyDescent="0.2">
      <c r="A9" s="198" t="s">
        <v>310</v>
      </c>
      <c r="B9" s="196">
        <v>4</v>
      </c>
      <c r="C9" s="52">
        <v>6.59</v>
      </c>
      <c r="D9" s="52">
        <f>B9*C9</f>
        <v>26.36</v>
      </c>
    </row>
    <row r="10" spans="1:4" s="172" customFormat="1" x14ac:dyDescent="0.2">
      <c r="A10" s="198" t="s">
        <v>326</v>
      </c>
      <c r="B10" s="195">
        <v>1</v>
      </c>
      <c r="C10" s="109">
        <v>68.319999999999993</v>
      </c>
      <c r="D10" s="109">
        <f>B10*C10</f>
        <v>68.319999999999993</v>
      </c>
    </row>
    <row r="11" spans="1:4" x14ac:dyDescent="0.2">
      <c r="A11" s="275" t="s">
        <v>214</v>
      </c>
      <c r="B11" s="275"/>
      <c r="C11" s="275"/>
      <c r="D11" s="165">
        <f>SUM(D5:D10)</f>
        <v>836.3599999999999</v>
      </c>
    </row>
    <row r="12" spans="1:4" x14ac:dyDescent="0.2">
      <c r="A12" s="275" t="s">
        <v>45</v>
      </c>
      <c r="B12" s="275"/>
      <c r="C12" s="275"/>
      <c r="D12" s="169">
        <f>D11/12</f>
        <v>69.696666666666658</v>
      </c>
    </row>
    <row r="15" spans="1:4" x14ac:dyDescent="0.2">
      <c r="A15" s="302" t="s">
        <v>231</v>
      </c>
      <c r="B15" s="302"/>
      <c r="C15" s="302"/>
      <c r="D15" s="302"/>
    </row>
    <row r="16" spans="1:4" x14ac:dyDescent="0.2">
      <c r="A16" s="192" t="s">
        <v>32</v>
      </c>
      <c r="B16" s="154" t="s">
        <v>129</v>
      </c>
      <c r="C16" s="154" t="s">
        <v>217</v>
      </c>
      <c r="D16" s="154" t="s">
        <v>44</v>
      </c>
    </row>
    <row r="17" spans="1:4" x14ac:dyDescent="0.2">
      <c r="A17" s="198" t="s">
        <v>311</v>
      </c>
      <c r="B17" s="196">
        <v>4</v>
      </c>
      <c r="C17" s="194">
        <v>39.299999999999997</v>
      </c>
      <c r="D17" s="52">
        <f t="shared" ref="D17:D21" si="1">B17*C17</f>
        <v>157.19999999999999</v>
      </c>
    </row>
    <row r="18" spans="1:4" x14ac:dyDescent="0.2">
      <c r="A18" s="198" t="s">
        <v>312</v>
      </c>
      <c r="B18" s="196">
        <v>4</v>
      </c>
      <c r="C18" s="52">
        <v>49.63</v>
      </c>
      <c r="D18" s="52">
        <f t="shared" si="1"/>
        <v>198.52</v>
      </c>
    </row>
    <row r="19" spans="1:4" x14ac:dyDescent="0.2">
      <c r="A19" s="198" t="s">
        <v>313</v>
      </c>
      <c r="B19" s="196">
        <v>4</v>
      </c>
      <c r="C19" s="52">
        <v>62.04</v>
      </c>
      <c r="D19" s="52">
        <f t="shared" si="1"/>
        <v>248.16</v>
      </c>
    </row>
    <row r="20" spans="1:4" x14ac:dyDescent="0.2">
      <c r="A20" s="198" t="s">
        <v>308</v>
      </c>
      <c r="B20" s="196">
        <v>4</v>
      </c>
      <c r="C20" s="52">
        <v>18.600000000000001</v>
      </c>
      <c r="D20" s="52">
        <f t="shared" si="1"/>
        <v>74.400000000000006</v>
      </c>
    </row>
    <row r="21" spans="1:4" x14ac:dyDescent="0.2">
      <c r="A21" s="198" t="s">
        <v>314</v>
      </c>
      <c r="B21" s="196">
        <v>4</v>
      </c>
      <c r="C21" s="52">
        <v>6.22</v>
      </c>
      <c r="D21" s="52">
        <f t="shared" si="1"/>
        <v>24.88</v>
      </c>
    </row>
    <row r="22" spans="1:4" x14ac:dyDescent="0.2">
      <c r="A22" s="198" t="s">
        <v>309</v>
      </c>
      <c r="B22" s="196">
        <v>4</v>
      </c>
      <c r="C22" s="52">
        <v>56.63</v>
      </c>
      <c r="D22" s="52">
        <f>B22*C22</f>
        <v>226.52</v>
      </c>
    </row>
    <row r="23" spans="1:4" x14ac:dyDescent="0.2">
      <c r="A23" s="198" t="s">
        <v>310</v>
      </c>
      <c r="B23" s="196">
        <v>4</v>
      </c>
      <c r="C23" s="52">
        <v>6.59</v>
      </c>
      <c r="D23" s="52">
        <f>B23*C23</f>
        <v>26.36</v>
      </c>
    </row>
    <row r="24" spans="1:4" x14ac:dyDescent="0.2">
      <c r="A24" s="198" t="s">
        <v>326</v>
      </c>
      <c r="B24" s="195">
        <v>1</v>
      </c>
      <c r="C24" s="109">
        <v>68.319999999999993</v>
      </c>
      <c r="D24" s="109">
        <f>B24*C24</f>
        <v>68.319999999999993</v>
      </c>
    </row>
    <row r="25" spans="1:4" x14ac:dyDescent="0.2">
      <c r="A25" s="275" t="s">
        <v>214</v>
      </c>
      <c r="B25" s="275"/>
      <c r="C25" s="275"/>
      <c r="D25" s="165">
        <f>SUM(D17:D24)</f>
        <v>1024.3599999999999</v>
      </c>
    </row>
    <row r="26" spans="1:4" x14ac:dyDescent="0.2">
      <c r="A26" s="275" t="s">
        <v>45</v>
      </c>
      <c r="B26" s="275"/>
      <c r="C26" s="275"/>
      <c r="D26" s="169">
        <f>D25/12</f>
        <v>85.36333333333333</v>
      </c>
    </row>
    <row r="29" spans="1:4" x14ac:dyDescent="0.2">
      <c r="A29" s="302" t="s">
        <v>232</v>
      </c>
      <c r="B29" s="302"/>
      <c r="C29" s="302"/>
      <c r="D29" s="302"/>
    </row>
    <row r="30" spans="1:4" x14ac:dyDescent="0.2">
      <c r="A30" s="192" t="s">
        <v>32</v>
      </c>
      <c r="B30" s="154" t="s">
        <v>129</v>
      </c>
      <c r="C30" s="154" t="s">
        <v>217</v>
      </c>
      <c r="D30" s="154" t="s">
        <v>44</v>
      </c>
    </row>
    <row r="31" spans="1:4" x14ac:dyDescent="0.2">
      <c r="A31" s="198" t="s">
        <v>315</v>
      </c>
      <c r="B31" s="196">
        <v>4</v>
      </c>
      <c r="C31" s="194">
        <v>46.61</v>
      </c>
      <c r="D31" s="52">
        <f t="shared" ref="D31:D35" si="2">B31*C31</f>
        <v>186.44</v>
      </c>
    </row>
    <row r="32" spans="1:4" x14ac:dyDescent="0.2">
      <c r="A32" s="198" t="s">
        <v>316</v>
      </c>
      <c r="B32" s="196">
        <v>4</v>
      </c>
      <c r="C32" s="194">
        <v>69.95</v>
      </c>
      <c r="D32" s="52">
        <f t="shared" si="2"/>
        <v>279.8</v>
      </c>
    </row>
    <row r="33" spans="1:4" x14ac:dyDescent="0.2">
      <c r="A33" s="198" t="s">
        <v>308</v>
      </c>
      <c r="B33" s="196">
        <v>4</v>
      </c>
      <c r="C33" s="194">
        <v>18.600000000000001</v>
      </c>
      <c r="D33" s="52">
        <f t="shared" si="2"/>
        <v>74.400000000000006</v>
      </c>
    </row>
    <row r="34" spans="1:4" x14ac:dyDescent="0.2">
      <c r="A34" s="198" t="s">
        <v>317</v>
      </c>
      <c r="B34" s="196">
        <v>4</v>
      </c>
      <c r="C34" s="194">
        <v>21.29</v>
      </c>
      <c r="D34" s="52">
        <f t="shared" si="2"/>
        <v>85.16</v>
      </c>
    </row>
    <row r="35" spans="1:4" ht="23.25" x14ac:dyDescent="0.2">
      <c r="A35" s="198" t="s">
        <v>318</v>
      </c>
      <c r="B35" s="196">
        <v>4</v>
      </c>
      <c r="C35" s="194">
        <v>6.22</v>
      </c>
      <c r="D35" s="52">
        <f t="shared" si="2"/>
        <v>24.88</v>
      </c>
    </row>
    <row r="36" spans="1:4" x14ac:dyDescent="0.2">
      <c r="A36" s="198" t="s">
        <v>319</v>
      </c>
      <c r="B36" s="196">
        <v>4</v>
      </c>
      <c r="C36" s="194">
        <v>56.63</v>
      </c>
      <c r="D36" s="52">
        <f>B36*C36</f>
        <v>226.52</v>
      </c>
    </row>
    <row r="37" spans="1:4" x14ac:dyDescent="0.2">
      <c r="A37" s="198" t="s">
        <v>310</v>
      </c>
      <c r="B37" s="196">
        <v>4</v>
      </c>
      <c r="C37" s="194">
        <v>6.59</v>
      </c>
      <c r="D37" s="52">
        <f>B37*C37</f>
        <v>26.36</v>
      </c>
    </row>
    <row r="38" spans="1:4" x14ac:dyDescent="0.2">
      <c r="A38" s="198" t="s">
        <v>326</v>
      </c>
      <c r="B38" s="195">
        <v>1</v>
      </c>
      <c r="C38" s="109">
        <v>68.319999999999993</v>
      </c>
      <c r="D38" s="109">
        <f>B38*C38</f>
        <v>68.319999999999993</v>
      </c>
    </row>
    <row r="39" spans="1:4" x14ac:dyDescent="0.2">
      <c r="A39" s="275" t="s">
        <v>214</v>
      </c>
      <c r="B39" s="275"/>
      <c r="C39" s="275"/>
      <c r="D39" s="165">
        <f>SUM(D31:D38)</f>
        <v>971.87999999999988</v>
      </c>
    </row>
    <row r="40" spans="1:4" x14ac:dyDescent="0.2">
      <c r="A40" s="275" t="s">
        <v>45</v>
      </c>
      <c r="B40" s="275"/>
      <c r="C40" s="275"/>
      <c r="D40" s="169">
        <f>D39/12</f>
        <v>80.989999999999995</v>
      </c>
    </row>
    <row r="43" spans="1:4" x14ac:dyDescent="0.2">
      <c r="A43" s="302" t="s">
        <v>233</v>
      </c>
      <c r="B43" s="302"/>
      <c r="C43" s="302"/>
      <c r="D43" s="302"/>
    </row>
    <row r="44" spans="1:4" x14ac:dyDescent="0.2">
      <c r="A44" s="192" t="s">
        <v>32</v>
      </c>
      <c r="B44" s="181" t="s">
        <v>129</v>
      </c>
      <c r="C44" s="181" t="s">
        <v>217</v>
      </c>
      <c r="D44" s="181" t="s">
        <v>44</v>
      </c>
    </row>
    <row r="45" spans="1:4" x14ac:dyDescent="0.2">
      <c r="A45" s="198" t="s">
        <v>320</v>
      </c>
      <c r="B45" s="196">
        <v>4</v>
      </c>
      <c r="C45" s="194">
        <v>23.32</v>
      </c>
      <c r="D45" s="52">
        <f t="shared" ref="D45:D46" si="3">B45*C45</f>
        <v>93.28</v>
      </c>
    </row>
    <row r="46" spans="1:4" ht="23.25" x14ac:dyDescent="0.2">
      <c r="A46" s="198" t="s">
        <v>321</v>
      </c>
      <c r="B46" s="196">
        <v>4</v>
      </c>
      <c r="C46" s="194">
        <v>45.87</v>
      </c>
      <c r="D46" s="52">
        <f t="shared" si="3"/>
        <v>183.48</v>
      </c>
    </row>
    <row r="47" spans="1:4" ht="23.25" x14ac:dyDescent="0.2">
      <c r="A47" s="198" t="s">
        <v>322</v>
      </c>
      <c r="B47" s="196">
        <v>4</v>
      </c>
      <c r="C47" s="52">
        <v>76.47</v>
      </c>
      <c r="D47" s="52">
        <f>B47*C47</f>
        <v>305.88</v>
      </c>
    </row>
    <row r="48" spans="1:4" x14ac:dyDescent="0.2">
      <c r="A48" s="198" t="s">
        <v>323</v>
      </c>
      <c r="B48" s="196">
        <v>4</v>
      </c>
      <c r="C48" s="52">
        <v>13.6</v>
      </c>
      <c r="D48" s="52">
        <f>B48*C48</f>
        <v>54.4</v>
      </c>
    </row>
    <row r="49" spans="1:4" x14ac:dyDescent="0.2">
      <c r="A49" s="198" t="s">
        <v>326</v>
      </c>
      <c r="B49" s="195">
        <v>1</v>
      </c>
      <c r="C49" s="109">
        <v>68.319999999999993</v>
      </c>
      <c r="D49" s="109">
        <f>B49*C49</f>
        <v>68.319999999999993</v>
      </c>
    </row>
    <row r="50" spans="1:4" x14ac:dyDescent="0.2">
      <c r="A50" s="275" t="s">
        <v>214</v>
      </c>
      <c r="B50" s="275"/>
      <c r="C50" s="275"/>
      <c r="D50" s="165">
        <f>SUM(D45:D49)</f>
        <v>705.3599999999999</v>
      </c>
    </row>
    <row r="51" spans="1:4" x14ac:dyDescent="0.2">
      <c r="A51" s="275" t="s">
        <v>45</v>
      </c>
      <c r="B51" s="275"/>
      <c r="C51" s="275"/>
      <c r="D51" s="169">
        <f>D50/12</f>
        <v>58.779999999999994</v>
      </c>
    </row>
  </sheetData>
  <mergeCells count="13">
    <mergeCell ref="A43:D43"/>
    <mergeCell ref="A50:C50"/>
    <mergeCell ref="A51:C51"/>
    <mergeCell ref="A29:D29"/>
    <mergeCell ref="A39:C39"/>
    <mergeCell ref="A40:C40"/>
    <mergeCell ref="A25:C25"/>
    <mergeCell ref="A26:C26"/>
    <mergeCell ref="A1:D1"/>
    <mergeCell ref="A3:D3"/>
    <mergeCell ref="A11:C11"/>
    <mergeCell ref="A12:C12"/>
    <mergeCell ref="A15:D15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4"/>
  <sheetViews>
    <sheetView topLeftCell="A25" zoomScale="110" zoomScaleNormal="110" workbookViewId="0">
      <selection activeCell="D37" sqref="D37"/>
    </sheetView>
  </sheetViews>
  <sheetFormatPr defaultRowHeight="11.25" x14ac:dyDescent="0.15"/>
  <cols>
    <col min="1" max="1" width="61.42578125" style="308" customWidth="1"/>
    <col min="2" max="2" width="16.140625" style="308" customWidth="1"/>
    <col min="3" max="3" width="15.5703125" style="308" customWidth="1"/>
    <col min="4" max="4" width="17" style="308" customWidth="1"/>
    <col min="5" max="5" width="17.5703125" style="308" customWidth="1"/>
    <col min="6" max="6" width="10.42578125" style="308" customWidth="1"/>
    <col min="7" max="16384" width="9.140625" style="308"/>
  </cols>
  <sheetData>
    <row r="1" spans="1:5" x14ac:dyDescent="0.15">
      <c r="A1" s="301" t="s">
        <v>216</v>
      </c>
      <c r="B1" s="301"/>
      <c r="C1" s="301"/>
      <c r="D1" s="301"/>
      <c r="E1" s="301"/>
    </row>
    <row r="2" spans="1:5" ht="12" thickBot="1" x14ac:dyDescent="0.2"/>
    <row r="3" spans="1:5" ht="22.5" x14ac:dyDescent="0.15">
      <c r="A3" s="309" t="s">
        <v>300</v>
      </c>
      <c r="B3" s="310" t="s">
        <v>302</v>
      </c>
      <c r="C3" s="310" t="s">
        <v>301</v>
      </c>
      <c r="D3" s="311" t="s">
        <v>304</v>
      </c>
      <c r="E3" s="312" t="s">
        <v>44</v>
      </c>
    </row>
    <row r="4" spans="1:5" x14ac:dyDescent="0.15">
      <c r="A4" s="313" t="s">
        <v>254</v>
      </c>
      <c r="B4" s="314" t="s">
        <v>285</v>
      </c>
      <c r="C4" s="314">
        <v>30</v>
      </c>
      <c r="D4" s="60">
        <v>5.2299999999999995</v>
      </c>
      <c r="E4" s="315">
        <f>C4*D4</f>
        <v>156.89999999999998</v>
      </c>
    </row>
    <row r="5" spans="1:5" x14ac:dyDescent="0.15">
      <c r="A5" s="313" t="s">
        <v>255</v>
      </c>
      <c r="B5" s="314" t="s">
        <v>286</v>
      </c>
      <c r="C5" s="314">
        <v>6</v>
      </c>
      <c r="D5" s="60">
        <v>48.326666666666675</v>
      </c>
      <c r="E5" s="315">
        <f t="shared" ref="E5:E24" si="0">C5*D5</f>
        <v>289.96000000000004</v>
      </c>
    </row>
    <row r="6" spans="1:5" x14ac:dyDescent="0.15">
      <c r="A6" s="313" t="s">
        <v>256</v>
      </c>
      <c r="B6" s="314" t="s">
        <v>287</v>
      </c>
      <c r="C6" s="314">
        <v>12</v>
      </c>
      <c r="D6" s="60">
        <v>9.7866666666666671</v>
      </c>
      <c r="E6" s="315">
        <f t="shared" si="0"/>
        <v>117.44</v>
      </c>
    </row>
    <row r="7" spans="1:5" x14ac:dyDescent="0.15">
      <c r="A7" s="313" t="s">
        <v>257</v>
      </c>
      <c r="B7" s="314" t="s">
        <v>286</v>
      </c>
      <c r="C7" s="314">
        <v>6</v>
      </c>
      <c r="D7" s="60">
        <v>6.3</v>
      </c>
      <c r="E7" s="315">
        <f t="shared" si="0"/>
        <v>37.799999999999997</v>
      </c>
    </row>
    <row r="8" spans="1:5" x14ac:dyDescent="0.15">
      <c r="A8" s="313" t="s">
        <v>258</v>
      </c>
      <c r="B8" s="314" t="s">
        <v>286</v>
      </c>
      <c r="C8" s="314">
        <v>6</v>
      </c>
      <c r="D8" s="60">
        <v>9.6933333333333334</v>
      </c>
      <c r="E8" s="315">
        <f t="shared" si="0"/>
        <v>58.16</v>
      </c>
    </row>
    <row r="9" spans="1:5" x14ac:dyDescent="0.15">
      <c r="A9" s="313" t="s">
        <v>259</v>
      </c>
      <c r="B9" s="314" t="s">
        <v>250</v>
      </c>
      <c r="C9" s="314">
        <v>50</v>
      </c>
      <c r="D9" s="60">
        <v>2.4566666666666666</v>
      </c>
      <c r="E9" s="315">
        <f>C9*D9</f>
        <v>122.83333333333333</v>
      </c>
    </row>
    <row r="10" spans="1:5" x14ac:dyDescent="0.15">
      <c r="A10" s="313" t="s">
        <v>260</v>
      </c>
      <c r="B10" s="314" t="s">
        <v>250</v>
      </c>
      <c r="C10" s="314">
        <v>30</v>
      </c>
      <c r="D10" s="60">
        <v>0.83</v>
      </c>
      <c r="E10" s="315">
        <f t="shared" si="0"/>
        <v>24.9</v>
      </c>
    </row>
    <row r="11" spans="1:5" x14ac:dyDescent="0.15">
      <c r="A11" s="313" t="s">
        <v>261</v>
      </c>
      <c r="B11" s="314" t="s">
        <v>286</v>
      </c>
      <c r="C11" s="314">
        <v>10</v>
      </c>
      <c r="D11" s="60">
        <v>12.855</v>
      </c>
      <c r="E11" s="315">
        <f>C11*D11</f>
        <v>128.55000000000001</v>
      </c>
    </row>
    <row r="12" spans="1:5" x14ac:dyDescent="0.15">
      <c r="A12" s="313" t="s">
        <v>262</v>
      </c>
      <c r="B12" s="314" t="s">
        <v>287</v>
      </c>
      <c r="C12" s="314">
        <v>12</v>
      </c>
      <c r="D12" s="60">
        <v>5.4366666666666665</v>
      </c>
      <c r="E12" s="315">
        <f t="shared" si="0"/>
        <v>65.239999999999995</v>
      </c>
    </row>
    <row r="13" spans="1:5" x14ac:dyDescent="0.15">
      <c r="A13" s="313" t="s">
        <v>263</v>
      </c>
      <c r="B13" s="314" t="s">
        <v>250</v>
      </c>
      <c r="C13" s="314">
        <v>10</v>
      </c>
      <c r="D13" s="60">
        <v>2.5</v>
      </c>
      <c r="E13" s="315">
        <f t="shared" si="0"/>
        <v>25</v>
      </c>
    </row>
    <row r="14" spans="1:5" x14ac:dyDescent="0.15">
      <c r="A14" s="313" t="s">
        <v>264</v>
      </c>
      <c r="B14" s="314" t="s">
        <v>250</v>
      </c>
      <c r="C14" s="314">
        <v>25</v>
      </c>
      <c r="D14" s="60">
        <v>2.62</v>
      </c>
      <c r="E14" s="315">
        <f t="shared" si="0"/>
        <v>65.5</v>
      </c>
    </row>
    <row r="15" spans="1:5" x14ac:dyDescent="0.15">
      <c r="A15" s="313" t="s">
        <v>265</v>
      </c>
      <c r="B15" s="314" t="s">
        <v>250</v>
      </c>
      <c r="C15" s="314">
        <v>15</v>
      </c>
      <c r="D15" s="60">
        <v>2.5</v>
      </c>
      <c r="E15" s="315">
        <f t="shared" si="0"/>
        <v>37.5</v>
      </c>
    </row>
    <row r="16" spans="1:5" x14ac:dyDescent="0.15">
      <c r="A16" s="313" t="s">
        <v>266</v>
      </c>
      <c r="B16" s="314" t="s">
        <v>287</v>
      </c>
      <c r="C16" s="314">
        <v>24</v>
      </c>
      <c r="D16" s="60">
        <v>4.1866666666666665</v>
      </c>
      <c r="E16" s="315">
        <f>C16*D16</f>
        <v>100.47999999999999</v>
      </c>
    </row>
    <row r="17" spans="1:5" x14ac:dyDescent="0.15">
      <c r="A17" s="313" t="s">
        <v>267</v>
      </c>
      <c r="B17" s="314" t="s">
        <v>250</v>
      </c>
      <c r="C17" s="314">
        <v>60</v>
      </c>
      <c r="D17" s="60">
        <v>3.3733333333333335</v>
      </c>
      <c r="E17" s="315">
        <f t="shared" si="0"/>
        <v>202.4</v>
      </c>
    </row>
    <row r="18" spans="1:5" x14ac:dyDescent="0.15">
      <c r="A18" s="313" t="s">
        <v>268</v>
      </c>
      <c r="B18" s="314" t="s">
        <v>288</v>
      </c>
      <c r="C18" s="314">
        <v>10</v>
      </c>
      <c r="D18" s="60">
        <v>54.266666666666673</v>
      </c>
      <c r="E18" s="315">
        <f t="shared" si="0"/>
        <v>542.66666666666674</v>
      </c>
    </row>
    <row r="19" spans="1:5" x14ac:dyDescent="0.15">
      <c r="A19" s="313" t="s">
        <v>269</v>
      </c>
      <c r="B19" s="314" t="s">
        <v>288</v>
      </c>
      <c r="C19" s="314">
        <v>5</v>
      </c>
      <c r="D19" s="60">
        <v>54.266666666666673</v>
      </c>
      <c r="E19" s="315">
        <f>C19*D19</f>
        <v>271.33333333333337</v>
      </c>
    </row>
    <row r="20" spans="1:5" x14ac:dyDescent="0.15">
      <c r="A20" s="313" t="s">
        <v>270</v>
      </c>
      <c r="B20" s="314" t="s">
        <v>288</v>
      </c>
      <c r="C20" s="314">
        <v>10</v>
      </c>
      <c r="D20" s="60">
        <v>29.73</v>
      </c>
      <c r="E20" s="315">
        <f t="shared" si="0"/>
        <v>297.3</v>
      </c>
    </row>
    <row r="21" spans="1:5" x14ac:dyDescent="0.15">
      <c r="A21" s="313" t="s">
        <v>271</v>
      </c>
      <c r="B21" s="314" t="s">
        <v>250</v>
      </c>
      <c r="C21" s="314">
        <v>12</v>
      </c>
      <c r="D21" s="60">
        <v>2.92</v>
      </c>
      <c r="E21" s="315">
        <f t="shared" si="0"/>
        <v>35.04</v>
      </c>
    </row>
    <row r="22" spans="1:5" x14ac:dyDescent="0.15">
      <c r="A22" s="313" t="s">
        <v>272</v>
      </c>
      <c r="B22" s="314" t="s">
        <v>289</v>
      </c>
      <c r="C22" s="314">
        <v>8</v>
      </c>
      <c r="D22" s="60">
        <v>1.9666666666666668</v>
      </c>
      <c r="E22" s="315">
        <f>C22*D22</f>
        <v>15.733333333333334</v>
      </c>
    </row>
    <row r="23" spans="1:5" x14ac:dyDescent="0.15">
      <c r="A23" s="313" t="s">
        <v>273</v>
      </c>
      <c r="B23" s="314" t="s">
        <v>290</v>
      </c>
      <c r="C23" s="314">
        <v>1</v>
      </c>
      <c r="D23" s="60">
        <v>14.38</v>
      </c>
      <c r="E23" s="315">
        <f t="shared" si="0"/>
        <v>14.38</v>
      </c>
    </row>
    <row r="24" spans="1:5" x14ac:dyDescent="0.15">
      <c r="A24" s="313" t="s">
        <v>274</v>
      </c>
      <c r="B24" s="314" t="s">
        <v>291</v>
      </c>
      <c r="C24" s="314">
        <v>10</v>
      </c>
      <c r="D24" s="60">
        <v>0.91666666666666663</v>
      </c>
      <c r="E24" s="315">
        <f t="shared" si="0"/>
        <v>9.1666666666666661</v>
      </c>
    </row>
    <row r="25" spans="1:5" x14ac:dyDescent="0.15">
      <c r="A25" s="313" t="s">
        <v>275</v>
      </c>
      <c r="B25" s="314" t="s">
        <v>289</v>
      </c>
      <c r="C25" s="314">
        <v>5</v>
      </c>
      <c r="D25" s="60">
        <v>1.5133333333333334</v>
      </c>
      <c r="E25" s="315">
        <f t="shared" ref="E25:E38" si="1">C25*D25</f>
        <v>7.5666666666666673</v>
      </c>
    </row>
    <row r="26" spans="1:5" x14ac:dyDescent="0.15">
      <c r="A26" s="313" t="s">
        <v>276</v>
      </c>
      <c r="B26" s="314" t="s">
        <v>292</v>
      </c>
      <c r="C26" s="314">
        <v>12</v>
      </c>
      <c r="D26" s="197">
        <v>12.98</v>
      </c>
      <c r="E26" s="316">
        <f t="shared" si="1"/>
        <v>155.76</v>
      </c>
    </row>
    <row r="27" spans="1:5" ht="33.75" x14ac:dyDescent="0.15">
      <c r="A27" s="317" t="s">
        <v>330</v>
      </c>
      <c r="B27" s="314" t="s">
        <v>293</v>
      </c>
      <c r="C27" s="314">
        <v>2</v>
      </c>
      <c r="D27" s="318">
        <v>58</v>
      </c>
      <c r="E27" s="315">
        <f t="shared" si="1"/>
        <v>116</v>
      </c>
    </row>
    <row r="28" spans="1:5" ht="90" x14ac:dyDescent="0.15">
      <c r="A28" s="317" t="s">
        <v>331</v>
      </c>
      <c r="B28" s="314" t="s">
        <v>294</v>
      </c>
      <c r="C28" s="314">
        <v>150</v>
      </c>
      <c r="D28" s="318">
        <v>13</v>
      </c>
      <c r="E28" s="315">
        <f t="shared" si="1"/>
        <v>1950</v>
      </c>
    </row>
    <row r="29" spans="1:5" ht="22.5" x14ac:dyDescent="0.15">
      <c r="A29" s="317" t="s">
        <v>277</v>
      </c>
      <c r="B29" s="314" t="s">
        <v>295</v>
      </c>
      <c r="C29" s="314">
        <v>12</v>
      </c>
      <c r="D29" s="318">
        <v>4</v>
      </c>
      <c r="E29" s="315">
        <f t="shared" si="1"/>
        <v>48</v>
      </c>
    </row>
    <row r="30" spans="1:5" ht="67.5" x14ac:dyDescent="0.15">
      <c r="A30" s="319" t="s">
        <v>303</v>
      </c>
      <c r="B30" s="314" t="s">
        <v>295</v>
      </c>
      <c r="C30" s="314">
        <v>2</v>
      </c>
      <c r="D30" s="318">
        <v>190</v>
      </c>
      <c r="E30" s="315">
        <f t="shared" si="1"/>
        <v>380</v>
      </c>
    </row>
    <row r="31" spans="1:5" ht="33.75" x14ac:dyDescent="0.15">
      <c r="A31" s="319" t="s">
        <v>278</v>
      </c>
      <c r="B31" s="314" t="s">
        <v>294</v>
      </c>
      <c r="C31" s="314">
        <v>2</v>
      </c>
      <c r="D31" s="320">
        <v>25</v>
      </c>
      <c r="E31" s="316">
        <f t="shared" si="1"/>
        <v>50</v>
      </c>
    </row>
    <row r="32" spans="1:5" ht="45" x14ac:dyDescent="0.15">
      <c r="A32" s="319" t="s">
        <v>279</v>
      </c>
      <c r="B32" s="314" t="s">
        <v>294</v>
      </c>
      <c r="C32" s="314">
        <v>1</v>
      </c>
      <c r="D32" s="320">
        <v>29</v>
      </c>
      <c r="E32" s="316">
        <f t="shared" si="1"/>
        <v>29</v>
      </c>
    </row>
    <row r="33" spans="1:5" ht="101.25" x14ac:dyDescent="0.15">
      <c r="A33" s="313" t="s">
        <v>332</v>
      </c>
      <c r="B33" s="314" t="s">
        <v>296</v>
      </c>
      <c r="C33" s="314">
        <v>350</v>
      </c>
      <c r="D33" s="320">
        <v>7.84</v>
      </c>
      <c r="E33" s="316">
        <f t="shared" si="1"/>
        <v>2744</v>
      </c>
    </row>
    <row r="34" spans="1:5" x14ac:dyDescent="0.15">
      <c r="A34" s="313" t="s">
        <v>280</v>
      </c>
      <c r="B34" s="314" t="s">
        <v>297</v>
      </c>
      <c r="C34" s="314">
        <v>150</v>
      </c>
      <c r="D34" s="318">
        <v>2.27</v>
      </c>
      <c r="E34" s="315">
        <f t="shared" si="1"/>
        <v>340.5</v>
      </c>
    </row>
    <row r="35" spans="1:5" x14ac:dyDescent="0.15">
      <c r="A35" s="313" t="s">
        <v>281</v>
      </c>
      <c r="B35" s="314" t="s">
        <v>298</v>
      </c>
      <c r="C35" s="314">
        <v>21</v>
      </c>
      <c r="D35" s="318">
        <v>2.1</v>
      </c>
      <c r="E35" s="315">
        <f t="shared" si="1"/>
        <v>44.1</v>
      </c>
    </row>
    <row r="36" spans="1:5" ht="45" x14ac:dyDescent="0.15">
      <c r="A36" s="313" t="s">
        <v>282</v>
      </c>
      <c r="B36" s="314" t="s">
        <v>299</v>
      </c>
      <c r="C36" s="314">
        <v>26</v>
      </c>
      <c r="D36" s="320">
        <v>54.98</v>
      </c>
      <c r="E36" s="316">
        <f t="shared" si="1"/>
        <v>1429.48</v>
      </c>
    </row>
    <row r="37" spans="1:5" ht="45" x14ac:dyDescent="0.15">
      <c r="A37" s="313" t="s">
        <v>283</v>
      </c>
      <c r="B37" s="314" t="s">
        <v>299</v>
      </c>
      <c r="C37" s="314">
        <v>1</v>
      </c>
      <c r="D37" s="320">
        <v>57.98</v>
      </c>
      <c r="E37" s="316">
        <f t="shared" si="1"/>
        <v>57.98</v>
      </c>
    </row>
    <row r="38" spans="1:5" ht="34.5" thickBot="1" x14ac:dyDescent="0.2">
      <c r="A38" s="313" t="s">
        <v>284</v>
      </c>
      <c r="B38" s="314" t="s">
        <v>296</v>
      </c>
      <c r="C38" s="314">
        <v>35</v>
      </c>
      <c r="D38" s="320">
        <v>5.28</v>
      </c>
      <c r="E38" s="316">
        <f t="shared" si="1"/>
        <v>184.8</v>
      </c>
    </row>
    <row r="39" spans="1:5" x14ac:dyDescent="0.15">
      <c r="A39" s="321" t="s">
        <v>214</v>
      </c>
      <c r="B39" s="322"/>
      <c r="C39" s="322"/>
      <c r="D39" s="322"/>
      <c r="E39" s="323">
        <f>SUM(E4:E38)</f>
        <v>10155.469999999999</v>
      </c>
    </row>
    <row r="40" spans="1:5" x14ac:dyDescent="0.15">
      <c r="A40" s="324" t="s">
        <v>305</v>
      </c>
      <c r="B40" s="325"/>
      <c r="C40" s="325"/>
      <c r="D40" s="326"/>
      <c r="E40" s="327">
        <v>20</v>
      </c>
    </row>
    <row r="41" spans="1:5" ht="12" thickBot="1" x14ac:dyDescent="0.2">
      <c r="A41" s="328" t="s">
        <v>45</v>
      </c>
      <c r="B41" s="329"/>
      <c r="C41" s="329"/>
      <c r="D41" s="329"/>
      <c r="E41" s="330">
        <f>E39/E40</f>
        <v>507.77349999999996</v>
      </c>
    </row>
    <row r="42" spans="1:5" x14ac:dyDescent="0.15">
      <c r="A42" s="331"/>
      <c r="B42" s="332"/>
      <c r="D42" s="331"/>
      <c r="E42" s="331"/>
    </row>
    <row r="43" spans="1:5" x14ac:dyDescent="0.15">
      <c r="A43" s="331"/>
      <c r="B43" s="332"/>
      <c r="D43" s="331"/>
      <c r="E43" s="331"/>
    </row>
    <row r="44" spans="1:5" x14ac:dyDescent="0.15">
      <c r="A44" s="331"/>
      <c r="B44" s="332"/>
      <c r="D44" s="331"/>
      <c r="E44" s="331"/>
    </row>
  </sheetData>
  <mergeCells count="4">
    <mergeCell ref="A1:E1"/>
    <mergeCell ref="A39:D39"/>
    <mergeCell ref="A41:D41"/>
    <mergeCell ref="A40:D40"/>
  </mergeCells>
  <pageMargins left="0.511811024" right="0.511811024" top="0.78740157499999996" bottom="0.78740157499999996" header="0.31496062000000002" footer="0.31496062000000002"/>
  <pageSetup paperSize="9" scale="72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F13"/>
  <sheetViews>
    <sheetView showGridLines="0" zoomScaleNormal="100" workbookViewId="0">
      <selection activeCell="F26" sqref="F26"/>
    </sheetView>
  </sheetViews>
  <sheetFormatPr defaultRowHeight="12.75" x14ac:dyDescent="0.2"/>
  <cols>
    <col min="2" max="2" width="39" bestFit="1" customWidth="1"/>
    <col min="3" max="3" width="11.5703125" bestFit="1" customWidth="1"/>
    <col min="4" max="4" width="13.140625" bestFit="1" customWidth="1"/>
    <col min="5" max="5" width="13.28515625" bestFit="1" customWidth="1"/>
    <col min="6" max="6" width="13.140625" bestFit="1" customWidth="1"/>
  </cols>
  <sheetData>
    <row r="1" spans="2:6" x14ac:dyDescent="0.2">
      <c r="B1" s="304" t="s">
        <v>329</v>
      </c>
      <c r="C1" s="304"/>
      <c r="D1" s="304"/>
      <c r="E1" s="304"/>
      <c r="F1" s="304"/>
    </row>
    <row r="2" spans="2:6" s="172" customFormat="1" ht="6" customHeight="1" x14ac:dyDescent="0.2">
      <c r="B2" s="205"/>
      <c r="C2" s="205"/>
      <c r="D2" s="205"/>
      <c r="E2" s="205"/>
      <c r="F2" s="205"/>
    </row>
    <row r="3" spans="2:6" ht="15.75" customHeight="1" x14ac:dyDescent="0.2">
      <c r="B3" s="185" t="s">
        <v>239</v>
      </c>
      <c r="C3" s="185" t="s">
        <v>129</v>
      </c>
      <c r="D3" s="185" t="s">
        <v>240</v>
      </c>
      <c r="E3" s="185" t="s">
        <v>251</v>
      </c>
      <c r="F3" s="185" t="s">
        <v>252</v>
      </c>
    </row>
    <row r="4" spans="2:6" ht="15.75" customHeight="1" x14ac:dyDescent="0.2">
      <c r="B4" s="186" t="s">
        <v>241</v>
      </c>
      <c r="C4" s="187" t="s">
        <v>246</v>
      </c>
      <c r="D4" s="188" t="s">
        <v>250</v>
      </c>
      <c r="E4" s="189">
        <v>227.43333333333331</v>
      </c>
      <c r="F4" s="189">
        <f>(C4*E4)/12</f>
        <v>56.858333333333327</v>
      </c>
    </row>
    <row r="5" spans="2:6" ht="15.75" customHeight="1" x14ac:dyDescent="0.2">
      <c r="B5" s="186" t="s">
        <v>242</v>
      </c>
      <c r="C5" s="187" t="s">
        <v>247</v>
      </c>
      <c r="D5" s="188" t="s">
        <v>250</v>
      </c>
      <c r="E5" s="189">
        <v>447.7833333333333</v>
      </c>
      <c r="F5" s="189">
        <f t="shared" ref="F5:F8" si="0">(C5*E5)/12</f>
        <v>74.630555555555546</v>
      </c>
    </row>
    <row r="6" spans="2:6" ht="15.75" customHeight="1" x14ac:dyDescent="0.2">
      <c r="B6" s="186" t="s">
        <v>243</v>
      </c>
      <c r="C6" s="187" t="s">
        <v>248</v>
      </c>
      <c r="D6" s="188" t="s">
        <v>250</v>
      </c>
      <c r="E6" s="189">
        <v>55.26</v>
      </c>
      <c r="F6" s="189">
        <f t="shared" si="0"/>
        <v>27.63</v>
      </c>
    </row>
    <row r="7" spans="2:6" s="172" customFormat="1" ht="15.75" customHeight="1" x14ac:dyDescent="0.2">
      <c r="B7" s="200" t="s">
        <v>244</v>
      </c>
      <c r="C7" s="201" t="s">
        <v>248</v>
      </c>
      <c r="D7" s="202" t="s">
        <v>250</v>
      </c>
      <c r="E7" s="203">
        <v>18.033333333333335</v>
      </c>
      <c r="F7" s="203">
        <f t="shared" si="0"/>
        <v>9.0166666666666675</v>
      </c>
    </row>
    <row r="8" spans="2:6" ht="15.75" customHeight="1" x14ac:dyDescent="0.2">
      <c r="B8" s="186" t="s">
        <v>245</v>
      </c>
      <c r="C8" s="187" t="s">
        <v>249</v>
      </c>
      <c r="D8" s="188" t="s">
        <v>250</v>
      </c>
      <c r="E8" s="189">
        <v>17.346666666666664</v>
      </c>
      <c r="F8" s="189">
        <f t="shared" si="0"/>
        <v>5.782222222222221</v>
      </c>
    </row>
    <row r="9" spans="2:6" ht="15.75" customHeight="1" x14ac:dyDescent="0.2">
      <c r="B9" s="303" t="s">
        <v>327</v>
      </c>
      <c r="C9" s="303"/>
      <c r="D9" s="303"/>
      <c r="E9" s="303"/>
      <c r="F9" s="189">
        <f>SUM(F4:F8)</f>
        <v>173.91777777777779</v>
      </c>
    </row>
    <row r="10" spans="2:6" ht="15.75" customHeight="1" x14ac:dyDescent="0.2">
      <c r="B10" s="303" t="s">
        <v>253</v>
      </c>
      <c r="C10" s="303"/>
      <c r="D10" s="303"/>
      <c r="E10" s="303"/>
      <c r="F10" s="190">
        <v>20</v>
      </c>
    </row>
    <row r="11" spans="2:6" ht="15.75" customHeight="1" x14ac:dyDescent="0.2">
      <c r="B11" s="303" t="s">
        <v>328</v>
      </c>
      <c r="C11" s="303"/>
      <c r="D11" s="303"/>
      <c r="E11" s="303"/>
      <c r="F11" s="189">
        <f>F9/F10</f>
        <v>8.6958888888888897</v>
      </c>
    </row>
    <row r="12" spans="2:6" x14ac:dyDescent="0.2">
      <c r="E12" s="184"/>
      <c r="F12" s="184"/>
    </row>
    <row r="13" spans="2:6" x14ac:dyDescent="0.2">
      <c r="E13" s="184"/>
      <c r="F13" s="184"/>
    </row>
  </sheetData>
  <mergeCells count="4">
    <mergeCell ref="B9:E9"/>
    <mergeCell ref="B10:E10"/>
    <mergeCell ref="B11:E11"/>
    <mergeCell ref="B1:F1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Proposta</vt:lpstr>
      <vt:lpstr>Capa</vt:lpstr>
      <vt:lpstr>Encarregado</vt:lpstr>
      <vt:lpstr>Garçom</vt:lpstr>
      <vt:lpstr>Copeiro</vt:lpstr>
      <vt:lpstr>ASG</vt:lpstr>
      <vt:lpstr>Uniformes</vt:lpstr>
      <vt:lpstr>Materiais</vt:lpstr>
      <vt:lpstr>Equipamentos</vt:lpstr>
      <vt:lpstr>Consolidado</vt:lpstr>
      <vt:lpstr>ASG!Area_de_impressao</vt:lpstr>
      <vt:lpstr>Consolidado!Area_de_impressao</vt:lpstr>
      <vt:lpstr>Copeiro!Area_de_impressao</vt:lpstr>
      <vt:lpstr>Encarregado!Area_de_impressao</vt:lpstr>
      <vt:lpstr>Equipamentos!Area_de_impressao</vt:lpstr>
      <vt:lpstr>Garçom!Area_de_impressao</vt:lpstr>
      <vt:lpstr>Materiais!Area_de_impressao</vt:lpstr>
      <vt:lpstr>Uniformes!Area_de_impressao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Pedro Menkes</cp:lastModifiedBy>
  <cp:lastPrinted>2018-11-22T16:56:17Z</cp:lastPrinted>
  <dcterms:created xsi:type="dcterms:W3CDTF">2010-12-08T17:56:29Z</dcterms:created>
  <dcterms:modified xsi:type="dcterms:W3CDTF">2018-11-22T16:56:19Z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