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18\Pregão\2_Numerados\10 Assistente Arquivo - DASP\Pesquisa de Preço\"/>
    </mc:Choice>
  </mc:AlternateContent>
  <bookViews>
    <workbookView xWindow="0" yWindow="0" windowWidth="16500" windowHeight="12270" tabRatio="707" firstSheet="1" activeTab="2"/>
  </bookViews>
  <sheets>
    <sheet name="Proposta" sheetId="33" r:id="rId1"/>
    <sheet name="Capa" sheetId="29" r:id="rId2"/>
    <sheet name="Auxiliar_proposta" sheetId="35" r:id="rId3"/>
    <sheet name="Quadros Resumo" sheetId="30" r:id="rId4"/>
    <sheet name="Auxiliar_valor estimado" sheetId="26" r:id="rId5"/>
  </sheets>
  <definedNames>
    <definedName name="_xlnm.Print_Area" localSheetId="2">Auxiliar_proposta!$A$1:$D$126</definedName>
    <definedName name="_xlnm.Print_Area" localSheetId="4">'Auxiliar_valor estimado'!$A$1:$D$129</definedName>
    <definedName name="legislacaoDetalhe.asp?ctdCod_411" localSheetId="2">Auxiliar_proposta!$A$1:$G$144</definedName>
    <definedName name="legislacaoDetalhe.asp?ctdCod_411" localSheetId="4">'Auxiliar_valor estimado'!$A$1:$G$144</definedName>
    <definedName name="legislacaoDetalhe.asp?ctdCod_411_1" localSheetId="2">Auxiliar_proposta!$A$1:$G$144</definedName>
    <definedName name="legislacaoDetalhe.asp?ctdCod_411_1" localSheetId="4">'Auxiliar_valor estimado'!$A$1:$G$144</definedName>
  </definedNames>
  <calcPr calcId="162913"/>
</workbook>
</file>

<file path=xl/calcChain.xml><?xml version="1.0" encoding="utf-8"?>
<calcChain xmlns="http://schemas.openxmlformats.org/spreadsheetml/2006/main">
  <c r="C86" i="35" l="1"/>
  <c r="E6" i="30"/>
  <c r="G15" i="30"/>
  <c r="F126" i="26"/>
  <c r="C86" i="26"/>
  <c r="C18" i="35" l="1"/>
  <c r="C18" i="26" l="1"/>
  <c r="C19" i="35" l="1"/>
  <c r="C20" i="35"/>
  <c r="C19" i="26" l="1"/>
  <c r="C111" i="26" l="1"/>
  <c r="D122" i="35" l="1"/>
  <c r="C113" i="35"/>
  <c r="C111" i="35"/>
  <c r="C110" i="35" s="1"/>
  <c r="C108" i="35"/>
  <c r="C107" i="35"/>
  <c r="C99" i="35"/>
  <c r="F87" i="35"/>
  <c r="F84" i="35"/>
  <c r="C75" i="35"/>
  <c r="C74" i="35"/>
  <c r="C73" i="35"/>
  <c r="C71" i="35"/>
  <c r="C64" i="35"/>
  <c r="C63" i="35"/>
  <c r="C55" i="35"/>
  <c r="C54" i="35"/>
  <c r="C56" i="35" s="1"/>
  <c r="C49" i="35"/>
  <c r="C76" i="35" s="1"/>
  <c r="C34" i="35"/>
  <c r="C13" i="35"/>
  <c r="D120" i="35" s="1"/>
  <c r="C77" i="35" l="1"/>
  <c r="C97" i="35" s="1"/>
  <c r="C72" i="35"/>
  <c r="D72" i="35" s="1"/>
  <c r="D45" i="35"/>
  <c r="D63" i="35"/>
  <c r="D46" i="35"/>
  <c r="D75" i="35"/>
  <c r="D42" i="35"/>
  <c r="D47" i="35"/>
  <c r="D55" i="35"/>
  <c r="D73" i="35"/>
  <c r="D76" i="35"/>
  <c r="C25" i="35"/>
  <c r="D121" i="35" s="1"/>
  <c r="D43" i="35"/>
  <c r="D71" i="35"/>
  <c r="D74" i="35"/>
  <c r="D41" i="35"/>
  <c r="D44" i="35"/>
  <c r="D48" i="35"/>
  <c r="D54" i="35"/>
  <c r="D64" i="35"/>
  <c r="C57" i="35"/>
  <c r="C58" i="35" s="1"/>
  <c r="C65" i="35"/>
  <c r="D65" i="35" s="1"/>
  <c r="C95" i="35"/>
  <c r="D66" i="35" l="1"/>
  <c r="D96" i="35" s="1"/>
  <c r="D49" i="35"/>
  <c r="D95" i="35" s="1"/>
  <c r="D56" i="35"/>
  <c r="D57" i="35" s="1"/>
  <c r="D58" i="35" s="1"/>
  <c r="D94" i="35" s="1"/>
  <c r="D77" i="35"/>
  <c r="D97" i="35" s="1"/>
  <c r="C94" i="35"/>
  <c r="C66" i="35"/>
  <c r="C96" i="35" s="1"/>
  <c r="F81" i="35" l="1"/>
  <c r="C83" i="35" l="1"/>
  <c r="D83" i="35" s="1"/>
  <c r="D86" i="35"/>
  <c r="C84" i="35"/>
  <c r="D84" i="35" s="1"/>
  <c r="C82" i="35"/>
  <c r="G81" i="35"/>
  <c r="C85" i="35"/>
  <c r="D85" i="35" s="1"/>
  <c r="C87" i="35" l="1"/>
  <c r="D82" i="35"/>
  <c r="D87" i="35" s="1"/>
  <c r="D88" i="35" l="1"/>
  <c r="D89" i="35"/>
  <c r="D98" i="35" s="1"/>
  <c r="D100" i="35" s="1"/>
  <c r="C88" i="35"/>
  <c r="C89" i="35" s="1"/>
  <c r="C98" i="35" l="1"/>
  <c r="C100" i="35" s="1"/>
  <c r="C123" i="35"/>
  <c r="D107" i="35"/>
  <c r="D108" i="35" s="1"/>
  <c r="D123" i="35"/>
  <c r="D124" i="35" s="1"/>
  <c r="D102" i="35"/>
  <c r="D110" i="35" l="1"/>
  <c r="D113" i="35" l="1"/>
  <c r="D111" i="35"/>
  <c r="D115" i="35" s="1"/>
  <c r="D125" i="35" s="1"/>
  <c r="D126" i="35" s="1"/>
  <c r="F12" i="33" l="1"/>
  <c r="C110" i="26"/>
  <c r="C113" i="26"/>
  <c r="C99" i="26"/>
  <c r="C75" i="26"/>
  <c r="C74" i="26"/>
  <c r="C73" i="26"/>
  <c r="G6" i="30" l="1"/>
  <c r="G7" i="30" s="1"/>
  <c r="G16" i="30" s="1"/>
  <c r="G17" i="30" s="1"/>
  <c r="C108" i="26" l="1"/>
  <c r="C107" i="26"/>
  <c r="F87" i="26"/>
  <c r="F84" i="26"/>
  <c r="C71" i="26"/>
  <c r="C64" i="26"/>
  <c r="D64" i="26" s="1"/>
  <c r="C63" i="26"/>
  <c r="C55" i="26"/>
  <c r="C54" i="26"/>
  <c r="C56" i="26" s="1"/>
  <c r="C49" i="26"/>
  <c r="C34" i="26"/>
  <c r="D122" i="26" s="1"/>
  <c r="C13" i="26"/>
  <c r="D71" i="26" l="1"/>
  <c r="C72" i="26"/>
  <c r="D72" i="26" s="1"/>
  <c r="D54" i="26"/>
  <c r="D47" i="26"/>
  <c r="D43" i="26"/>
  <c r="D42" i="26"/>
  <c r="D48" i="26"/>
  <c r="D44" i="26"/>
  <c r="D74" i="26"/>
  <c r="D46" i="26"/>
  <c r="D73" i="26"/>
  <c r="D45" i="26"/>
  <c r="D75" i="26"/>
  <c r="D55" i="26"/>
  <c r="C57" i="26"/>
  <c r="C76" i="26"/>
  <c r="D76" i="26" s="1"/>
  <c r="C25" i="26"/>
  <c r="C58" i="26"/>
  <c r="C94" i="26" s="1"/>
  <c r="D120" i="26"/>
  <c r="D41" i="26"/>
  <c r="C65" i="26"/>
  <c r="C66" i="26" s="1"/>
  <c r="C96" i="26" s="1"/>
  <c r="C95" i="26"/>
  <c r="D63" i="26"/>
  <c r="D77" i="26" l="1"/>
  <c r="D97" i="26" s="1"/>
  <c r="D65" i="26"/>
  <c r="D66" i="26" s="1"/>
  <c r="D96" i="26" s="1"/>
  <c r="D49" i="26"/>
  <c r="D95" i="26" s="1"/>
  <c r="D56" i="26"/>
  <c r="D121" i="26"/>
  <c r="C77" i="26"/>
  <c r="C97" i="26" s="1"/>
  <c r="D58" i="26" l="1"/>
  <c r="D94" i="26" s="1"/>
  <c r="F81" i="26" s="1"/>
  <c r="D57" i="26"/>
  <c r="C83" i="26" l="1"/>
  <c r="D83" i="26" s="1"/>
  <c r="D86" i="26"/>
  <c r="C84" i="26"/>
  <c r="D84" i="26" s="1"/>
  <c r="C82" i="26"/>
  <c r="D82" i="26" s="1"/>
  <c r="G81" i="26"/>
  <c r="C85" i="26"/>
  <c r="D85" i="26" s="1"/>
  <c r="D87" i="26" l="1"/>
  <c r="C87" i="26"/>
  <c r="C88" i="26" l="1"/>
  <c r="C89" i="26" s="1"/>
  <c r="D88" i="26"/>
  <c r="D89" i="26" s="1"/>
  <c r="D98" i="26" s="1"/>
  <c r="D100" i="26" s="1"/>
  <c r="D123" i="26" l="1"/>
  <c r="D124" i="26" s="1"/>
  <c r="D107" i="26"/>
  <c r="D108" i="26" s="1"/>
  <c r="D110" i="26" s="1"/>
  <c r="C123" i="26"/>
  <c r="C98" i="26"/>
  <c r="C100" i="26" s="1"/>
  <c r="D102" i="26"/>
  <c r="D111" i="26" l="1"/>
  <c r="D113" i="26"/>
  <c r="D115" i="26" l="1"/>
  <c r="D125" i="26" s="1"/>
  <c r="D126" i="26" s="1"/>
</calcChain>
</file>

<file path=xl/comments1.xml><?xml version="1.0" encoding="utf-8"?>
<comments xmlns="http://schemas.openxmlformats.org/spreadsheetml/2006/main">
  <authors>
    <author>Felipe Mazza Mascarenhas</author>
  </authors>
  <commentList>
    <comment ref="B15" authorId="0" shapeId="0">
      <text>
        <r>
          <rPr>
            <sz val="9"/>
            <color indexed="81"/>
            <rFont val="Tahoma"/>
            <family val="2"/>
          </rPr>
          <t>Informar o valor da unidade de medida por tipo de serviço.</t>
        </r>
      </text>
    </comment>
  </commentList>
</comments>
</file>

<file path=xl/connections.xml><?xml version="1.0" encoding="utf-8"?>
<connections xmlns="http://schemas.openxmlformats.org/spreadsheetml/2006/main">
  <connection id="1" name="Conexão21114311" type="4" refreshedVersion="2" background="1" saveData="1">
    <webPr sourceData="1" parsePre="1" consecutive="1" xl2000="1" url="https://www.comprasnet.gov.br/legislacao/legislacaoDetalhe.asp?ctdCod=411"/>
  </connection>
  <connection id="2" name="Conexão211143111" type="4" refreshedVersion="2" background="1" saveData="1">
    <webPr sourceData="1" parsePre="1" consecutive="1" xl2000="1" url="https://www.comprasnet.gov.br/legislacao/legislacaoDetalhe.asp?ctdCod=411"/>
  </connection>
  <connection id="3" name="Conexão224311" type="4" refreshedVersion="2" background="1" saveData="1">
    <webPr sourceData="1" parsePre="1" consecutive="1" xl2000="1" url="https://www.comprasnet.gov.br/legislacao/legislacaoDetalhe.asp?ctdCod=411"/>
  </connection>
  <connection id="4" name="Conexão2243111" type="4" refreshedVersion="2" background="1" saveData="1">
    <webPr sourceData="1" parsePre="1" consecutive="1" xl2000="1" url="https://www.comprasnet.gov.br/legislacao/legislacaoDetalhe.asp?ctdCod=411"/>
  </connection>
</connections>
</file>

<file path=xl/sharedStrings.xml><?xml version="1.0" encoding="utf-8"?>
<sst xmlns="http://schemas.openxmlformats.org/spreadsheetml/2006/main" count="574" uniqueCount="240">
  <si>
    <t>PLANILHA DE CUSTO E FORMAÇÃO DE PREÇOS</t>
  </si>
  <si>
    <t>Exemplo para Explicação dos Cálculos</t>
  </si>
  <si>
    <t xml:space="preserve"> MÓDULO 1 :   COMPOSIÇÃO DA REMUNERAÇÃO</t>
  </si>
  <si>
    <t>Composição da Remuneração</t>
  </si>
  <si>
    <t>Valor (R$)</t>
  </si>
  <si>
    <t>A</t>
  </si>
  <si>
    <t>Salário Base</t>
  </si>
  <si>
    <t>B</t>
  </si>
  <si>
    <t>Adicional  de periculosidade</t>
  </si>
  <si>
    <t>C</t>
  </si>
  <si>
    <t>Adicional  de insalubridade</t>
  </si>
  <si>
    <t>D</t>
  </si>
  <si>
    <t>Adicional noturno</t>
  </si>
  <si>
    <t>E</t>
  </si>
  <si>
    <t>F</t>
  </si>
  <si>
    <t>Adicional de Hora Extra</t>
  </si>
  <si>
    <t>G</t>
  </si>
  <si>
    <t>H</t>
  </si>
  <si>
    <t>Outros (especificar)</t>
  </si>
  <si>
    <t>Total da Remuneração</t>
  </si>
  <si>
    <t>MÓDULO 2:   BENEFÍCIOS MENSAIS E DIÁRIOS</t>
  </si>
  <si>
    <t>Benefícios Mensais e Diários</t>
  </si>
  <si>
    <t xml:space="preserve">Transporte </t>
  </si>
  <si>
    <t>Auxílio alimentação</t>
  </si>
  <si>
    <t>Total de Benefícios mensais e diários</t>
  </si>
  <si>
    <t>MÓDULO 3:   INSUMOS DIVERSOS</t>
  </si>
  <si>
    <t>Insumos Diversos</t>
  </si>
  <si>
    <t>Uniformes/Epis</t>
  </si>
  <si>
    <t>Materiais</t>
  </si>
  <si>
    <t>Total de Insumos diversos</t>
  </si>
  <si>
    <t>MÓDULO 4:   ENCARGOS SOCIAIS E TRABALHISTAS</t>
  </si>
  <si>
    <t>Submódulo 4.1 – Encargos previdenciários e FGTS:</t>
  </si>
  <si>
    <t>4.1</t>
  </si>
  <si>
    <t>Encargos previdenciários e FGTS</t>
  </si>
  <si>
    <t>%</t>
  </si>
  <si>
    <t>INSS</t>
  </si>
  <si>
    <t>Salário Educação</t>
  </si>
  <si>
    <t>SEBRAE</t>
  </si>
  <si>
    <t>SESI ou SESC</t>
  </si>
  <si>
    <t>SENAI ou SENAC</t>
  </si>
  <si>
    <t>INCRA</t>
  </si>
  <si>
    <t>FGTS</t>
  </si>
  <si>
    <t>TOTAL</t>
  </si>
  <si>
    <t>Submódulo 4.2 – 13º Salário e Adicional de Férias</t>
  </si>
  <si>
    <t>4.2</t>
  </si>
  <si>
    <t>13º Salário e Adicional de Férias</t>
  </si>
  <si>
    <t xml:space="preserve">13 º Salário </t>
  </si>
  <si>
    <t xml:space="preserve">Adicional de Férias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</si>
  <si>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</si>
  <si>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</si>
  <si>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</si>
  <si>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</si>
  <si>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Maternidade:</t>
  </si>
  <si>
    <t xml:space="preserve">Afastamento maternidade </t>
  </si>
  <si>
    <t>Submódulo 4.4 -  Provisão para Rescisão</t>
  </si>
  <si>
    <t>4.4</t>
  </si>
  <si>
    <t>Provisão para Rescisão</t>
  </si>
  <si>
    <t xml:space="preserve">Aviso prévio indenizado </t>
  </si>
  <si>
    <t>Incidência do FGTS sobre aviso prévio indenizado</t>
  </si>
  <si>
    <t>C1</t>
  </si>
  <si>
    <t>FGTS nas rescisões sem justa causa (40%)</t>
  </si>
  <si>
    <t>C2</t>
  </si>
  <si>
    <t>Contribuição Social nas recisões sem justa causa (10%)</t>
  </si>
  <si>
    <t>Aviso prévio trabalhado  (pago somente no 1º ano de contrato)</t>
  </si>
  <si>
    <t>Incidência do submódulo 4.1 sobre aviso prévio trabalhado</t>
  </si>
  <si>
    <t>Submódulo  4.5  – Custo de Reposição do Profissional Ausente</t>
  </si>
  <si>
    <t>4.5</t>
  </si>
  <si>
    <t>Composição do Custo de Reposição do Profissional Ausente</t>
  </si>
  <si>
    <t>Férias</t>
  </si>
  <si>
    <t xml:space="preserve">Ausência por doença </t>
  </si>
  <si>
    <t>Licença Paternidade</t>
  </si>
  <si>
    <t xml:space="preserve">Ausências legais </t>
  </si>
  <si>
    <t>Ausência por Acidente de trabalho</t>
  </si>
  <si>
    <t>Incidência do submódulo 4.1 sobre o Custo de reposição</t>
  </si>
  <si>
    <t>Quadro - resumo – Módulo 4 - Encargos sociais e trabalhistas</t>
  </si>
  <si>
    <t>Módulo 4 - Encargos sociais e trabalhistas</t>
  </si>
  <si>
    <t>13 º salário + Adicional de férias</t>
  </si>
  <si>
    <t>Afastamento maternidade</t>
  </si>
  <si>
    <t>Custo de rescisão</t>
  </si>
  <si>
    <t>Custo de reposição do profissional ausente</t>
  </si>
  <si>
    <t>4.6</t>
  </si>
  <si>
    <t>SOMA DOS MÓDULOS 1, 2, 3 E 4</t>
  </si>
  <si>
    <t xml:space="preserve"> MÓDULO 5 - CUSTOS INDIRETOS, TRIBUTOS E LUCRO</t>
  </si>
  <si>
    <t>Custos Indiretos, Tributos e Lucro</t>
  </si>
  <si>
    <t>Custos Indiretos</t>
  </si>
  <si>
    <t>Lucro</t>
  </si>
  <si>
    <t>Tributos</t>
  </si>
  <si>
    <t>Base de cálculo dos tributos</t>
  </si>
  <si>
    <t>B1. Tributos Federais - PIS - COFINS</t>
  </si>
  <si>
    <t>B.2  Tributos Estaduais (especificar)</t>
  </si>
  <si>
    <t>B.3   Tributos Municipais - ISS</t>
  </si>
  <si>
    <t>B.4   Outros tributos (especificar)</t>
  </si>
  <si>
    <t>Total</t>
  </si>
  <si>
    <t>Anexo III – B - Quadro-resumo do Custo por Empregado</t>
  </si>
  <si>
    <t>Mão-de-obra vinculada à execução contratual (valor por empregado)</t>
  </si>
  <si>
    <t>(R$)</t>
  </si>
  <si>
    <t>Módulo 1 – Composição da Remuneração</t>
  </si>
  <si>
    <t>Módulo 2 – Benefícios Mensais e Diários</t>
  </si>
  <si>
    <t>Módulo 3 – Insumos Diversos (uniformes, materiais, equip e outros)</t>
  </si>
  <si>
    <t>Módulo 4 – Encargos Sociais e Trabalhistas</t>
  </si>
  <si>
    <t>Subtotal (A + B +C+ D)</t>
  </si>
  <si>
    <t>Módulo 5 – Custos indiretos, tributos e lucro</t>
  </si>
  <si>
    <t>Valor total por empregado</t>
  </si>
  <si>
    <t>Art. 22, Inc I, lei 8212/91</t>
  </si>
  <si>
    <t>Art 15, lei 9424/96; e decreto 3142/99</t>
  </si>
  <si>
    <t>Art. 8º, lei 8029/90 e lei 8154/90</t>
  </si>
  <si>
    <t>Art. 3º, lei 8036/90</t>
  </si>
  <si>
    <t>Decreto 2.318/86</t>
  </si>
  <si>
    <t>Lei 7787/89 e DL 1146/70</t>
  </si>
  <si>
    <t>Art. 15, lei 8030/90 e art 7º. III CF</t>
  </si>
  <si>
    <t>RATxFAP, Anexo V Decreto 3048/99 e Decreto 6957/09</t>
  </si>
  <si>
    <t>1/12*100%, Art 7º VIII, CF</t>
  </si>
  <si>
    <t>Art 7º, XVII, CF</t>
  </si>
  <si>
    <t>((remuneração+1/3)x(meses de licença/meses do ano)/mese do ano)x2% de incidência</t>
  </si>
  <si>
    <t>Lei 8036/90 e 9491/97: 8%(FGTS)x40%(Multa)x100%( estimando que todos demitidos ao final do contrato)</t>
  </si>
  <si>
    <t>Lei Complementar 110/01</t>
  </si>
  <si>
    <t>Art 7º, XXI, CF e 477, 487 e 491 CLT: 1sal/30(dias)*7(aviso previo)/12(meses)*100</t>
  </si>
  <si>
    <t>Não haverá</t>
  </si>
  <si>
    <t>Risco acidente do trabalho - RAT ajustado</t>
  </si>
  <si>
    <t>(soma dos módulos 1, 2, 3 e 4) x Custos Indiretos</t>
  </si>
  <si>
    <t>(soma dos módulos 1, 2, 3, 4 + custos indiretos) x lucro</t>
  </si>
  <si>
    <t xml:space="preserve">Seguro de vida, invalidez </t>
  </si>
  <si>
    <t>Plano de saúde</t>
  </si>
  <si>
    <t>Benefício social familiar</t>
  </si>
  <si>
    <t>Hora noturna Reduzida</t>
  </si>
  <si>
    <t>(((Sal+Per)/220*1,2ad noturno)-(Sal+Per)/220)*12h*30dias/2escala de trabalho</t>
  </si>
  <si>
    <t>Observar o que diz a CCT e TR</t>
  </si>
  <si>
    <t>Passagem*22-(6%saláriobase)</t>
  </si>
  <si>
    <t>Contrinuição Patronal</t>
  </si>
  <si>
    <t>Equipamentos</t>
  </si>
  <si>
    <t>Dias trabalhados</t>
  </si>
  <si>
    <t>%sal.base VT</t>
  </si>
  <si>
    <t>% VA</t>
  </si>
  <si>
    <t>%mães no ano</t>
  </si>
  <si>
    <t>% Demitidos Aviso Prévio Indenizado</t>
  </si>
  <si>
    <t>% Aviso Prévio Trabalhado</t>
  </si>
  <si>
    <t>PIS</t>
  </si>
  <si>
    <t>Cofins</t>
  </si>
  <si>
    <t>ISS</t>
  </si>
  <si>
    <t>Diária p/ Reposição</t>
  </si>
  <si>
    <t>diária*30/12</t>
  </si>
  <si>
    <t>Faltas no ano</t>
  </si>
  <si>
    <t>% Pais no Ano</t>
  </si>
  <si>
    <t>% Acidentes</t>
  </si>
  <si>
    <t>Art. XIX CF e 10§1º CLT: 5 faltas * diária *1%pais no ano</t>
  </si>
  <si>
    <t>dias de Férias no ano</t>
  </si>
  <si>
    <t>Nº Faltas legais ano</t>
  </si>
  <si>
    <t>% Ausências legais ano</t>
  </si>
  <si>
    <t>3 casamento + 2 nojo + 1 registro filho + 1 justiça</t>
  </si>
  <si>
    <t>3 casamento(5%) + 2 nojo(2%) + 1 registro do filho(2%) + 1 justiça(2%)</t>
  </si>
  <si>
    <t>Art.19 a 23 lei 8213/91: 15dias *diária *8% frequencia ao ano</t>
  </si>
  <si>
    <t>Incidência dos encargos previstos no Submódulo 4.1 sobre Afastamento maternidade</t>
  </si>
  <si>
    <t>(4*remuneração+1/3 sal13º+1/3férias*2%incidência*%submódulo4.1)+(remuneção*1/3*1/3*8%*2%incidencia/12)</t>
  </si>
  <si>
    <t>((módulo2-va-vt)*meses licença*2%incidencia)/12</t>
  </si>
  <si>
    <t>Incidência dos benefícios diários que continuam durante a licença maternidade</t>
  </si>
  <si>
    <t>Art 7º, XXI, CF e 477, 487 e 491 CLT: 1mês/12x5%(frequencia anual estimada)x1,5salarios+1/30*3/12</t>
  </si>
  <si>
    <t>Art. 59 e 64 lei 8213/91: 5 faltas * diária * probabilidade faltas ao ano 5/360</t>
  </si>
  <si>
    <t>% faltas ao ano</t>
  </si>
  <si>
    <t>Input de dados</t>
  </si>
  <si>
    <t>(1h*30dias*(sal+Per)/220*1,2adnoturno)/2</t>
  </si>
  <si>
    <t>Ver Aba Insumos Diversos se houver</t>
  </si>
  <si>
    <t>CAPA  - PLANILHA DE CUSTOS E FORMAÇÃO DE PREÇOS</t>
  </si>
  <si>
    <t xml:space="preserve">Mão de obra </t>
  </si>
  <si>
    <t>(Preencher apenas as células em amarelo)</t>
  </si>
  <si>
    <t>(Deverá ser elaborado um quadro para cada tipo de serviço
)</t>
  </si>
  <si>
    <t>Pregão Nº:</t>
  </si>
  <si>
    <t xml:space="preserve">Mão de obra vinculada à execução contratual </t>
  </si>
  <si>
    <t xml:space="preserve">Dados para composição dos custos referentes a mão de obra </t>
  </si>
  <si>
    <t>Data:</t>
  </si>
  <si>
    <t>às:</t>
  </si>
  <si>
    <t>horas</t>
  </si>
  <si>
    <t xml:space="preserve">Tipo de Serviço (mesmo serviço com características distintas) </t>
  </si>
  <si>
    <t xml:space="preserve">Classificação Brasileira de Ocupações (CBO) </t>
  </si>
  <si>
    <t>DISCRIMINAÇÃO DOS SERVIÇOS (DADOS REFERENTES À CONTRATAÇÃO)</t>
  </si>
  <si>
    <t xml:space="preserve">Salário Normativo da Categoria Profissional </t>
  </si>
  <si>
    <t xml:space="preserve">A </t>
  </si>
  <si>
    <t xml:space="preserve">Data de apresentação da proposta (dia/mês/ano): </t>
  </si>
  <si>
    <t xml:space="preserve">Categoria Profissional (vinculada à execução contratual) </t>
  </si>
  <si>
    <t xml:space="preserve">B </t>
  </si>
  <si>
    <t xml:space="preserve">Município/UF: </t>
  </si>
  <si>
    <t xml:space="preserve">C </t>
  </si>
  <si>
    <t xml:space="preserve">Ano do Acordo, Convenção ou Dissídio Coletivo: </t>
  </si>
  <si>
    <t>Data-Base da Categoria (dia/mês/ano)</t>
  </si>
  <si>
    <t xml:space="preserve">D </t>
  </si>
  <si>
    <t>Número de meses de execução contratual:</t>
  </si>
  <si>
    <t>IDENTIFICAÇÃO DO SERVIÇO</t>
  </si>
  <si>
    <t>Tipo de Serviço</t>
  </si>
  <si>
    <t>Unidade de Medida</t>
  </si>
  <si>
    <t>Quantidade total a contratar 
(Em função da unidade de medida)</t>
  </si>
  <si>
    <t xml:space="preserve">Tipo de Serviço (A) </t>
  </si>
  <si>
    <t xml:space="preserve">Valor Proposto por Empregado (B) </t>
  </si>
  <si>
    <t xml:space="preserve">Qtde. de Empregados por Posto (C) </t>
  </si>
  <si>
    <t xml:space="preserve">Valor Proposto por Posto 
(D) = (B x C) </t>
  </si>
  <si>
    <t xml:space="preserve">Qtde. de Postos (E) </t>
  </si>
  <si>
    <t xml:space="preserve">Valor Total do Serviço 
(F) = (D x E) </t>
  </si>
  <si>
    <t>I</t>
  </si>
  <si>
    <t>Valor Mensal dos Serviços</t>
  </si>
  <si>
    <t>QUADRO DEMONSTRATIVO DO VALOR GLOBAL DA PROPOSTA</t>
  </si>
  <si>
    <t>VALOR GLOBAL DA PROPOSTA</t>
  </si>
  <si>
    <t xml:space="preserve">DESCRIÇÃO </t>
  </si>
  <si>
    <t xml:space="preserve">VALOR (R$) </t>
  </si>
  <si>
    <t>Valor proposto por unidade de medida</t>
  </si>
  <si>
    <t xml:space="preserve">Valor mensal do serviço </t>
  </si>
  <si>
    <t>QUADRO RESUMO DO VALOR MENSAL DOS SERVIÇOS</t>
  </si>
  <si>
    <t>Indicação dos sindicatos, acordos coletivos ou convenções coletivas</t>
  </si>
  <si>
    <t>Validade da Proposta:</t>
  </si>
  <si>
    <t>dias</t>
  </si>
  <si>
    <t>RAZÃO SOCIAL:</t>
  </si>
  <si>
    <t>ENDEREÇO:</t>
  </si>
  <si>
    <t>UF:</t>
  </si>
  <si>
    <t>TELEFONE:</t>
  </si>
  <si>
    <t>(   )</t>
  </si>
  <si>
    <t>EMAIL:</t>
  </si>
  <si>
    <t>Função</t>
  </si>
  <si>
    <t>Quantidade</t>
  </si>
  <si>
    <t>Material</t>
  </si>
  <si>
    <t>Especificação</t>
  </si>
  <si>
    <t>IDENTIFICAÇÃO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</si>
  <si>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</si>
  <si>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</si>
  <si>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</si>
  <si>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</si>
  <si>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</si>
  <si>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</si>
  <si>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</si>
  <si>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</si>
  <si>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</si>
  <si>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</si>
  <si>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RELAÇÃO DOS MATERIAIS E EQUIPAMENTOS</t>
  </si>
  <si>
    <t>OUTRAS INFORMAÇÕES IMPORTANTES</t>
  </si>
  <si>
    <t>PROPOSTA</t>
  </si>
  <si>
    <t xml:space="preserve">CEP: </t>
  </si>
  <si>
    <t>Valor global da proposta 
(Valor mensal do serviço multiplicado pelo número de meses do contrato).</t>
  </si>
  <si>
    <t>Posto</t>
  </si>
  <si>
    <t>Assistente/técnico</t>
  </si>
  <si>
    <t>Posto de trabalho</t>
  </si>
  <si>
    <t>Não exigido</t>
  </si>
  <si>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>/2017</t>
    </r>
  </si>
  <si>
    <t>Assistente / técnico</t>
  </si>
  <si>
    <t>% Plano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</si>
</sst>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 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b/>
      <sz val="8"/>
      <color rgb="FFFF0000"/>
      <name val="Tahoma"/>
      <family val="2"/>
    </font>
    <font>
      <sz val="9"/>
      <color indexed="81"/>
      <name val="Tahoma"/>
      <family val="2"/>
    </font>
    <font>
      <b/>
      <sz val="9"/>
      <color theme="1"/>
      <name val="Tahoma"/>
      <family val="2"/>
    </font>
    <font>
      <b/>
      <sz val="11"/>
      <color theme="1"/>
      <name val="Tahoma"/>
      <family val="2"/>
    </font>
    <font>
      <sz val="9"/>
      <color rgb="FFFF0000"/>
      <name val="Tahoma"/>
      <family val="2"/>
    </font>
    <font>
      <sz val="8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7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5" borderId="2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8" fontId="6" fillId="0" borderId="1" xfId="0" applyNumberFormat="1" applyFont="1" applyBorder="1" applyAlignment="1">
      <alignment vertical="center" wrapText="1"/>
    </xf>
    <xf numFmtId="8" fontId="11" fillId="0" borderId="1" xfId="0" applyNumberFormat="1" applyFont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9" fontId="8" fillId="3" borderId="10" xfId="6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 wrapText="1"/>
    </xf>
    <xf numFmtId="9" fontId="8" fillId="3" borderId="12" xfId="6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0" fontId="4" fillId="0" borderId="1" xfId="6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10" fontId="4" fillId="0" borderId="1" xfId="6" applyNumberFormat="1" applyFont="1" applyFill="1" applyBorder="1" applyAlignment="1">
      <alignment horizontal="center" vertical="center"/>
    </xf>
    <xf numFmtId="10" fontId="5" fillId="0" borderId="1" xfId="6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0" fontId="4" fillId="0" borderId="1" xfId="0" applyNumberFormat="1" applyFont="1" applyFill="1" applyBorder="1" applyAlignment="1">
      <alignment horizontal="center" vertical="center"/>
    </xf>
    <xf numFmtId="9" fontId="8" fillId="0" borderId="0" xfId="6" applyFont="1" applyAlignment="1">
      <alignment vertical="center" wrapText="1"/>
    </xf>
    <xf numFmtId="0" fontId="4" fillId="0" borderId="0" xfId="0" applyFont="1" applyFill="1" applyAlignment="1">
      <alignment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10" fontId="8" fillId="0" borderId="0" xfId="6" applyNumberFormat="1" applyFont="1" applyAlignment="1">
      <alignment vertical="center"/>
    </xf>
    <xf numFmtId="10" fontId="8" fillId="0" borderId="0" xfId="6" applyNumberFormat="1" applyFont="1" applyAlignment="1">
      <alignment vertical="center" wrapText="1"/>
    </xf>
    <xf numFmtId="2" fontId="8" fillId="0" borderId="0" xfId="6" applyNumberFormat="1" applyFont="1" applyAlignment="1">
      <alignment vertical="center"/>
    </xf>
    <xf numFmtId="9" fontId="8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0" fontId="8" fillId="0" borderId="0" xfId="0" applyNumberFormat="1" applyFont="1" applyAlignment="1">
      <alignment vertical="center" wrapText="1"/>
    </xf>
    <xf numFmtId="43" fontId="4" fillId="0" borderId="1" xfId="0" applyNumberFormat="1" applyFont="1" applyBorder="1" applyAlignment="1">
      <alignment vertical="center"/>
    </xf>
    <xf numFmtId="43" fontId="4" fillId="0" borderId="1" xfId="5" applyFont="1" applyBorder="1" applyAlignment="1">
      <alignment vertical="center"/>
    </xf>
    <xf numFmtId="166" fontId="5" fillId="0" borderId="1" xfId="5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4" fontId="6" fillId="0" borderId="0" xfId="0" applyNumberFormat="1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6" fillId="4" borderId="20" xfId="7" applyFont="1" applyFill="1" applyBorder="1" applyAlignment="1">
      <alignment horizontal="center" vertical="center" wrapText="1"/>
    </xf>
    <xf numFmtId="44" fontId="6" fillId="4" borderId="1" xfId="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8" fontId="6" fillId="0" borderId="1" xfId="0" applyNumberFormat="1" applyFont="1" applyFill="1" applyBorder="1" applyAlignment="1">
      <alignment vertical="center" wrapText="1"/>
    </xf>
    <xf numFmtId="8" fontId="6" fillId="0" borderId="1" xfId="7" applyNumberFormat="1" applyFont="1" applyFill="1" applyBorder="1" applyAlignment="1">
      <alignment horizontal="center" vertical="center" wrapText="1"/>
    </xf>
    <xf numFmtId="44" fontId="6" fillId="0" borderId="20" xfId="7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4" fontId="8" fillId="8" borderId="0" xfId="7" applyFont="1" applyFill="1" applyAlignment="1">
      <alignment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center" vertical="center"/>
    </xf>
    <xf numFmtId="166" fontId="4" fillId="4" borderId="1" xfId="6" applyNumberFormat="1" applyFont="1" applyFill="1" applyBorder="1" applyAlignment="1">
      <alignment horizontal="center" vertical="center"/>
    </xf>
    <xf numFmtId="166" fontId="4" fillId="4" borderId="2" xfId="6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66" fontId="4" fillId="0" borderId="1" xfId="6" applyNumberFormat="1" applyFont="1" applyFill="1" applyBorder="1" applyAlignment="1">
      <alignment horizontal="center" vertical="center"/>
    </xf>
    <xf numFmtId="166" fontId="4" fillId="0" borderId="2" xfId="6" applyNumberFormat="1" applyFont="1" applyFill="1" applyBorder="1" applyAlignment="1">
      <alignment horizontal="center" vertical="center"/>
    </xf>
  </cellXfs>
  <cellStyles count="8">
    <cellStyle name="Moeda" xfId="7" builtinId="4"/>
    <cellStyle name="Moeda 2" xfId="2"/>
    <cellStyle name="Normal" xfId="0" builtinId="0"/>
    <cellStyle name="Normal 2" xfId="1"/>
    <cellStyle name="Porcentagem" xfId="6" builtinId="5"/>
    <cellStyle name="Porcentagem 2" xfId="3"/>
    <cellStyle name="Vírgula" xfId="5" builtinId="3"/>
    <cellStyle name="Vírgula 2" xfId="4"/>
  </cellStyles>
  <dxfs count="0"/>
  <tableStyles count="0" defaultTableStyle="TableStyleMedium2" defaultPivotStyle="PivotStyleLight16"/>
  <colors>
    <mruColors>
      <color rgb="FFFFFFCC"/>
      <color rgb="FFCCFFCC"/>
      <color rgb="FFDD4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legislacaoDetalhe.asp?ctdCod=411_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legislacaoDetalhe.asp?ctdCod=411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legislacaoDetalhe.asp?ctdCod=41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legislacaoDetalhe.asp?ctdCod=411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13" zoomScale="115" zoomScaleNormal="115" zoomScaleSheetLayoutView="130" workbookViewId="0">
      <selection activeCell="H8" sqref="H8"/>
    </sheetView>
  </sheetViews>
  <sheetFormatPr defaultRowHeight="11.25" x14ac:dyDescent="0.25"/>
  <cols>
    <col min="1" max="1" width="13.28515625" style="20" customWidth="1"/>
    <col min="2" max="6" width="15.28515625" style="20" customWidth="1"/>
    <col min="7" max="16384" width="9.140625" style="20"/>
  </cols>
  <sheetData>
    <row r="1" spans="1:7" ht="18" customHeight="1" thickBot="1" x14ac:dyDescent="0.3">
      <c r="A1" s="113" t="s">
        <v>230</v>
      </c>
      <c r="B1" s="114"/>
      <c r="C1" s="114"/>
      <c r="D1" s="114"/>
      <c r="E1" s="114"/>
      <c r="F1" s="115"/>
    </row>
    <row r="2" spans="1:7" ht="18" customHeight="1" x14ac:dyDescent="0.25">
      <c r="A2" s="116" t="s">
        <v>163</v>
      </c>
      <c r="B2" s="116"/>
      <c r="C2" s="116"/>
      <c r="D2" s="116"/>
      <c r="E2" s="116"/>
      <c r="F2" s="116"/>
      <c r="G2" s="5"/>
    </row>
    <row r="3" spans="1:7" ht="18" customHeight="1" x14ac:dyDescent="0.25"/>
    <row r="4" spans="1:7" ht="18" customHeight="1" x14ac:dyDescent="0.25">
      <c r="A4" s="110" t="s">
        <v>217</v>
      </c>
      <c r="B4" s="111"/>
      <c r="C4" s="111"/>
      <c r="D4" s="111"/>
      <c r="E4" s="111"/>
      <c r="F4" s="112"/>
    </row>
    <row r="5" spans="1:7" ht="18" customHeight="1" x14ac:dyDescent="0.25">
      <c r="A5" s="19" t="s">
        <v>207</v>
      </c>
      <c r="B5" s="94"/>
      <c r="C5" s="95"/>
      <c r="D5" s="95"/>
      <c r="E5" s="95"/>
      <c r="F5" s="96"/>
    </row>
    <row r="6" spans="1:7" ht="18" customHeight="1" x14ac:dyDescent="0.25">
      <c r="A6" s="19" t="s">
        <v>208</v>
      </c>
      <c r="B6" s="94"/>
      <c r="C6" s="95"/>
      <c r="D6" s="96"/>
      <c r="E6" s="25" t="s">
        <v>209</v>
      </c>
      <c r="F6" s="25" t="s">
        <v>231</v>
      </c>
    </row>
    <row r="7" spans="1:7" ht="18" customHeight="1" x14ac:dyDescent="0.25">
      <c r="A7" s="19" t="s">
        <v>210</v>
      </c>
      <c r="B7" s="117" t="s">
        <v>211</v>
      </c>
      <c r="C7" s="118"/>
      <c r="D7" s="118"/>
      <c r="E7" s="118"/>
      <c r="F7" s="119"/>
    </row>
    <row r="8" spans="1:7" ht="18" customHeight="1" x14ac:dyDescent="0.25">
      <c r="A8" s="19" t="s">
        <v>212</v>
      </c>
      <c r="B8" s="94"/>
      <c r="C8" s="95"/>
      <c r="D8" s="95"/>
      <c r="E8" s="95"/>
      <c r="F8" s="96"/>
    </row>
    <row r="9" spans="1:7" ht="18" customHeight="1" x14ac:dyDescent="0.25"/>
    <row r="10" spans="1:7" ht="18" customHeight="1" x14ac:dyDescent="0.25"/>
    <row r="11" spans="1:7" ht="23.25" customHeight="1" x14ac:dyDescent="0.25">
      <c r="A11" s="21" t="s">
        <v>218</v>
      </c>
      <c r="B11" s="21" t="s">
        <v>219</v>
      </c>
      <c r="C11" s="22" t="s">
        <v>220</v>
      </c>
      <c r="D11" s="21" t="s">
        <v>221</v>
      </c>
      <c r="E11" s="21" t="s">
        <v>222</v>
      </c>
      <c r="F11" s="21" t="s">
        <v>223</v>
      </c>
    </row>
    <row r="12" spans="1:7" ht="18" customHeight="1" x14ac:dyDescent="0.25">
      <c r="A12" s="27">
        <v>1</v>
      </c>
      <c r="B12" s="27" t="s">
        <v>234</v>
      </c>
      <c r="C12" s="27">
        <v>12</v>
      </c>
      <c r="D12" s="85"/>
      <c r="E12" s="85"/>
      <c r="F12" s="90">
        <f>C12*E12</f>
        <v>0</v>
      </c>
    </row>
    <row r="13" spans="1:7" ht="18" customHeight="1" x14ac:dyDescent="0.25"/>
    <row r="14" spans="1:7" ht="18" customHeight="1" x14ac:dyDescent="0.25"/>
    <row r="15" spans="1:7" ht="18" customHeight="1" x14ac:dyDescent="0.25">
      <c r="A15" s="97" t="s">
        <v>224</v>
      </c>
      <c r="B15" s="98"/>
      <c r="C15" s="98"/>
      <c r="D15" s="98"/>
      <c r="E15" s="98"/>
      <c r="F15" s="99"/>
    </row>
    <row r="16" spans="1:7" ht="18" customHeight="1" x14ac:dyDescent="0.25">
      <c r="A16" s="107"/>
      <c r="B16" s="108"/>
      <c r="C16" s="108"/>
      <c r="D16" s="108"/>
      <c r="E16" s="108"/>
      <c r="F16" s="109"/>
    </row>
    <row r="17" spans="1:6" ht="18" customHeight="1" x14ac:dyDescent="0.25"/>
    <row r="18" spans="1:6" ht="18" customHeight="1" x14ac:dyDescent="0.25"/>
    <row r="19" spans="1:6" ht="18" customHeight="1" x14ac:dyDescent="0.25">
      <c r="A19" s="100" t="s">
        <v>225</v>
      </c>
      <c r="B19" s="101"/>
      <c r="C19" s="101"/>
      <c r="D19" s="101"/>
      <c r="E19" s="101"/>
      <c r="F19" s="102"/>
    </row>
    <row r="20" spans="1:6" ht="18" customHeight="1" x14ac:dyDescent="0.25">
      <c r="A20" s="107"/>
      <c r="B20" s="108"/>
      <c r="C20" s="108"/>
      <c r="D20" s="108"/>
      <c r="E20" s="108"/>
      <c r="F20" s="109"/>
    </row>
    <row r="21" spans="1:6" ht="18" customHeight="1" x14ac:dyDescent="0.25"/>
    <row r="22" spans="1:6" ht="18" customHeight="1" x14ac:dyDescent="0.25"/>
    <row r="23" spans="1:6" ht="18" customHeight="1" x14ac:dyDescent="0.25">
      <c r="A23" s="121" t="s">
        <v>226</v>
      </c>
      <c r="B23" s="122"/>
      <c r="C23" s="122"/>
      <c r="D23" s="122"/>
      <c r="E23" s="122"/>
      <c r="F23" s="123"/>
    </row>
    <row r="24" spans="1:6" ht="18" customHeight="1" x14ac:dyDescent="0.25">
      <c r="A24" s="124" t="s">
        <v>235</v>
      </c>
      <c r="B24" s="125"/>
      <c r="C24" s="125"/>
      <c r="D24" s="125"/>
      <c r="E24" s="125"/>
      <c r="F24" s="126"/>
    </row>
    <row r="25" spans="1:6" ht="18" customHeight="1" x14ac:dyDescent="0.25"/>
    <row r="26" spans="1:6" ht="18" customHeight="1" x14ac:dyDescent="0.25"/>
    <row r="27" spans="1:6" ht="18" customHeight="1" x14ac:dyDescent="0.25">
      <c r="A27" s="110" t="s">
        <v>227</v>
      </c>
      <c r="B27" s="111"/>
      <c r="C27" s="112"/>
    </row>
    <row r="28" spans="1:6" ht="18" customHeight="1" x14ac:dyDescent="0.25">
      <c r="A28" s="127" t="s">
        <v>213</v>
      </c>
      <c r="B28" s="128"/>
      <c r="C28" s="26" t="s">
        <v>214</v>
      </c>
    </row>
    <row r="29" spans="1:6" ht="18" customHeight="1" x14ac:dyDescent="0.25">
      <c r="A29" s="129"/>
      <c r="B29" s="130"/>
      <c r="C29" s="91">
        <v>1</v>
      </c>
    </row>
    <row r="30" spans="1:6" ht="18" customHeight="1" x14ac:dyDescent="0.25"/>
    <row r="31" spans="1:6" ht="18" customHeight="1" x14ac:dyDescent="0.25"/>
    <row r="32" spans="1:6" ht="18" customHeight="1" x14ac:dyDescent="0.25">
      <c r="A32" s="120" t="s">
        <v>228</v>
      </c>
      <c r="B32" s="120"/>
      <c r="C32" s="120"/>
      <c r="D32" s="120"/>
      <c r="E32" s="120"/>
      <c r="F32" s="120"/>
    </row>
    <row r="33" spans="1:6" ht="18" customHeight="1" x14ac:dyDescent="0.25">
      <c r="A33" s="103" t="s">
        <v>215</v>
      </c>
      <c r="B33" s="103"/>
      <c r="C33" s="24" t="s">
        <v>214</v>
      </c>
      <c r="D33" s="103" t="s">
        <v>216</v>
      </c>
      <c r="E33" s="103"/>
      <c r="F33" s="103"/>
    </row>
    <row r="34" spans="1:6" ht="18" customHeight="1" x14ac:dyDescent="0.25">
      <c r="A34" s="104" t="s">
        <v>236</v>
      </c>
      <c r="B34" s="105"/>
      <c r="C34" s="87"/>
      <c r="D34" s="106"/>
      <c r="E34" s="106"/>
      <c r="F34" s="106"/>
    </row>
    <row r="35" spans="1:6" ht="18" customHeight="1" x14ac:dyDescent="0.25"/>
    <row r="36" spans="1:6" ht="18" customHeight="1" x14ac:dyDescent="0.25"/>
    <row r="37" spans="1:6" ht="18" customHeight="1" x14ac:dyDescent="0.25">
      <c r="A37" s="110" t="s">
        <v>229</v>
      </c>
      <c r="B37" s="111"/>
      <c r="C37" s="111"/>
      <c r="D37" s="111"/>
      <c r="E37" s="111"/>
      <c r="F37" s="112"/>
    </row>
    <row r="38" spans="1:6" ht="18" customHeight="1" x14ac:dyDescent="0.25">
      <c r="A38" s="107"/>
      <c r="B38" s="108"/>
      <c r="C38" s="108"/>
      <c r="D38" s="108"/>
      <c r="E38" s="108"/>
      <c r="F38" s="109"/>
    </row>
    <row r="39" spans="1:6" ht="18" customHeight="1" x14ac:dyDescent="0.25"/>
    <row r="40" spans="1:6" ht="18" customHeight="1" x14ac:dyDescent="0.25"/>
    <row r="41" spans="1:6" ht="18" customHeight="1" x14ac:dyDescent="0.25"/>
    <row r="42" spans="1:6" ht="18" customHeight="1" x14ac:dyDescent="0.25"/>
    <row r="43" spans="1:6" ht="18" customHeight="1" x14ac:dyDescent="0.25"/>
    <row r="44" spans="1:6" ht="12.95" customHeight="1" x14ac:dyDescent="0.25"/>
    <row r="45" spans="1:6" ht="12.95" customHeight="1" x14ac:dyDescent="0.25"/>
    <row r="46" spans="1:6" ht="12.95" customHeight="1" x14ac:dyDescent="0.25"/>
    <row r="47" spans="1:6" ht="12.95" customHeight="1" x14ac:dyDescent="0.25"/>
    <row r="48" spans="1:6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</sheetData>
  <mergeCells count="23">
    <mergeCell ref="A38:F38"/>
    <mergeCell ref="A37:F37"/>
    <mergeCell ref="A1:F1"/>
    <mergeCell ref="A2:F2"/>
    <mergeCell ref="B8:F8"/>
    <mergeCell ref="B7:F7"/>
    <mergeCell ref="A32:F32"/>
    <mergeCell ref="A23:F23"/>
    <mergeCell ref="A27:C27"/>
    <mergeCell ref="A16:F16"/>
    <mergeCell ref="A20:F20"/>
    <mergeCell ref="A24:F24"/>
    <mergeCell ref="A28:B28"/>
    <mergeCell ref="A29:B29"/>
    <mergeCell ref="A4:F4"/>
    <mergeCell ref="B5:F5"/>
    <mergeCell ref="B6:D6"/>
    <mergeCell ref="A15:F15"/>
    <mergeCell ref="A19:F19"/>
    <mergeCell ref="A33:B33"/>
    <mergeCell ref="A34:B34"/>
    <mergeCell ref="D33:F33"/>
    <mergeCell ref="D34:F34"/>
  </mergeCells>
  <printOptions horizontalCentered="1"/>
  <pageMargins left="0.9055118110236221" right="0.51181102362204722" top="0.78740157480314965" bottom="0.78740157480314965" header="0.31496062992125984" footer="0.31496062992125984"/>
  <pageSetup paperSize="9" scale="97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zoomScale="115" zoomScaleNormal="115" workbookViewId="0">
      <selection activeCell="H7" sqref="H7"/>
    </sheetView>
  </sheetViews>
  <sheetFormatPr defaultRowHeight="11.25" x14ac:dyDescent="0.25"/>
  <cols>
    <col min="1" max="1" width="5.7109375" style="5" customWidth="1"/>
    <col min="2" max="2" width="10.5703125" style="5" customWidth="1"/>
    <col min="3" max="3" width="10.7109375" style="5" bestFit="1" customWidth="1"/>
    <col min="4" max="7" width="9.140625" style="5"/>
    <col min="8" max="8" width="19.5703125" style="5" customWidth="1"/>
    <col min="9" max="9" width="5.7109375" style="6" customWidth="1"/>
    <col min="10" max="10" width="5.7109375" style="5" customWidth="1"/>
    <col min="11" max="17" width="9.140625" style="5"/>
    <col min="18" max="18" width="5.7109375" style="5" customWidth="1"/>
    <col min="19" max="16384" width="9.140625" style="5"/>
  </cols>
  <sheetData>
    <row r="1" spans="2:17" ht="20.100000000000001" customHeight="1" x14ac:dyDescent="0.25"/>
    <row r="2" spans="2:17" ht="20.100000000000001" customHeight="1" thickBot="1" x14ac:dyDescent="0.3"/>
    <row r="3" spans="2:17" ht="20.100000000000001" customHeight="1" thickBot="1" x14ac:dyDescent="0.3">
      <c r="B3" s="113" t="s">
        <v>161</v>
      </c>
      <c r="C3" s="114"/>
      <c r="D3" s="114"/>
      <c r="E3" s="114"/>
      <c r="F3" s="114"/>
      <c r="G3" s="114"/>
      <c r="H3" s="115"/>
      <c r="I3" s="7"/>
      <c r="K3" s="8" t="s">
        <v>162</v>
      </c>
    </row>
    <row r="4" spans="2:17" ht="20.100000000000001" customHeight="1" x14ac:dyDescent="0.25">
      <c r="B4" s="152" t="s">
        <v>163</v>
      </c>
      <c r="C4" s="152"/>
      <c r="D4" s="152"/>
      <c r="E4" s="152"/>
      <c r="F4" s="152"/>
      <c r="G4" s="152"/>
      <c r="H4" s="152"/>
      <c r="I4" s="9"/>
      <c r="K4" s="23" t="s">
        <v>164</v>
      </c>
    </row>
    <row r="5" spans="2:17" ht="20.100000000000001" customHeight="1" x14ac:dyDescent="0.25">
      <c r="K5" s="8"/>
    </row>
    <row r="6" spans="2:17" ht="20.100000000000001" customHeight="1" x14ac:dyDescent="0.25">
      <c r="B6" s="10" t="s">
        <v>165</v>
      </c>
      <c r="C6" s="78" t="s">
        <v>237</v>
      </c>
      <c r="K6" s="8" t="s">
        <v>166</v>
      </c>
    </row>
    <row r="7" spans="2:17" ht="20.100000000000001" customHeight="1" x14ac:dyDescent="0.25">
      <c r="C7" s="4"/>
    </row>
    <row r="8" spans="2:17" ht="20.100000000000001" customHeight="1" x14ac:dyDescent="0.25">
      <c r="B8" s="10" t="s">
        <v>168</v>
      </c>
      <c r="C8" s="78"/>
      <c r="D8" s="11" t="s">
        <v>169</v>
      </c>
      <c r="E8" s="78"/>
      <c r="F8" s="10" t="s">
        <v>170</v>
      </c>
      <c r="K8" s="153" t="s">
        <v>167</v>
      </c>
      <c r="L8" s="154"/>
      <c r="M8" s="154"/>
      <c r="N8" s="154"/>
      <c r="O8" s="154"/>
      <c r="P8" s="154"/>
      <c r="Q8" s="155"/>
    </row>
    <row r="9" spans="2:17" ht="20.100000000000001" customHeight="1" x14ac:dyDescent="0.25">
      <c r="K9" s="144">
        <v>1</v>
      </c>
      <c r="L9" s="146" t="s">
        <v>171</v>
      </c>
      <c r="M9" s="147"/>
      <c r="N9" s="147"/>
      <c r="O9" s="147"/>
      <c r="P9" s="147"/>
      <c r="Q9" s="148"/>
    </row>
    <row r="10" spans="2:17" ht="20.100000000000001" customHeight="1" x14ac:dyDescent="0.25">
      <c r="B10" s="12" t="s">
        <v>205</v>
      </c>
      <c r="C10" s="13"/>
      <c r="D10" s="78"/>
      <c r="E10" s="5" t="s">
        <v>206</v>
      </c>
      <c r="K10" s="145"/>
      <c r="L10" s="149"/>
      <c r="M10" s="150"/>
      <c r="N10" s="150"/>
      <c r="O10" s="150"/>
      <c r="P10" s="150"/>
      <c r="Q10" s="151"/>
    </row>
    <row r="11" spans="2:17" ht="20.100000000000001" customHeight="1" x14ac:dyDescent="0.25">
      <c r="K11" s="144">
        <v>2</v>
      </c>
      <c r="L11" s="146" t="s">
        <v>172</v>
      </c>
      <c r="M11" s="147"/>
      <c r="N11" s="147"/>
      <c r="O11" s="147"/>
      <c r="P11" s="147"/>
      <c r="Q11" s="148"/>
    </row>
    <row r="12" spans="2:17" ht="20.100000000000001" customHeight="1" x14ac:dyDescent="0.25">
      <c r="K12" s="145"/>
      <c r="L12" s="149"/>
      <c r="M12" s="150"/>
      <c r="N12" s="150"/>
      <c r="O12" s="150"/>
      <c r="P12" s="150"/>
      <c r="Q12" s="151"/>
    </row>
    <row r="13" spans="2:17" ht="20.100000000000001" customHeight="1" thickBot="1" x14ac:dyDescent="0.3">
      <c r="I13" s="7"/>
      <c r="K13" s="144">
        <v>3</v>
      </c>
      <c r="L13" s="146" t="s">
        <v>174</v>
      </c>
      <c r="M13" s="147"/>
      <c r="N13" s="147"/>
      <c r="O13" s="147"/>
      <c r="P13" s="147"/>
      <c r="Q13" s="148"/>
    </row>
    <row r="14" spans="2:17" ht="20.100000000000001" customHeight="1" thickBot="1" x14ac:dyDescent="0.3">
      <c r="B14" s="133" t="s">
        <v>173</v>
      </c>
      <c r="C14" s="134"/>
      <c r="D14" s="134"/>
      <c r="E14" s="134"/>
      <c r="F14" s="134"/>
      <c r="G14" s="134"/>
      <c r="H14" s="135"/>
      <c r="K14" s="145"/>
      <c r="L14" s="149"/>
      <c r="M14" s="150"/>
      <c r="N14" s="150"/>
      <c r="O14" s="150"/>
      <c r="P14" s="150"/>
      <c r="Q14" s="151"/>
    </row>
    <row r="15" spans="2:17" ht="20.100000000000001" customHeight="1" x14ac:dyDescent="0.25">
      <c r="I15" s="15"/>
      <c r="K15" s="136">
        <v>4</v>
      </c>
      <c r="L15" s="142" t="s">
        <v>177</v>
      </c>
      <c r="M15" s="142"/>
      <c r="N15" s="142"/>
      <c r="O15" s="142"/>
      <c r="P15" s="142"/>
      <c r="Q15" s="142"/>
    </row>
    <row r="16" spans="2:17" ht="20.100000000000001" customHeight="1" x14ac:dyDescent="0.25">
      <c r="B16" s="14" t="s">
        <v>175</v>
      </c>
      <c r="C16" s="140" t="s">
        <v>176</v>
      </c>
      <c r="D16" s="140"/>
      <c r="E16" s="140"/>
      <c r="F16" s="140"/>
      <c r="G16" s="140"/>
      <c r="H16" s="78"/>
      <c r="I16" s="15"/>
      <c r="K16" s="136"/>
      <c r="L16" s="143"/>
      <c r="M16" s="143"/>
      <c r="N16" s="143"/>
      <c r="O16" s="143"/>
      <c r="P16" s="143"/>
      <c r="Q16" s="143"/>
    </row>
    <row r="17" spans="2:17" ht="20.100000000000001" customHeight="1" x14ac:dyDescent="0.25">
      <c r="B17" s="14" t="s">
        <v>178</v>
      </c>
      <c r="C17" s="140" t="s">
        <v>179</v>
      </c>
      <c r="D17" s="140"/>
      <c r="E17" s="140"/>
      <c r="F17" s="140"/>
      <c r="G17" s="140"/>
      <c r="H17" s="78"/>
      <c r="I17" s="15"/>
      <c r="K17" s="136">
        <v>5</v>
      </c>
      <c r="L17" s="142" t="s">
        <v>182</v>
      </c>
      <c r="M17" s="142"/>
      <c r="N17" s="142"/>
      <c r="O17" s="142"/>
      <c r="P17" s="142"/>
      <c r="Q17" s="142"/>
    </row>
    <row r="18" spans="2:17" ht="20.100000000000001" customHeight="1" x14ac:dyDescent="0.25">
      <c r="B18" s="14" t="s">
        <v>180</v>
      </c>
      <c r="C18" s="140" t="s">
        <v>181</v>
      </c>
      <c r="D18" s="140"/>
      <c r="E18" s="140"/>
      <c r="F18" s="140"/>
      <c r="G18" s="140"/>
      <c r="H18" s="78"/>
      <c r="I18" s="15"/>
      <c r="K18" s="136"/>
      <c r="L18" s="143"/>
      <c r="M18" s="143"/>
      <c r="N18" s="143"/>
      <c r="O18" s="143"/>
      <c r="P18" s="143"/>
      <c r="Q18" s="143"/>
    </row>
    <row r="19" spans="2:17" ht="20.100000000000001" customHeight="1" x14ac:dyDescent="0.25">
      <c r="B19" s="14" t="s">
        <v>183</v>
      </c>
      <c r="C19" s="140" t="s">
        <v>184</v>
      </c>
      <c r="D19" s="140"/>
      <c r="E19" s="140"/>
      <c r="F19" s="140"/>
      <c r="G19" s="140"/>
      <c r="H19" s="92">
        <v>12</v>
      </c>
      <c r="K19" s="141">
        <v>6</v>
      </c>
      <c r="L19" s="131" t="s">
        <v>204</v>
      </c>
      <c r="M19" s="131"/>
      <c r="N19" s="131"/>
      <c r="O19" s="131"/>
      <c r="P19" s="131"/>
      <c r="Q19" s="131"/>
    </row>
    <row r="20" spans="2:17" ht="20.100000000000001" customHeight="1" x14ac:dyDescent="0.25">
      <c r="K20" s="141"/>
      <c r="L20" s="132"/>
      <c r="M20" s="132"/>
      <c r="N20" s="132"/>
      <c r="O20" s="132"/>
      <c r="P20" s="132"/>
      <c r="Q20" s="132"/>
    </row>
    <row r="21" spans="2:17" ht="20.100000000000001" customHeight="1" x14ac:dyDescent="0.25"/>
    <row r="22" spans="2:17" ht="20.100000000000001" customHeight="1" thickBot="1" x14ac:dyDescent="0.3">
      <c r="I22" s="7"/>
    </row>
    <row r="23" spans="2:17" ht="20.100000000000001" customHeight="1" thickBot="1" x14ac:dyDescent="0.3">
      <c r="B23" s="133" t="s">
        <v>185</v>
      </c>
      <c r="C23" s="134"/>
      <c r="D23" s="134"/>
      <c r="E23" s="134"/>
      <c r="F23" s="134"/>
      <c r="G23" s="134"/>
      <c r="H23" s="135"/>
    </row>
    <row r="24" spans="2:17" ht="20.100000000000001" customHeight="1" x14ac:dyDescent="0.25">
      <c r="I24" s="17"/>
    </row>
    <row r="25" spans="2:17" ht="26.25" customHeight="1" x14ac:dyDescent="0.25">
      <c r="B25" s="136" t="s">
        <v>186</v>
      </c>
      <c r="C25" s="136"/>
      <c r="D25" s="136" t="s">
        <v>187</v>
      </c>
      <c r="E25" s="136"/>
      <c r="F25" s="137" t="s">
        <v>188</v>
      </c>
      <c r="G25" s="137"/>
      <c r="H25" s="137"/>
      <c r="I25" s="18"/>
    </row>
    <row r="26" spans="2:17" ht="20.100000000000001" customHeight="1" x14ac:dyDescent="0.25">
      <c r="B26" s="138"/>
      <c r="C26" s="138"/>
      <c r="D26" s="139" t="s">
        <v>233</v>
      </c>
      <c r="E26" s="139"/>
      <c r="F26" s="139">
        <v>1</v>
      </c>
      <c r="G26" s="139"/>
      <c r="H26" s="139"/>
      <c r="I26" s="18"/>
    </row>
    <row r="27" spans="2:17" ht="20.100000000000001" customHeight="1" x14ac:dyDescent="0.25"/>
    <row r="28" spans="2:17" ht="20.100000000000001" customHeight="1" x14ac:dyDescent="0.25"/>
    <row r="29" spans="2:17" ht="20.100000000000001" customHeight="1" x14ac:dyDescent="0.25"/>
    <row r="30" spans="2:17" ht="20.100000000000001" customHeight="1" x14ac:dyDescent="0.25"/>
  </sheetData>
  <mergeCells count="33">
    <mergeCell ref="B3:H3"/>
    <mergeCell ref="B4:H4"/>
    <mergeCell ref="K8:Q8"/>
    <mergeCell ref="K9:K10"/>
    <mergeCell ref="L9:Q9"/>
    <mergeCell ref="L10:Q10"/>
    <mergeCell ref="K11:K12"/>
    <mergeCell ref="L11:Q11"/>
    <mergeCell ref="L12:Q12"/>
    <mergeCell ref="B14:H14"/>
    <mergeCell ref="K13:K14"/>
    <mergeCell ref="L13:Q13"/>
    <mergeCell ref="L14:Q14"/>
    <mergeCell ref="L15:Q15"/>
    <mergeCell ref="C17:G17"/>
    <mergeCell ref="L16:Q16"/>
    <mergeCell ref="C18:G18"/>
    <mergeCell ref="K17:K18"/>
    <mergeCell ref="L17:Q17"/>
    <mergeCell ref="L18:Q18"/>
    <mergeCell ref="B26:C26"/>
    <mergeCell ref="D26:E26"/>
    <mergeCell ref="F26:H26"/>
    <mergeCell ref="C16:G16"/>
    <mergeCell ref="K15:K16"/>
    <mergeCell ref="C19:G19"/>
    <mergeCell ref="K19:K20"/>
    <mergeCell ref="L19:Q19"/>
    <mergeCell ref="L20:Q20"/>
    <mergeCell ref="B23:H23"/>
    <mergeCell ref="B25:C25"/>
    <mergeCell ref="D25:E25"/>
    <mergeCell ref="F25:H25"/>
  </mergeCells>
  <printOptions horizontalCentered="1"/>
  <pageMargins left="0.9055118110236221" right="0.9055118110236221" top="0.78740157480314965" bottom="0.78740157480314965" header="0.31496062992125984" footer="0.31496062992125984"/>
  <pageSetup paperSize="9" scale="92" orientation="portrait" verticalDpi="597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zoomScaleNormal="100" zoomScaleSheetLayoutView="100" workbookViewId="0">
      <selection activeCell="C86" sqref="C86"/>
    </sheetView>
  </sheetViews>
  <sheetFormatPr defaultRowHeight="11.25" x14ac:dyDescent="0.25"/>
  <cols>
    <col min="1" max="1" width="5.7109375" style="5" customWidth="1"/>
    <col min="2" max="2" width="53.5703125" style="5" customWidth="1"/>
    <col min="3" max="3" width="10.7109375" style="5" customWidth="1"/>
    <col min="4" max="4" width="12.42578125" style="5" customWidth="1"/>
    <col min="5" max="5" width="16.42578125" style="34" customWidth="1"/>
    <col min="6" max="6" width="6" style="34" customWidth="1"/>
    <col min="7" max="7" width="34.5703125" style="33" customWidth="1"/>
    <col min="8" max="256" width="9.140625" style="5"/>
    <col min="257" max="257" width="5.7109375" style="5" customWidth="1"/>
    <col min="258" max="258" width="62.7109375" style="5" customWidth="1"/>
    <col min="259" max="259" width="12.42578125" style="5" customWidth="1"/>
    <col min="260" max="260" width="18" style="5" customWidth="1"/>
    <col min="261" max="261" width="59.7109375" style="5" customWidth="1"/>
    <col min="262" max="262" width="16.140625" style="5" customWidth="1"/>
    <col min="263" max="263" width="18.5703125" style="5" bestFit="1" customWidth="1"/>
    <col min="264" max="512" width="9.140625" style="5"/>
    <col min="513" max="513" width="5.7109375" style="5" customWidth="1"/>
    <col min="514" max="514" width="62.7109375" style="5" customWidth="1"/>
    <col min="515" max="515" width="12.42578125" style="5" customWidth="1"/>
    <col min="516" max="516" width="18" style="5" customWidth="1"/>
    <col min="517" max="517" width="59.7109375" style="5" customWidth="1"/>
    <col min="518" max="518" width="16.140625" style="5" customWidth="1"/>
    <col min="519" max="519" width="18.5703125" style="5" bestFit="1" customWidth="1"/>
    <col min="520" max="768" width="9.140625" style="5"/>
    <col min="769" max="769" width="5.7109375" style="5" customWidth="1"/>
    <col min="770" max="770" width="62.7109375" style="5" customWidth="1"/>
    <col min="771" max="771" width="12.42578125" style="5" customWidth="1"/>
    <col min="772" max="772" width="18" style="5" customWidth="1"/>
    <col min="773" max="773" width="59.7109375" style="5" customWidth="1"/>
    <col min="774" max="774" width="16.140625" style="5" customWidth="1"/>
    <col min="775" max="775" width="18.5703125" style="5" bestFit="1" customWidth="1"/>
    <col min="776" max="1024" width="9.140625" style="5"/>
    <col min="1025" max="1025" width="5.7109375" style="5" customWidth="1"/>
    <col min="1026" max="1026" width="62.7109375" style="5" customWidth="1"/>
    <col min="1027" max="1027" width="12.42578125" style="5" customWidth="1"/>
    <col min="1028" max="1028" width="18" style="5" customWidth="1"/>
    <col min="1029" max="1029" width="59.7109375" style="5" customWidth="1"/>
    <col min="1030" max="1030" width="16.140625" style="5" customWidth="1"/>
    <col min="1031" max="1031" width="18.5703125" style="5" bestFit="1" customWidth="1"/>
    <col min="1032" max="1280" width="9.140625" style="5"/>
    <col min="1281" max="1281" width="5.7109375" style="5" customWidth="1"/>
    <col min="1282" max="1282" width="62.7109375" style="5" customWidth="1"/>
    <col min="1283" max="1283" width="12.42578125" style="5" customWidth="1"/>
    <col min="1284" max="1284" width="18" style="5" customWidth="1"/>
    <col min="1285" max="1285" width="59.7109375" style="5" customWidth="1"/>
    <col min="1286" max="1286" width="16.140625" style="5" customWidth="1"/>
    <col min="1287" max="1287" width="18.5703125" style="5" bestFit="1" customWidth="1"/>
    <col min="1288" max="1536" width="9.140625" style="5"/>
    <col min="1537" max="1537" width="5.7109375" style="5" customWidth="1"/>
    <col min="1538" max="1538" width="62.7109375" style="5" customWidth="1"/>
    <col min="1539" max="1539" width="12.42578125" style="5" customWidth="1"/>
    <col min="1540" max="1540" width="18" style="5" customWidth="1"/>
    <col min="1541" max="1541" width="59.7109375" style="5" customWidth="1"/>
    <col min="1542" max="1542" width="16.140625" style="5" customWidth="1"/>
    <col min="1543" max="1543" width="18.5703125" style="5" bestFit="1" customWidth="1"/>
    <col min="1544" max="1792" width="9.140625" style="5"/>
    <col min="1793" max="1793" width="5.7109375" style="5" customWidth="1"/>
    <col min="1794" max="1794" width="62.7109375" style="5" customWidth="1"/>
    <col min="1795" max="1795" width="12.42578125" style="5" customWidth="1"/>
    <col min="1796" max="1796" width="18" style="5" customWidth="1"/>
    <col min="1797" max="1797" width="59.7109375" style="5" customWidth="1"/>
    <col min="1798" max="1798" width="16.140625" style="5" customWidth="1"/>
    <col min="1799" max="1799" width="18.5703125" style="5" bestFit="1" customWidth="1"/>
    <col min="1800" max="2048" width="9.140625" style="5"/>
    <col min="2049" max="2049" width="5.7109375" style="5" customWidth="1"/>
    <col min="2050" max="2050" width="62.7109375" style="5" customWidth="1"/>
    <col min="2051" max="2051" width="12.42578125" style="5" customWidth="1"/>
    <col min="2052" max="2052" width="18" style="5" customWidth="1"/>
    <col min="2053" max="2053" width="59.7109375" style="5" customWidth="1"/>
    <col min="2054" max="2054" width="16.140625" style="5" customWidth="1"/>
    <col min="2055" max="2055" width="18.5703125" style="5" bestFit="1" customWidth="1"/>
    <col min="2056" max="2304" width="9.140625" style="5"/>
    <col min="2305" max="2305" width="5.7109375" style="5" customWidth="1"/>
    <col min="2306" max="2306" width="62.7109375" style="5" customWidth="1"/>
    <col min="2307" max="2307" width="12.42578125" style="5" customWidth="1"/>
    <col min="2308" max="2308" width="18" style="5" customWidth="1"/>
    <col min="2309" max="2309" width="59.7109375" style="5" customWidth="1"/>
    <col min="2310" max="2310" width="16.140625" style="5" customWidth="1"/>
    <col min="2311" max="2311" width="18.5703125" style="5" bestFit="1" customWidth="1"/>
    <col min="2312" max="2560" width="9.140625" style="5"/>
    <col min="2561" max="2561" width="5.7109375" style="5" customWidth="1"/>
    <col min="2562" max="2562" width="62.7109375" style="5" customWidth="1"/>
    <col min="2563" max="2563" width="12.42578125" style="5" customWidth="1"/>
    <col min="2564" max="2564" width="18" style="5" customWidth="1"/>
    <col min="2565" max="2565" width="59.7109375" style="5" customWidth="1"/>
    <col min="2566" max="2566" width="16.140625" style="5" customWidth="1"/>
    <col min="2567" max="2567" width="18.5703125" style="5" bestFit="1" customWidth="1"/>
    <col min="2568" max="2816" width="9.140625" style="5"/>
    <col min="2817" max="2817" width="5.7109375" style="5" customWidth="1"/>
    <col min="2818" max="2818" width="62.7109375" style="5" customWidth="1"/>
    <col min="2819" max="2819" width="12.42578125" style="5" customWidth="1"/>
    <col min="2820" max="2820" width="18" style="5" customWidth="1"/>
    <col min="2821" max="2821" width="59.7109375" style="5" customWidth="1"/>
    <col min="2822" max="2822" width="16.140625" style="5" customWidth="1"/>
    <col min="2823" max="2823" width="18.5703125" style="5" bestFit="1" customWidth="1"/>
    <col min="2824" max="3072" width="9.140625" style="5"/>
    <col min="3073" max="3073" width="5.7109375" style="5" customWidth="1"/>
    <col min="3074" max="3074" width="62.7109375" style="5" customWidth="1"/>
    <col min="3075" max="3075" width="12.42578125" style="5" customWidth="1"/>
    <col min="3076" max="3076" width="18" style="5" customWidth="1"/>
    <col min="3077" max="3077" width="59.7109375" style="5" customWidth="1"/>
    <col min="3078" max="3078" width="16.140625" style="5" customWidth="1"/>
    <col min="3079" max="3079" width="18.5703125" style="5" bestFit="1" customWidth="1"/>
    <col min="3080" max="3328" width="9.140625" style="5"/>
    <col min="3329" max="3329" width="5.7109375" style="5" customWidth="1"/>
    <col min="3330" max="3330" width="62.7109375" style="5" customWidth="1"/>
    <col min="3331" max="3331" width="12.42578125" style="5" customWidth="1"/>
    <col min="3332" max="3332" width="18" style="5" customWidth="1"/>
    <col min="3333" max="3333" width="59.7109375" style="5" customWidth="1"/>
    <col min="3334" max="3334" width="16.140625" style="5" customWidth="1"/>
    <col min="3335" max="3335" width="18.5703125" style="5" bestFit="1" customWidth="1"/>
    <col min="3336" max="3584" width="9.140625" style="5"/>
    <col min="3585" max="3585" width="5.7109375" style="5" customWidth="1"/>
    <col min="3586" max="3586" width="62.7109375" style="5" customWidth="1"/>
    <col min="3587" max="3587" width="12.42578125" style="5" customWidth="1"/>
    <col min="3588" max="3588" width="18" style="5" customWidth="1"/>
    <col min="3589" max="3589" width="59.7109375" style="5" customWidth="1"/>
    <col min="3590" max="3590" width="16.140625" style="5" customWidth="1"/>
    <col min="3591" max="3591" width="18.5703125" style="5" bestFit="1" customWidth="1"/>
    <col min="3592" max="3840" width="9.140625" style="5"/>
    <col min="3841" max="3841" width="5.7109375" style="5" customWidth="1"/>
    <col min="3842" max="3842" width="62.7109375" style="5" customWidth="1"/>
    <col min="3843" max="3843" width="12.42578125" style="5" customWidth="1"/>
    <col min="3844" max="3844" width="18" style="5" customWidth="1"/>
    <col min="3845" max="3845" width="59.7109375" style="5" customWidth="1"/>
    <col min="3846" max="3846" width="16.140625" style="5" customWidth="1"/>
    <col min="3847" max="3847" width="18.5703125" style="5" bestFit="1" customWidth="1"/>
    <col min="3848" max="4096" width="9.140625" style="5"/>
    <col min="4097" max="4097" width="5.7109375" style="5" customWidth="1"/>
    <col min="4098" max="4098" width="62.7109375" style="5" customWidth="1"/>
    <col min="4099" max="4099" width="12.42578125" style="5" customWidth="1"/>
    <col min="4100" max="4100" width="18" style="5" customWidth="1"/>
    <col min="4101" max="4101" width="59.7109375" style="5" customWidth="1"/>
    <col min="4102" max="4102" width="16.140625" style="5" customWidth="1"/>
    <col min="4103" max="4103" width="18.5703125" style="5" bestFit="1" customWidth="1"/>
    <col min="4104" max="4352" width="9.140625" style="5"/>
    <col min="4353" max="4353" width="5.7109375" style="5" customWidth="1"/>
    <col min="4354" max="4354" width="62.7109375" style="5" customWidth="1"/>
    <col min="4355" max="4355" width="12.42578125" style="5" customWidth="1"/>
    <col min="4356" max="4356" width="18" style="5" customWidth="1"/>
    <col min="4357" max="4357" width="59.7109375" style="5" customWidth="1"/>
    <col min="4358" max="4358" width="16.140625" style="5" customWidth="1"/>
    <col min="4359" max="4359" width="18.5703125" style="5" bestFit="1" customWidth="1"/>
    <col min="4360" max="4608" width="9.140625" style="5"/>
    <col min="4609" max="4609" width="5.7109375" style="5" customWidth="1"/>
    <col min="4610" max="4610" width="62.7109375" style="5" customWidth="1"/>
    <col min="4611" max="4611" width="12.42578125" style="5" customWidth="1"/>
    <col min="4612" max="4612" width="18" style="5" customWidth="1"/>
    <col min="4613" max="4613" width="59.7109375" style="5" customWidth="1"/>
    <col min="4614" max="4614" width="16.140625" style="5" customWidth="1"/>
    <col min="4615" max="4615" width="18.5703125" style="5" bestFit="1" customWidth="1"/>
    <col min="4616" max="4864" width="9.140625" style="5"/>
    <col min="4865" max="4865" width="5.7109375" style="5" customWidth="1"/>
    <col min="4866" max="4866" width="62.7109375" style="5" customWidth="1"/>
    <col min="4867" max="4867" width="12.42578125" style="5" customWidth="1"/>
    <col min="4868" max="4868" width="18" style="5" customWidth="1"/>
    <col min="4869" max="4869" width="59.7109375" style="5" customWidth="1"/>
    <col min="4870" max="4870" width="16.140625" style="5" customWidth="1"/>
    <col min="4871" max="4871" width="18.5703125" style="5" bestFit="1" customWidth="1"/>
    <col min="4872" max="5120" width="9.140625" style="5"/>
    <col min="5121" max="5121" width="5.7109375" style="5" customWidth="1"/>
    <col min="5122" max="5122" width="62.7109375" style="5" customWidth="1"/>
    <col min="5123" max="5123" width="12.42578125" style="5" customWidth="1"/>
    <col min="5124" max="5124" width="18" style="5" customWidth="1"/>
    <col min="5125" max="5125" width="59.7109375" style="5" customWidth="1"/>
    <col min="5126" max="5126" width="16.140625" style="5" customWidth="1"/>
    <col min="5127" max="5127" width="18.5703125" style="5" bestFit="1" customWidth="1"/>
    <col min="5128" max="5376" width="9.140625" style="5"/>
    <col min="5377" max="5377" width="5.7109375" style="5" customWidth="1"/>
    <col min="5378" max="5378" width="62.7109375" style="5" customWidth="1"/>
    <col min="5379" max="5379" width="12.42578125" style="5" customWidth="1"/>
    <col min="5380" max="5380" width="18" style="5" customWidth="1"/>
    <col min="5381" max="5381" width="59.7109375" style="5" customWidth="1"/>
    <col min="5382" max="5382" width="16.140625" style="5" customWidth="1"/>
    <col min="5383" max="5383" width="18.5703125" style="5" bestFit="1" customWidth="1"/>
    <col min="5384" max="5632" width="9.140625" style="5"/>
    <col min="5633" max="5633" width="5.7109375" style="5" customWidth="1"/>
    <col min="5634" max="5634" width="62.7109375" style="5" customWidth="1"/>
    <col min="5635" max="5635" width="12.42578125" style="5" customWidth="1"/>
    <col min="5636" max="5636" width="18" style="5" customWidth="1"/>
    <col min="5637" max="5637" width="59.7109375" style="5" customWidth="1"/>
    <col min="5638" max="5638" width="16.140625" style="5" customWidth="1"/>
    <col min="5639" max="5639" width="18.5703125" style="5" bestFit="1" customWidth="1"/>
    <col min="5640" max="5888" width="9.140625" style="5"/>
    <col min="5889" max="5889" width="5.7109375" style="5" customWidth="1"/>
    <col min="5890" max="5890" width="62.7109375" style="5" customWidth="1"/>
    <col min="5891" max="5891" width="12.42578125" style="5" customWidth="1"/>
    <col min="5892" max="5892" width="18" style="5" customWidth="1"/>
    <col min="5893" max="5893" width="59.7109375" style="5" customWidth="1"/>
    <col min="5894" max="5894" width="16.140625" style="5" customWidth="1"/>
    <col min="5895" max="5895" width="18.5703125" style="5" bestFit="1" customWidth="1"/>
    <col min="5896" max="6144" width="9.140625" style="5"/>
    <col min="6145" max="6145" width="5.7109375" style="5" customWidth="1"/>
    <col min="6146" max="6146" width="62.7109375" style="5" customWidth="1"/>
    <col min="6147" max="6147" width="12.42578125" style="5" customWidth="1"/>
    <col min="6148" max="6148" width="18" style="5" customWidth="1"/>
    <col min="6149" max="6149" width="59.7109375" style="5" customWidth="1"/>
    <col min="6150" max="6150" width="16.140625" style="5" customWidth="1"/>
    <col min="6151" max="6151" width="18.5703125" style="5" bestFit="1" customWidth="1"/>
    <col min="6152" max="6400" width="9.140625" style="5"/>
    <col min="6401" max="6401" width="5.7109375" style="5" customWidth="1"/>
    <col min="6402" max="6402" width="62.7109375" style="5" customWidth="1"/>
    <col min="6403" max="6403" width="12.42578125" style="5" customWidth="1"/>
    <col min="6404" max="6404" width="18" style="5" customWidth="1"/>
    <col min="6405" max="6405" width="59.7109375" style="5" customWidth="1"/>
    <col min="6406" max="6406" width="16.140625" style="5" customWidth="1"/>
    <col min="6407" max="6407" width="18.5703125" style="5" bestFit="1" customWidth="1"/>
    <col min="6408" max="6656" width="9.140625" style="5"/>
    <col min="6657" max="6657" width="5.7109375" style="5" customWidth="1"/>
    <col min="6658" max="6658" width="62.7109375" style="5" customWidth="1"/>
    <col min="6659" max="6659" width="12.42578125" style="5" customWidth="1"/>
    <col min="6660" max="6660" width="18" style="5" customWidth="1"/>
    <col min="6661" max="6661" width="59.7109375" style="5" customWidth="1"/>
    <col min="6662" max="6662" width="16.140625" style="5" customWidth="1"/>
    <col min="6663" max="6663" width="18.5703125" style="5" bestFit="1" customWidth="1"/>
    <col min="6664" max="6912" width="9.140625" style="5"/>
    <col min="6913" max="6913" width="5.7109375" style="5" customWidth="1"/>
    <col min="6914" max="6914" width="62.7109375" style="5" customWidth="1"/>
    <col min="6915" max="6915" width="12.42578125" style="5" customWidth="1"/>
    <col min="6916" max="6916" width="18" style="5" customWidth="1"/>
    <col min="6917" max="6917" width="59.7109375" style="5" customWidth="1"/>
    <col min="6918" max="6918" width="16.140625" style="5" customWidth="1"/>
    <col min="6919" max="6919" width="18.5703125" style="5" bestFit="1" customWidth="1"/>
    <col min="6920" max="7168" width="9.140625" style="5"/>
    <col min="7169" max="7169" width="5.7109375" style="5" customWidth="1"/>
    <col min="7170" max="7170" width="62.7109375" style="5" customWidth="1"/>
    <col min="7171" max="7171" width="12.42578125" style="5" customWidth="1"/>
    <col min="7172" max="7172" width="18" style="5" customWidth="1"/>
    <col min="7173" max="7173" width="59.7109375" style="5" customWidth="1"/>
    <col min="7174" max="7174" width="16.140625" style="5" customWidth="1"/>
    <col min="7175" max="7175" width="18.5703125" style="5" bestFit="1" customWidth="1"/>
    <col min="7176" max="7424" width="9.140625" style="5"/>
    <col min="7425" max="7425" width="5.7109375" style="5" customWidth="1"/>
    <col min="7426" max="7426" width="62.7109375" style="5" customWidth="1"/>
    <col min="7427" max="7427" width="12.42578125" style="5" customWidth="1"/>
    <col min="7428" max="7428" width="18" style="5" customWidth="1"/>
    <col min="7429" max="7429" width="59.7109375" style="5" customWidth="1"/>
    <col min="7430" max="7430" width="16.140625" style="5" customWidth="1"/>
    <col min="7431" max="7431" width="18.5703125" style="5" bestFit="1" customWidth="1"/>
    <col min="7432" max="7680" width="9.140625" style="5"/>
    <col min="7681" max="7681" width="5.7109375" style="5" customWidth="1"/>
    <col min="7682" max="7682" width="62.7109375" style="5" customWidth="1"/>
    <col min="7683" max="7683" width="12.42578125" style="5" customWidth="1"/>
    <col min="7684" max="7684" width="18" style="5" customWidth="1"/>
    <col min="7685" max="7685" width="59.7109375" style="5" customWidth="1"/>
    <col min="7686" max="7686" width="16.140625" style="5" customWidth="1"/>
    <col min="7687" max="7687" width="18.5703125" style="5" bestFit="1" customWidth="1"/>
    <col min="7688" max="7936" width="9.140625" style="5"/>
    <col min="7937" max="7937" width="5.7109375" style="5" customWidth="1"/>
    <col min="7938" max="7938" width="62.7109375" style="5" customWidth="1"/>
    <col min="7939" max="7939" width="12.42578125" style="5" customWidth="1"/>
    <col min="7940" max="7940" width="18" style="5" customWidth="1"/>
    <col min="7941" max="7941" width="59.7109375" style="5" customWidth="1"/>
    <col min="7942" max="7942" width="16.140625" style="5" customWidth="1"/>
    <col min="7943" max="7943" width="18.5703125" style="5" bestFit="1" customWidth="1"/>
    <col min="7944" max="8192" width="9.140625" style="5"/>
    <col min="8193" max="8193" width="5.7109375" style="5" customWidth="1"/>
    <col min="8194" max="8194" width="62.7109375" style="5" customWidth="1"/>
    <col min="8195" max="8195" width="12.42578125" style="5" customWidth="1"/>
    <col min="8196" max="8196" width="18" style="5" customWidth="1"/>
    <col min="8197" max="8197" width="59.7109375" style="5" customWidth="1"/>
    <col min="8198" max="8198" width="16.140625" style="5" customWidth="1"/>
    <col min="8199" max="8199" width="18.5703125" style="5" bestFit="1" customWidth="1"/>
    <col min="8200" max="8448" width="9.140625" style="5"/>
    <col min="8449" max="8449" width="5.7109375" style="5" customWidth="1"/>
    <col min="8450" max="8450" width="62.7109375" style="5" customWidth="1"/>
    <col min="8451" max="8451" width="12.42578125" style="5" customWidth="1"/>
    <col min="8452" max="8452" width="18" style="5" customWidth="1"/>
    <col min="8453" max="8453" width="59.7109375" style="5" customWidth="1"/>
    <col min="8454" max="8454" width="16.140625" style="5" customWidth="1"/>
    <col min="8455" max="8455" width="18.5703125" style="5" bestFit="1" customWidth="1"/>
    <col min="8456" max="8704" width="9.140625" style="5"/>
    <col min="8705" max="8705" width="5.7109375" style="5" customWidth="1"/>
    <col min="8706" max="8706" width="62.7109375" style="5" customWidth="1"/>
    <col min="8707" max="8707" width="12.42578125" style="5" customWidth="1"/>
    <col min="8708" max="8708" width="18" style="5" customWidth="1"/>
    <col min="8709" max="8709" width="59.7109375" style="5" customWidth="1"/>
    <col min="8710" max="8710" width="16.140625" style="5" customWidth="1"/>
    <col min="8711" max="8711" width="18.5703125" style="5" bestFit="1" customWidth="1"/>
    <col min="8712" max="8960" width="9.140625" style="5"/>
    <col min="8961" max="8961" width="5.7109375" style="5" customWidth="1"/>
    <col min="8962" max="8962" width="62.7109375" style="5" customWidth="1"/>
    <col min="8963" max="8963" width="12.42578125" style="5" customWidth="1"/>
    <col min="8964" max="8964" width="18" style="5" customWidth="1"/>
    <col min="8965" max="8965" width="59.7109375" style="5" customWidth="1"/>
    <col min="8966" max="8966" width="16.140625" style="5" customWidth="1"/>
    <col min="8967" max="8967" width="18.5703125" style="5" bestFit="1" customWidth="1"/>
    <col min="8968" max="9216" width="9.140625" style="5"/>
    <col min="9217" max="9217" width="5.7109375" style="5" customWidth="1"/>
    <col min="9218" max="9218" width="62.7109375" style="5" customWidth="1"/>
    <col min="9219" max="9219" width="12.42578125" style="5" customWidth="1"/>
    <col min="9220" max="9220" width="18" style="5" customWidth="1"/>
    <col min="9221" max="9221" width="59.7109375" style="5" customWidth="1"/>
    <col min="9222" max="9222" width="16.140625" style="5" customWidth="1"/>
    <col min="9223" max="9223" width="18.5703125" style="5" bestFit="1" customWidth="1"/>
    <col min="9224" max="9472" width="9.140625" style="5"/>
    <col min="9473" max="9473" width="5.7109375" style="5" customWidth="1"/>
    <col min="9474" max="9474" width="62.7109375" style="5" customWidth="1"/>
    <col min="9475" max="9475" width="12.42578125" style="5" customWidth="1"/>
    <col min="9476" max="9476" width="18" style="5" customWidth="1"/>
    <col min="9477" max="9477" width="59.7109375" style="5" customWidth="1"/>
    <col min="9478" max="9478" width="16.140625" style="5" customWidth="1"/>
    <col min="9479" max="9479" width="18.5703125" style="5" bestFit="1" customWidth="1"/>
    <col min="9480" max="9728" width="9.140625" style="5"/>
    <col min="9729" max="9729" width="5.7109375" style="5" customWidth="1"/>
    <col min="9730" max="9730" width="62.7109375" style="5" customWidth="1"/>
    <col min="9731" max="9731" width="12.42578125" style="5" customWidth="1"/>
    <col min="9732" max="9732" width="18" style="5" customWidth="1"/>
    <col min="9733" max="9733" width="59.7109375" style="5" customWidth="1"/>
    <col min="9734" max="9734" width="16.140625" style="5" customWidth="1"/>
    <col min="9735" max="9735" width="18.5703125" style="5" bestFit="1" customWidth="1"/>
    <col min="9736" max="9984" width="9.140625" style="5"/>
    <col min="9985" max="9985" width="5.7109375" style="5" customWidth="1"/>
    <col min="9986" max="9986" width="62.7109375" style="5" customWidth="1"/>
    <col min="9987" max="9987" width="12.42578125" style="5" customWidth="1"/>
    <col min="9988" max="9988" width="18" style="5" customWidth="1"/>
    <col min="9989" max="9989" width="59.7109375" style="5" customWidth="1"/>
    <col min="9990" max="9990" width="16.140625" style="5" customWidth="1"/>
    <col min="9991" max="9991" width="18.5703125" style="5" bestFit="1" customWidth="1"/>
    <col min="9992" max="10240" width="9.140625" style="5"/>
    <col min="10241" max="10241" width="5.7109375" style="5" customWidth="1"/>
    <col min="10242" max="10242" width="62.7109375" style="5" customWidth="1"/>
    <col min="10243" max="10243" width="12.42578125" style="5" customWidth="1"/>
    <col min="10244" max="10244" width="18" style="5" customWidth="1"/>
    <col min="10245" max="10245" width="59.7109375" style="5" customWidth="1"/>
    <col min="10246" max="10246" width="16.140625" style="5" customWidth="1"/>
    <col min="10247" max="10247" width="18.5703125" style="5" bestFit="1" customWidth="1"/>
    <col min="10248" max="10496" width="9.140625" style="5"/>
    <col min="10497" max="10497" width="5.7109375" style="5" customWidth="1"/>
    <col min="10498" max="10498" width="62.7109375" style="5" customWidth="1"/>
    <col min="10499" max="10499" width="12.42578125" style="5" customWidth="1"/>
    <col min="10500" max="10500" width="18" style="5" customWidth="1"/>
    <col min="10501" max="10501" width="59.7109375" style="5" customWidth="1"/>
    <col min="10502" max="10502" width="16.140625" style="5" customWidth="1"/>
    <col min="10503" max="10503" width="18.5703125" style="5" bestFit="1" customWidth="1"/>
    <col min="10504" max="10752" width="9.140625" style="5"/>
    <col min="10753" max="10753" width="5.7109375" style="5" customWidth="1"/>
    <col min="10754" max="10754" width="62.7109375" style="5" customWidth="1"/>
    <col min="10755" max="10755" width="12.42578125" style="5" customWidth="1"/>
    <col min="10756" max="10756" width="18" style="5" customWidth="1"/>
    <col min="10757" max="10757" width="59.7109375" style="5" customWidth="1"/>
    <col min="10758" max="10758" width="16.140625" style="5" customWidth="1"/>
    <col min="10759" max="10759" width="18.5703125" style="5" bestFit="1" customWidth="1"/>
    <col min="10760" max="11008" width="9.140625" style="5"/>
    <col min="11009" max="11009" width="5.7109375" style="5" customWidth="1"/>
    <col min="11010" max="11010" width="62.7109375" style="5" customWidth="1"/>
    <col min="11011" max="11011" width="12.42578125" style="5" customWidth="1"/>
    <col min="11012" max="11012" width="18" style="5" customWidth="1"/>
    <col min="11013" max="11013" width="59.7109375" style="5" customWidth="1"/>
    <col min="11014" max="11014" width="16.140625" style="5" customWidth="1"/>
    <col min="11015" max="11015" width="18.5703125" style="5" bestFit="1" customWidth="1"/>
    <col min="11016" max="11264" width="9.140625" style="5"/>
    <col min="11265" max="11265" width="5.7109375" style="5" customWidth="1"/>
    <col min="11266" max="11266" width="62.7109375" style="5" customWidth="1"/>
    <col min="11267" max="11267" width="12.42578125" style="5" customWidth="1"/>
    <col min="11268" max="11268" width="18" style="5" customWidth="1"/>
    <col min="11269" max="11269" width="59.7109375" style="5" customWidth="1"/>
    <col min="11270" max="11270" width="16.140625" style="5" customWidth="1"/>
    <col min="11271" max="11271" width="18.5703125" style="5" bestFit="1" customWidth="1"/>
    <col min="11272" max="11520" width="9.140625" style="5"/>
    <col min="11521" max="11521" width="5.7109375" style="5" customWidth="1"/>
    <col min="11522" max="11522" width="62.7109375" style="5" customWidth="1"/>
    <col min="11523" max="11523" width="12.42578125" style="5" customWidth="1"/>
    <col min="11524" max="11524" width="18" style="5" customWidth="1"/>
    <col min="11525" max="11525" width="59.7109375" style="5" customWidth="1"/>
    <col min="11526" max="11526" width="16.140625" style="5" customWidth="1"/>
    <col min="11527" max="11527" width="18.5703125" style="5" bestFit="1" customWidth="1"/>
    <col min="11528" max="11776" width="9.140625" style="5"/>
    <col min="11777" max="11777" width="5.7109375" style="5" customWidth="1"/>
    <col min="11778" max="11778" width="62.7109375" style="5" customWidth="1"/>
    <col min="11779" max="11779" width="12.42578125" style="5" customWidth="1"/>
    <col min="11780" max="11780" width="18" style="5" customWidth="1"/>
    <col min="11781" max="11781" width="59.7109375" style="5" customWidth="1"/>
    <col min="11782" max="11782" width="16.140625" style="5" customWidth="1"/>
    <col min="11783" max="11783" width="18.5703125" style="5" bestFit="1" customWidth="1"/>
    <col min="11784" max="12032" width="9.140625" style="5"/>
    <col min="12033" max="12033" width="5.7109375" style="5" customWidth="1"/>
    <col min="12034" max="12034" width="62.7109375" style="5" customWidth="1"/>
    <col min="12035" max="12035" width="12.42578125" style="5" customWidth="1"/>
    <col min="12036" max="12036" width="18" style="5" customWidth="1"/>
    <col min="12037" max="12037" width="59.7109375" style="5" customWidth="1"/>
    <col min="12038" max="12038" width="16.140625" style="5" customWidth="1"/>
    <col min="12039" max="12039" width="18.5703125" style="5" bestFit="1" customWidth="1"/>
    <col min="12040" max="12288" width="9.140625" style="5"/>
    <col min="12289" max="12289" width="5.7109375" style="5" customWidth="1"/>
    <col min="12290" max="12290" width="62.7109375" style="5" customWidth="1"/>
    <col min="12291" max="12291" width="12.42578125" style="5" customWidth="1"/>
    <col min="12292" max="12292" width="18" style="5" customWidth="1"/>
    <col min="12293" max="12293" width="59.7109375" style="5" customWidth="1"/>
    <col min="12294" max="12294" width="16.140625" style="5" customWidth="1"/>
    <col min="12295" max="12295" width="18.5703125" style="5" bestFit="1" customWidth="1"/>
    <col min="12296" max="12544" width="9.140625" style="5"/>
    <col min="12545" max="12545" width="5.7109375" style="5" customWidth="1"/>
    <col min="12546" max="12546" width="62.7109375" style="5" customWidth="1"/>
    <col min="12547" max="12547" width="12.42578125" style="5" customWidth="1"/>
    <col min="12548" max="12548" width="18" style="5" customWidth="1"/>
    <col min="12549" max="12549" width="59.7109375" style="5" customWidth="1"/>
    <col min="12550" max="12550" width="16.140625" style="5" customWidth="1"/>
    <col min="12551" max="12551" width="18.5703125" style="5" bestFit="1" customWidth="1"/>
    <col min="12552" max="12800" width="9.140625" style="5"/>
    <col min="12801" max="12801" width="5.7109375" style="5" customWidth="1"/>
    <col min="12802" max="12802" width="62.7109375" style="5" customWidth="1"/>
    <col min="12803" max="12803" width="12.42578125" style="5" customWidth="1"/>
    <col min="12804" max="12804" width="18" style="5" customWidth="1"/>
    <col min="12805" max="12805" width="59.7109375" style="5" customWidth="1"/>
    <col min="12806" max="12806" width="16.140625" style="5" customWidth="1"/>
    <col min="12807" max="12807" width="18.5703125" style="5" bestFit="1" customWidth="1"/>
    <col min="12808" max="13056" width="9.140625" style="5"/>
    <col min="13057" max="13057" width="5.7109375" style="5" customWidth="1"/>
    <col min="13058" max="13058" width="62.7109375" style="5" customWidth="1"/>
    <col min="13059" max="13059" width="12.42578125" style="5" customWidth="1"/>
    <col min="13060" max="13060" width="18" style="5" customWidth="1"/>
    <col min="13061" max="13061" width="59.7109375" style="5" customWidth="1"/>
    <col min="13062" max="13062" width="16.140625" style="5" customWidth="1"/>
    <col min="13063" max="13063" width="18.5703125" style="5" bestFit="1" customWidth="1"/>
    <col min="13064" max="13312" width="9.140625" style="5"/>
    <col min="13313" max="13313" width="5.7109375" style="5" customWidth="1"/>
    <col min="13314" max="13314" width="62.7109375" style="5" customWidth="1"/>
    <col min="13315" max="13315" width="12.42578125" style="5" customWidth="1"/>
    <col min="13316" max="13316" width="18" style="5" customWidth="1"/>
    <col min="13317" max="13317" width="59.7109375" style="5" customWidth="1"/>
    <col min="13318" max="13318" width="16.140625" style="5" customWidth="1"/>
    <col min="13319" max="13319" width="18.5703125" style="5" bestFit="1" customWidth="1"/>
    <col min="13320" max="13568" width="9.140625" style="5"/>
    <col min="13569" max="13569" width="5.7109375" style="5" customWidth="1"/>
    <col min="13570" max="13570" width="62.7109375" style="5" customWidth="1"/>
    <col min="13571" max="13571" width="12.42578125" style="5" customWidth="1"/>
    <col min="13572" max="13572" width="18" style="5" customWidth="1"/>
    <col min="13573" max="13573" width="59.7109375" style="5" customWidth="1"/>
    <col min="13574" max="13574" width="16.140625" style="5" customWidth="1"/>
    <col min="13575" max="13575" width="18.5703125" style="5" bestFit="1" customWidth="1"/>
    <col min="13576" max="13824" width="9.140625" style="5"/>
    <col min="13825" max="13825" width="5.7109375" style="5" customWidth="1"/>
    <col min="13826" max="13826" width="62.7109375" style="5" customWidth="1"/>
    <col min="13827" max="13827" width="12.42578125" style="5" customWidth="1"/>
    <col min="13828" max="13828" width="18" style="5" customWidth="1"/>
    <col min="13829" max="13829" width="59.7109375" style="5" customWidth="1"/>
    <col min="13830" max="13830" width="16.140625" style="5" customWidth="1"/>
    <col min="13831" max="13831" width="18.5703125" style="5" bestFit="1" customWidth="1"/>
    <col min="13832" max="14080" width="9.140625" style="5"/>
    <col min="14081" max="14081" width="5.7109375" style="5" customWidth="1"/>
    <col min="14082" max="14082" width="62.7109375" style="5" customWidth="1"/>
    <col min="14083" max="14083" width="12.42578125" style="5" customWidth="1"/>
    <col min="14084" max="14084" width="18" style="5" customWidth="1"/>
    <col min="14085" max="14085" width="59.7109375" style="5" customWidth="1"/>
    <col min="14086" max="14086" width="16.140625" style="5" customWidth="1"/>
    <col min="14087" max="14087" width="18.5703125" style="5" bestFit="1" customWidth="1"/>
    <col min="14088" max="14336" width="9.140625" style="5"/>
    <col min="14337" max="14337" width="5.7109375" style="5" customWidth="1"/>
    <col min="14338" max="14338" width="62.7109375" style="5" customWidth="1"/>
    <col min="14339" max="14339" width="12.42578125" style="5" customWidth="1"/>
    <col min="14340" max="14340" width="18" style="5" customWidth="1"/>
    <col min="14341" max="14341" width="59.7109375" style="5" customWidth="1"/>
    <col min="14342" max="14342" width="16.140625" style="5" customWidth="1"/>
    <col min="14343" max="14343" width="18.5703125" style="5" bestFit="1" customWidth="1"/>
    <col min="14344" max="14592" width="9.140625" style="5"/>
    <col min="14593" max="14593" width="5.7109375" style="5" customWidth="1"/>
    <col min="14594" max="14594" width="62.7109375" style="5" customWidth="1"/>
    <col min="14595" max="14595" width="12.42578125" style="5" customWidth="1"/>
    <col min="14596" max="14596" width="18" style="5" customWidth="1"/>
    <col min="14597" max="14597" width="59.7109375" style="5" customWidth="1"/>
    <col min="14598" max="14598" width="16.140625" style="5" customWidth="1"/>
    <col min="14599" max="14599" width="18.5703125" style="5" bestFit="1" customWidth="1"/>
    <col min="14600" max="14848" width="9.140625" style="5"/>
    <col min="14849" max="14849" width="5.7109375" style="5" customWidth="1"/>
    <col min="14850" max="14850" width="62.7109375" style="5" customWidth="1"/>
    <col min="14851" max="14851" width="12.42578125" style="5" customWidth="1"/>
    <col min="14852" max="14852" width="18" style="5" customWidth="1"/>
    <col min="14853" max="14853" width="59.7109375" style="5" customWidth="1"/>
    <col min="14854" max="14854" width="16.140625" style="5" customWidth="1"/>
    <col min="14855" max="14855" width="18.5703125" style="5" bestFit="1" customWidth="1"/>
    <col min="14856" max="15104" width="9.140625" style="5"/>
    <col min="15105" max="15105" width="5.7109375" style="5" customWidth="1"/>
    <col min="15106" max="15106" width="62.7109375" style="5" customWidth="1"/>
    <col min="15107" max="15107" width="12.42578125" style="5" customWidth="1"/>
    <col min="15108" max="15108" width="18" style="5" customWidth="1"/>
    <col min="15109" max="15109" width="59.7109375" style="5" customWidth="1"/>
    <col min="15110" max="15110" width="16.140625" style="5" customWidth="1"/>
    <col min="15111" max="15111" width="18.5703125" style="5" bestFit="1" customWidth="1"/>
    <col min="15112" max="15360" width="9.140625" style="5"/>
    <col min="15361" max="15361" width="5.7109375" style="5" customWidth="1"/>
    <col min="15362" max="15362" width="62.7109375" style="5" customWidth="1"/>
    <col min="15363" max="15363" width="12.42578125" style="5" customWidth="1"/>
    <col min="15364" max="15364" width="18" style="5" customWidth="1"/>
    <col min="15365" max="15365" width="59.7109375" style="5" customWidth="1"/>
    <col min="15366" max="15366" width="16.140625" style="5" customWidth="1"/>
    <col min="15367" max="15367" width="18.5703125" style="5" bestFit="1" customWidth="1"/>
    <col min="15368" max="15616" width="9.140625" style="5"/>
    <col min="15617" max="15617" width="5.7109375" style="5" customWidth="1"/>
    <col min="15618" max="15618" width="62.7109375" style="5" customWidth="1"/>
    <col min="15619" max="15619" width="12.42578125" style="5" customWidth="1"/>
    <col min="15620" max="15620" width="18" style="5" customWidth="1"/>
    <col min="15621" max="15621" width="59.7109375" style="5" customWidth="1"/>
    <col min="15622" max="15622" width="16.140625" style="5" customWidth="1"/>
    <col min="15623" max="15623" width="18.5703125" style="5" bestFit="1" customWidth="1"/>
    <col min="15624" max="15872" width="9.140625" style="5"/>
    <col min="15873" max="15873" width="5.7109375" style="5" customWidth="1"/>
    <col min="15874" max="15874" width="62.7109375" style="5" customWidth="1"/>
    <col min="15875" max="15875" width="12.42578125" style="5" customWidth="1"/>
    <col min="15876" max="15876" width="18" style="5" customWidth="1"/>
    <col min="15877" max="15877" width="59.7109375" style="5" customWidth="1"/>
    <col min="15878" max="15878" width="16.140625" style="5" customWidth="1"/>
    <col min="15879" max="15879" width="18.5703125" style="5" bestFit="1" customWidth="1"/>
    <col min="15880" max="16128" width="9.140625" style="5"/>
    <col min="16129" max="16129" width="5.7109375" style="5" customWidth="1"/>
    <col min="16130" max="16130" width="62.7109375" style="5" customWidth="1"/>
    <col min="16131" max="16131" width="12.42578125" style="5" customWidth="1"/>
    <col min="16132" max="16132" width="18" style="5" customWidth="1"/>
    <col min="16133" max="16133" width="59.7109375" style="5" customWidth="1"/>
    <col min="16134" max="16134" width="16.140625" style="5" customWidth="1"/>
    <col min="16135" max="16135" width="18.5703125" style="5" bestFit="1" customWidth="1"/>
    <col min="16136" max="16384" width="9.140625" style="5"/>
  </cols>
  <sheetData>
    <row r="1" spans="1:7" x14ac:dyDescent="0.25">
      <c r="A1" s="175" t="s">
        <v>0</v>
      </c>
      <c r="B1" s="175"/>
      <c r="C1" s="175"/>
      <c r="D1" s="175"/>
    </row>
    <row r="2" spans="1:7" x14ac:dyDescent="0.25">
      <c r="A2" s="35"/>
      <c r="B2" s="36"/>
      <c r="C2" s="84"/>
      <c r="D2" s="84"/>
    </row>
    <row r="3" spans="1:7" x14ac:dyDescent="0.25">
      <c r="A3" s="38"/>
      <c r="B3" s="38"/>
      <c r="C3" s="38"/>
      <c r="D3" s="38"/>
    </row>
    <row r="4" spans="1:7" x14ac:dyDescent="0.25">
      <c r="A4" s="39" t="s">
        <v>2</v>
      </c>
      <c r="B4" s="39"/>
      <c r="C4" s="176"/>
      <c r="D4" s="176"/>
    </row>
    <row r="5" spans="1:7" ht="16.5" customHeight="1" x14ac:dyDescent="0.25">
      <c r="A5" s="38"/>
      <c r="B5" s="36"/>
      <c r="C5" s="177" t="s">
        <v>238</v>
      </c>
      <c r="D5" s="177"/>
      <c r="G5" s="36" t="s">
        <v>1</v>
      </c>
    </row>
    <row r="6" spans="1:7" x14ac:dyDescent="0.25">
      <c r="A6" s="83"/>
      <c r="B6" s="41" t="s">
        <v>3</v>
      </c>
      <c r="C6" s="158" t="s">
        <v>4</v>
      </c>
      <c r="D6" s="158"/>
    </row>
    <row r="7" spans="1:7" x14ac:dyDescent="0.25">
      <c r="A7" s="80" t="s">
        <v>5</v>
      </c>
      <c r="B7" s="80" t="s">
        <v>6</v>
      </c>
      <c r="C7" s="168">
        <v>0</v>
      </c>
      <c r="D7" s="168"/>
    </row>
    <row r="8" spans="1:7" ht="11.25" customHeight="1" x14ac:dyDescent="0.25">
      <c r="A8" s="80" t="s">
        <v>7</v>
      </c>
      <c r="B8" s="80" t="s">
        <v>8</v>
      </c>
      <c r="C8" s="178" t="s">
        <v>117</v>
      </c>
      <c r="D8" s="178"/>
    </row>
    <row r="9" spans="1:7" x14ac:dyDescent="0.25">
      <c r="A9" s="80" t="s">
        <v>9</v>
      </c>
      <c r="B9" s="80" t="s">
        <v>10</v>
      </c>
      <c r="C9" s="178" t="s">
        <v>117</v>
      </c>
      <c r="D9" s="178"/>
    </row>
    <row r="10" spans="1:7" x14ac:dyDescent="0.25">
      <c r="A10" s="80" t="s">
        <v>11</v>
      </c>
      <c r="B10" s="80" t="s">
        <v>12</v>
      </c>
      <c r="C10" s="178" t="s">
        <v>117</v>
      </c>
      <c r="D10" s="178"/>
      <c r="G10" s="33" t="s">
        <v>125</v>
      </c>
    </row>
    <row r="11" spans="1:7" x14ac:dyDescent="0.25">
      <c r="A11" s="80" t="s">
        <v>13</v>
      </c>
      <c r="B11" s="80" t="s">
        <v>124</v>
      </c>
      <c r="C11" s="178" t="s">
        <v>117</v>
      </c>
      <c r="D11" s="178"/>
      <c r="G11" s="33" t="s">
        <v>159</v>
      </c>
    </row>
    <row r="12" spans="1:7" x14ac:dyDescent="0.25">
      <c r="A12" s="80" t="s">
        <v>14</v>
      </c>
      <c r="B12" s="80" t="s">
        <v>15</v>
      </c>
      <c r="C12" s="178" t="s">
        <v>117</v>
      </c>
      <c r="D12" s="178"/>
    </row>
    <row r="13" spans="1:7" x14ac:dyDescent="0.25">
      <c r="A13" s="41"/>
      <c r="B13" s="41" t="s">
        <v>19</v>
      </c>
      <c r="C13" s="165">
        <f>SUM(C7:D12)</f>
        <v>0</v>
      </c>
      <c r="D13" s="165"/>
    </row>
    <row r="14" spans="1:7" x14ac:dyDescent="0.25">
      <c r="A14" s="38"/>
      <c r="B14" s="38"/>
      <c r="C14" s="38"/>
      <c r="D14" s="38"/>
    </row>
    <row r="15" spans="1:7" x14ac:dyDescent="0.25">
      <c r="A15" s="39" t="s">
        <v>20</v>
      </c>
      <c r="B15" s="39"/>
      <c r="C15" s="38"/>
      <c r="D15" s="38"/>
    </row>
    <row r="16" spans="1:7" ht="12" thickBot="1" x14ac:dyDescent="0.3">
      <c r="A16" s="38"/>
      <c r="B16" s="36"/>
      <c r="C16" s="38"/>
      <c r="D16" s="38"/>
      <c r="E16" s="43" t="s">
        <v>158</v>
      </c>
    </row>
    <row r="17" spans="1:7" x14ac:dyDescent="0.25">
      <c r="A17" s="1">
        <v>2</v>
      </c>
      <c r="B17" s="80" t="s">
        <v>21</v>
      </c>
      <c r="C17" s="162" t="s">
        <v>4</v>
      </c>
      <c r="D17" s="174"/>
      <c r="E17" s="44" t="s">
        <v>130</v>
      </c>
      <c r="F17" s="45">
        <v>22</v>
      </c>
    </row>
    <row r="18" spans="1:7" x14ac:dyDescent="0.25">
      <c r="A18" s="80" t="s">
        <v>5</v>
      </c>
      <c r="B18" s="80" t="s">
        <v>22</v>
      </c>
      <c r="C18" s="166">
        <f>300-(F18*C7)</f>
        <v>300</v>
      </c>
      <c r="D18" s="167"/>
      <c r="E18" s="46" t="s">
        <v>131</v>
      </c>
      <c r="F18" s="47">
        <v>0.06</v>
      </c>
      <c r="G18" s="33" t="s">
        <v>127</v>
      </c>
    </row>
    <row r="19" spans="1:7" x14ac:dyDescent="0.25">
      <c r="A19" s="80" t="s">
        <v>7</v>
      </c>
      <c r="B19" s="48" t="s">
        <v>23</v>
      </c>
      <c r="C19" s="166">
        <f>0*F17*F19</f>
        <v>0</v>
      </c>
      <c r="D19" s="167"/>
      <c r="E19" s="46" t="s">
        <v>132</v>
      </c>
      <c r="F19" s="47">
        <v>1</v>
      </c>
      <c r="G19" s="33" t="s">
        <v>126</v>
      </c>
    </row>
    <row r="20" spans="1:7" ht="12" thickBot="1" x14ac:dyDescent="0.3">
      <c r="A20" s="80" t="s">
        <v>9</v>
      </c>
      <c r="B20" s="80" t="s">
        <v>122</v>
      </c>
      <c r="C20" s="168">
        <f>0*F20</f>
        <v>0</v>
      </c>
      <c r="D20" s="168"/>
      <c r="E20" s="49" t="s">
        <v>239</v>
      </c>
      <c r="F20" s="50">
        <v>1</v>
      </c>
      <c r="G20" s="33" t="s">
        <v>126</v>
      </c>
    </row>
    <row r="21" spans="1:7" x14ac:dyDescent="0.25">
      <c r="A21" s="80" t="s">
        <v>11</v>
      </c>
      <c r="B21" s="80" t="s">
        <v>123</v>
      </c>
      <c r="C21" s="169">
        <v>0</v>
      </c>
      <c r="D21" s="170"/>
      <c r="G21" s="33" t="s">
        <v>126</v>
      </c>
    </row>
    <row r="22" spans="1:7" ht="15" customHeight="1" x14ac:dyDescent="0.25">
      <c r="A22" s="80" t="s">
        <v>13</v>
      </c>
      <c r="B22" s="80" t="s">
        <v>121</v>
      </c>
      <c r="C22" s="169">
        <v>0</v>
      </c>
      <c r="D22" s="170"/>
      <c r="G22" s="33" t="s">
        <v>126</v>
      </c>
    </row>
    <row r="23" spans="1:7" ht="15" customHeight="1" x14ac:dyDescent="0.25">
      <c r="A23" s="80" t="s">
        <v>14</v>
      </c>
      <c r="B23" s="80" t="s">
        <v>128</v>
      </c>
      <c r="C23" s="169">
        <v>0</v>
      </c>
      <c r="D23" s="170"/>
      <c r="G23" s="33" t="s">
        <v>126</v>
      </c>
    </row>
    <row r="24" spans="1:7" ht="15" customHeight="1" x14ac:dyDescent="0.25">
      <c r="A24" s="80" t="s">
        <v>16</v>
      </c>
      <c r="B24" s="80" t="s">
        <v>18</v>
      </c>
      <c r="C24" s="172">
        <v>0</v>
      </c>
      <c r="D24" s="173"/>
    </row>
    <row r="25" spans="1:7" x14ac:dyDescent="0.25">
      <c r="A25" s="80"/>
      <c r="B25" s="41" t="s">
        <v>24</v>
      </c>
      <c r="C25" s="165">
        <f>SUM(C18:C23)</f>
        <v>300</v>
      </c>
      <c r="D25" s="165"/>
    </row>
    <row r="26" spans="1:7" x14ac:dyDescent="0.25">
      <c r="A26" s="38"/>
      <c r="B26" s="38"/>
      <c r="C26" s="38"/>
      <c r="D26" s="38"/>
    </row>
    <row r="27" spans="1:7" x14ac:dyDescent="0.25">
      <c r="A27" s="171" t="s">
        <v>25</v>
      </c>
      <c r="B27" s="171"/>
      <c r="C27" s="38"/>
      <c r="D27" s="38"/>
    </row>
    <row r="28" spans="1:7" x14ac:dyDescent="0.25">
      <c r="A28" s="38"/>
      <c r="B28" s="36"/>
      <c r="C28" s="38"/>
      <c r="D28" s="38"/>
    </row>
    <row r="29" spans="1:7" x14ac:dyDescent="0.25">
      <c r="A29" s="1">
        <v>3</v>
      </c>
      <c r="B29" s="80" t="s">
        <v>26</v>
      </c>
      <c r="C29" s="162" t="s">
        <v>4</v>
      </c>
      <c r="D29" s="162"/>
    </row>
    <row r="30" spans="1:7" ht="15" customHeight="1" x14ac:dyDescent="0.25">
      <c r="A30" s="80" t="s">
        <v>5</v>
      </c>
      <c r="B30" s="80" t="s">
        <v>27</v>
      </c>
      <c r="C30" s="163">
        <v>0</v>
      </c>
      <c r="D30" s="163"/>
      <c r="G30" s="33" t="s">
        <v>160</v>
      </c>
    </row>
    <row r="31" spans="1:7" x14ac:dyDescent="0.25">
      <c r="A31" s="80" t="s">
        <v>7</v>
      </c>
      <c r="B31" s="80" t="s">
        <v>28</v>
      </c>
      <c r="C31" s="163">
        <v>0</v>
      </c>
      <c r="D31" s="163"/>
      <c r="G31" s="33" t="s">
        <v>160</v>
      </c>
    </row>
    <row r="32" spans="1:7" ht="11.25" customHeight="1" x14ac:dyDescent="0.25">
      <c r="A32" s="80" t="s">
        <v>9</v>
      </c>
      <c r="B32" s="80" t="s">
        <v>129</v>
      </c>
      <c r="C32" s="163">
        <v>0</v>
      </c>
      <c r="D32" s="163"/>
      <c r="G32" s="33" t="s">
        <v>160</v>
      </c>
    </row>
    <row r="33" spans="1:7" x14ac:dyDescent="0.25">
      <c r="A33" s="80" t="s">
        <v>11</v>
      </c>
      <c r="B33" s="80" t="s">
        <v>18</v>
      </c>
      <c r="C33" s="163">
        <v>0</v>
      </c>
      <c r="D33" s="163"/>
    </row>
    <row r="34" spans="1:7" x14ac:dyDescent="0.25">
      <c r="A34" s="158" t="s">
        <v>29</v>
      </c>
      <c r="B34" s="158"/>
      <c r="C34" s="165">
        <f>C30</f>
        <v>0</v>
      </c>
      <c r="D34" s="165"/>
    </row>
    <row r="35" spans="1:7" x14ac:dyDescent="0.25">
      <c r="A35" s="38"/>
      <c r="B35" s="38"/>
      <c r="C35" s="38"/>
      <c r="D35" s="38"/>
    </row>
    <row r="36" spans="1:7" x14ac:dyDescent="0.25">
      <c r="A36" s="39" t="s">
        <v>30</v>
      </c>
      <c r="B36" s="39"/>
      <c r="C36" s="38"/>
      <c r="D36" s="38"/>
    </row>
    <row r="37" spans="1:7" x14ac:dyDescent="0.25">
      <c r="A37" s="38"/>
      <c r="B37" s="38"/>
      <c r="C37" s="38"/>
      <c r="D37" s="38"/>
    </row>
    <row r="38" spans="1:7" x14ac:dyDescent="0.25">
      <c r="A38" s="39" t="s">
        <v>31</v>
      </c>
      <c r="B38" s="39"/>
      <c r="C38" s="38"/>
      <c r="D38" s="38"/>
    </row>
    <row r="39" spans="1:7" x14ac:dyDescent="0.25">
      <c r="A39" s="38"/>
      <c r="B39" s="36"/>
      <c r="C39" s="38"/>
      <c r="D39" s="38"/>
    </row>
    <row r="40" spans="1:7" x14ac:dyDescent="0.25">
      <c r="A40" s="41" t="s">
        <v>32</v>
      </c>
      <c r="B40" s="41" t="s">
        <v>33</v>
      </c>
      <c r="C40" s="82" t="s">
        <v>34</v>
      </c>
      <c r="D40" s="41" t="s">
        <v>4</v>
      </c>
    </row>
    <row r="41" spans="1:7" x14ac:dyDescent="0.25">
      <c r="A41" s="80" t="s">
        <v>5</v>
      </c>
      <c r="B41" s="80" t="s">
        <v>35</v>
      </c>
      <c r="C41" s="52">
        <v>0.2</v>
      </c>
      <c r="D41" s="53">
        <f>C41*C13</f>
        <v>0</v>
      </c>
      <c r="G41" s="33" t="s">
        <v>103</v>
      </c>
    </row>
    <row r="42" spans="1:7" x14ac:dyDescent="0.25">
      <c r="A42" s="80" t="s">
        <v>13</v>
      </c>
      <c r="B42" s="80" t="s">
        <v>36</v>
      </c>
      <c r="C42" s="54">
        <v>2.5000000000000001E-2</v>
      </c>
      <c r="D42" s="53">
        <f>C42*C13</f>
        <v>0</v>
      </c>
      <c r="G42" s="33" t="s">
        <v>104</v>
      </c>
    </row>
    <row r="43" spans="1:7" x14ac:dyDescent="0.25">
      <c r="A43" s="80" t="s">
        <v>17</v>
      </c>
      <c r="B43" s="80" t="s">
        <v>37</v>
      </c>
      <c r="C43" s="52">
        <v>6.0000000000000001E-3</v>
      </c>
      <c r="D43" s="53">
        <f>C43*C13</f>
        <v>0</v>
      </c>
      <c r="G43" s="33" t="s">
        <v>105</v>
      </c>
    </row>
    <row r="44" spans="1:7" x14ac:dyDescent="0.25">
      <c r="A44" s="80" t="s">
        <v>7</v>
      </c>
      <c r="B44" s="80" t="s">
        <v>38</v>
      </c>
      <c r="C44" s="52">
        <v>1.4999999999999999E-2</v>
      </c>
      <c r="D44" s="53">
        <f>C44*C13</f>
        <v>0</v>
      </c>
      <c r="G44" s="33" t="s">
        <v>106</v>
      </c>
    </row>
    <row r="45" spans="1:7" x14ac:dyDescent="0.25">
      <c r="A45" s="80" t="s">
        <v>9</v>
      </c>
      <c r="B45" s="80" t="s">
        <v>39</v>
      </c>
      <c r="C45" s="52">
        <v>0.01</v>
      </c>
      <c r="D45" s="53">
        <f>C45*C13</f>
        <v>0</v>
      </c>
      <c r="G45" s="33" t="s">
        <v>107</v>
      </c>
    </row>
    <row r="46" spans="1:7" x14ac:dyDescent="0.25">
      <c r="A46" s="80" t="s">
        <v>11</v>
      </c>
      <c r="B46" s="80" t="s">
        <v>40</v>
      </c>
      <c r="C46" s="52">
        <v>2E-3</v>
      </c>
      <c r="D46" s="53">
        <f>C46*C13</f>
        <v>0</v>
      </c>
      <c r="G46" s="33" t="s">
        <v>108</v>
      </c>
    </row>
    <row r="47" spans="1:7" x14ac:dyDescent="0.25">
      <c r="A47" s="80" t="s">
        <v>14</v>
      </c>
      <c r="B47" s="80" t="s">
        <v>41</v>
      </c>
      <c r="C47" s="52">
        <v>0.08</v>
      </c>
      <c r="D47" s="53">
        <f>C47*C13</f>
        <v>0</v>
      </c>
      <c r="G47" s="33" t="s">
        <v>109</v>
      </c>
    </row>
    <row r="48" spans="1:7" x14ac:dyDescent="0.25">
      <c r="A48" s="80" t="s">
        <v>16</v>
      </c>
      <c r="B48" s="80" t="s">
        <v>118</v>
      </c>
      <c r="C48" s="54">
        <v>0.06</v>
      </c>
      <c r="D48" s="53">
        <f>C48*C13</f>
        <v>0</v>
      </c>
      <c r="G48" s="33" t="s">
        <v>110</v>
      </c>
    </row>
    <row r="49" spans="1:8" x14ac:dyDescent="0.25">
      <c r="A49" s="158" t="s">
        <v>42</v>
      </c>
      <c r="B49" s="158"/>
      <c r="C49" s="55">
        <f>SUM(C41:C48)</f>
        <v>0.39800000000000002</v>
      </c>
      <c r="D49" s="56">
        <f>SUM(D41:D48)</f>
        <v>0</v>
      </c>
    </row>
    <row r="50" spans="1:8" x14ac:dyDescent="0.25">
      <c r="A50" s="38"/>
      <c r="B50" s="38"/>
      <c r="C50" s="38"/>
      <c r="D50" s="38"/>
    </row>
    <row r="51" spans="1:8" x14ac:dyDescent="0.25">
      <c r="A51" s="39" t="s">
        <v>43</v>
      </c>
      <c r="B51" s="39"/>
      <c r="C51" s="38"/>
      <c r="D51" s="38"/>
    </row>
    <row r="52" spans="1:8" x14ac:dyDescent="0.25">
      <c r="A52" s="38"/>
      <c r="B52" s="36"/>
      <c r="C52" s="38"/>
      <c r="D52" s="38"/>
    </row>
    <row r="53" spans="1:8" x14ac:dyDescent="0.25">
      <c r="A53" s="41" t="s">
        <v>44</v>
      </c>
      <c r="B53" s="83" t="s">
        <v>45</v>
      </c>
      <c r="C53" s="82" t="s">
        <v>34</v>
      </c>
      <c r="D53" s="41" t="s">
        <v>4</v>
      </c>
    </row>
    <row r="54" spans="1:8" x14ac:dyDescent="0.25">
      <c r="A54" s="80" t="s">
        <v>5</v>
      </c>
      <c r="B54" s="1" t="s">
        <v>46</v>
      </c>
      <c r="C54" s="52">
        <f>1/12</f>
        <v>8.3333333333333329E-2</v>
      </c>
      <c r="D54" s="53">
        <f>C13*C54</f>
        <v>0</v>
      </c>
      <c r="G54" s="33" t="s">
        <v>111</v>
      </c>
    </row>
    <row r="55" spans="1:8" x14ac:dyDescent="0.25">
      <c r="A55" s="80" t="s">
        <v>7</v>
      </c>
      <c r="B55" s="1" t="s">
        <v>47</v>
      </c>
      <c r="C55" s="57">
        <f>1/3/12</f>
        <v>2.7777777777777776E-2</v>
      </c>
      <c r="D55" s="53">
        <f>C55*C13</f>
        <v>0</v>
      </c>
      <c r="G55" s="33" t="s">
        <v>112</v>
      </c>
    </row>
    <row r="56" spans="1:8" x14ac:dyDescent="0.25">
      <c r="A56" s="158" t="s">
        <v>48</v>
      </c>
      <c r="B56" s="158"/>
      <c r="C56" s="58">
        <f>SUM(C54:C55)</f>
        <v>0.1111111111111111</v>
      </c>
      <c r="D56" s="56">
        <f>SUM(D54:D55)</f>
        <v>0</v>
      </c>
    </row>
    <row r="57" spans="1:8" x14ac:dyDescent="0.25">
      <c r="A57" s="80" t="s">
        <v>9</v>
      </c>
      <c r="B57" s="1" t="s">
        <v>49</v>
      </c>
      <c r="C57" s="52">
        <f>C49*C56</f>
        <v>4.4222222222222225E-2</v>
      </c>
      <c r="D57" s="53">
        <f>C49*D56</f>
        <v>0</v>
      </c>
    </row>
    <row r="58" spans="1:8" x14ac:dyDescent="0.25">
      <c r="A58" s="158" t="s">
        <v>42</v>
      </c>
      <c r="B58" s="158"/>
      <c r="C58" s="58">
        <f>SUM(C56:C57)</f>
        <v>0.15533333333333332</v>
      </c>
      <c r="D58" s="56">
        <f>SUM(D56:D57)</f>
        <v>0</v>
      </c>
      <c r="G58" s="59"/>
    </row>
    <row r="59" spans="1:8" x14ac:dyDescent="0.25">
      <c r="A59" s="38"/>
      <c r="B59" s="38"/>
      <c r="C59" s="38"/>
      <c r="D59" s="38"/>
    </row>
    <row r="60" spans="1:8" x14ac:dyDescent="0.25">
      <c r="A60" s="39" t="s">
        <v>50</v>
      </c>
      <c r="B60" s="38"/>
      <c r="C60" s="38"/>
      <c r="D60" s="38"/>
    </row>
    <row r="61" spans="1:8" x14ac:dyDescent="0.25">
      <c r="A61" s="38"/>
      <c r="B61" s="36"/>
      <c r="C61" s="38"/>
      <c r="D61" s="38"/>
    </row>
    <row r="62" spans="1:8" x14ac:dyDescent="0.25">
      <c r="A62" s="41" t="s">
        <v>51</v>
      </c>
      <c r="B62" s="83" t="s">
        <v>52</v>
      </c>
      <c r="C62" s="82" t="s">
        <v>34</v>
      </c>
      <c r="D62" s="41" t="s">
        <v>4</v>
      </c>
    </row>
    <row r="63" spans="1:8" x14ac:dyDescent="0.25">
      <c r="A63" s="80" t="s">
        <v>5</v>
      </c>
      <c r="B63" s="1" t="s">
        <v>53</v>
      </c>
      <c r="C63" s="60">
        <f>4/3*4/12/12*F63</f>
        <v>7.407407407407407E-4</v>
      </c>
      <c r="D63" s="53">
        <f>C63*C13</f>
        <v>0</v>
      </c>
      <c r="E63" s="34" t="s">
        <v>133</v>
      </c>
      <c r="F63" s="61">
        <v>0.02</v>
      </c>
      <c r="G63" s="33" t="s">
        <v>113</v>
      </c>
      <c r="H63" s="62"/>
    </row>
    <row r="64" spans="1:8" ht="22.5" x14ac:dyDescent="0.25">
      <c r="A64" s="80" t="s">
        <v>7</v>
      </c>
      <c r="B64" s="2" t="s">
        <v>154</v>
      </c>
      <c r="C64" s="60">
        <f>4*F63/12</f>
        <v>6.6666666666666671E-3</v>
      </c>
      <c r="D64" s="53">
        <f>SUM(C20:D24)*C64</f>
        <v>0</v>
      </c>
      <c r="G64" s="38" t="s">
        <v>153</v>
      </c>
    </row>
    <row r="65" spans="1:7" ht="22.5" x14ac:dyDescent="0.25">
      <c r="A65" s="80" t="s">
        <v>9</v>
      </c>
      <c r="B65" s="3" t="s">
        <v>151</v>
      </c>
      <c r="C65" s="60">
        <f>((4+1/3+1/3)/12)*C49*F63</f>
        <v>3.0955555555555554E-3</v>
      </c>
      <c r="D65" s="53">
        <f>C13*C65</f>
        <v>0</v>
      </c>
      <c r="G65" s="38" t="s">
        <v>152</v>
      </c>
    </row>
    <row r="66" spans="1:7" x14ac:dyDescent="0.25">
      <c r="A66" s="158" t="s">
        <v>42</v>
      </c>
      <c r="B66" s="158"/>
      <c r="C66" s="63">
        <f>SUM(C63:C65)</f>
        <v>1.0502962962962964E-2</v>
      </c>
      <c r="D66" s="56">
        <f>SUM(D63:D65)</f>
        <v>0</v>
      </c>
    </row>
    <row r="67" spans="1:7" x14ac:dyDescent="0.25">
      <c r="A67" s="38"/>
      <c r="B67" s="38"/>
      <c r="C67" s="38"/>
      <c r="D67" s="38"/>
    </row>
    <row r="68" spans="1:7" x14ac:dyDescent="0.25">
      <c r="A68" s="39" t="s">
        <v>54</v>
      </c>
      <c r="B68" s="38"/>
      <c r="C68" s="38"/>
      <c r="D68" s="38"/>
    </row>
    <row r="69" spans="1:7" x14ac:dyDescent="0.25">
      <c r="A69" s="38"/>
      <c r="B69" s="36"/>
      <c r="C69" s="38"/>
      <c r="D69" s="38"/>
    </row>
    <row r="70" spans="1:7" s="39" customFormat="1" x14ac:dyDescent="0.25">
      <c r="A70" s="41" t="s">
        <v>55</v>
      </c>
      <c r="B70" s="83" t="s">
        <v>56</v>
      </c>
      <c r="C70" s="82" t="s">
        <v>34</v>
      </c>
      <c r="D70" s="41" t="s">
        <v>4</v>
      </c>
      <c r="E70" s="34"/>
      <c r="F70" s="34"/>
      <c r="G70" s="33"/>
    </row>
    <row r="71" spans="1:7" ht="21" x14ac:dyDescent="0.25">
      <c r="A71" s="80" t="s">
        <v>5</v>
      </c>
      <c r="B71" s="64" t="s">
        <v>57</v>
      </c>
      <c r="C71" s="60">
        <f>(1/12*1.5+1/30*3/12)*5%</f>
        <v>6.6666666666666671E-3</v>
      </c>
      <c r="D71" s="53">
        <f>C71*C13</f>
        <v>0</v>
      </c>
      <c r="E71" s="34" t="s">
        <v>134</v>
      </c>
      <c r="F71" s="61">
        <v>0.05</v>
      </c>
      <c r="G71" s="33" t="s">
        <v>155</v>
      </c>
    </row>
    <row r="72" spans="1:7" x14ac:dyDescent="0.25">
      <c r="A72" s="80" t="s">
        <v>7</v>
      </c>
      <c r="B72" s="1" t="s">
        <v>58</v>
      </c>
      <c r="C72" s="60">
        <f>C47*C71</f>
        <v>5.3333333333333336E-4</v>
      </c>
      <c r="D72" s="53">
        <f>C72*C13</f>
        <v>0</v>
      </c>
    </row>
    <row r="73" spans="1:7" x14ac:dyDescent="0.25">
      <c r="A73" s="80" t="s">
        <v>59</v>
      </c>
      <c r="B73" s="64" t="s">
        <v>60</v>
      </c>
      <c r="C73" s="60">
        <f>0.4*C47</f>
        <v>3.2000000000000001E-2</v>
      </c>
      <c r="D73" s="65">
        <f>C73*C13</f>
        <v>0</v>
      </c>
      <c r="G73" s="33" t="s">
        <v>114</v>
      </c>
    </row>
    <row r="74" spans="1:7" x14ac:dyDescent="0.25">
      <c r="A74" s="80" t="s">
        <v>61</v>
      </c>
      <c r="B74" s="64" t="s">
        <v>62</v>
      </c>
      <c r="C74" s="60">
        <f>C47*10%</f>
        <v>8.0000000000000002E-3</v>
      </c>
      <c r="D74" s="65">
        <f>C74*C13</f>
        <v>0</v>
      </c>
      <c r="G74" s="33" t="s">
        <v>115</v>
      </c>
    </row>
    <row r="75" spans="1:7" ht="21" x14ac:dyDescent="0.25">
      <c r="A75" s="80" t="s">
        <v>11</v>
      </c>
      <c r="B75" s="64" t="s">
        <v>63</v>
      </c>
      <c r="C75" s="60">
        <f>7/30/12*100%</f>
        <v>1.9444444444444445E-2</v>
      </c>
      <c r="D75" s="65">
        <f>C75*C13</f>
        <v>0</v>
      </c>
      <c r="E75" s="34" t="s">
        <v>135</v>
      </c>
      <c r="F75" s="61">
        <v>1</v>
      </c>
      <c r="G75" s="33" t="s">
        <v>116</v>
      </c>
    </row>
    <row r="76" spans="1:7" x14ac:dyDescent="0.25">
      <c r="A76" s="80" t="s">
        <v>13</v>
      </c>
      <c r="B76" s="64" t="s">
        <v>64</v>
      </c>
      <c r="C76" s="60">
        <f>C49*C75</f>
        <v>7.7388888888888898E-3</v>
      </c>
      <c r="D76" s="53">
        <f>C76*C13</f>
        <v>0</v>
      </c>
    </row>
    <row r="77" spans="1:7" x14ac:dyDescent="0.25">
      <c r="A77" s="158" t="s">
        <v>42</v>
      </c>
      <c r="B77" s="158"/>
      <c r="C77" s="63">
        <f>SUM(C71:C76)</f>
        <v>7.4383333333333343E-2</v>
      </c>
      <c r="D77" s="66">
        <f>SUM(D71:D76)</f>
        <v>0</v>
      </c>
    </row>
    <row r="78" spans="1:7" x14ac:dyDescent="0.25">
      <c r="A78" s="38"/>
      <c r="B78" s="38"/>
      <c r="C78" s="38"/>
      <c r="D78" s="38"/>
    </row>
    <row r="79" spans="1:7" x14ac:dyDescent="0.25">
      <c r="A79" s="39" t="s">
        <v>65</v>
      </c>
      <c r="B79" s="38"/>
      <c r="C79" s="38"/>
      <c r="D79" s="38"/>
      <c r="G79" s="67"/>
    </row>
    <row r="80" spans="1:7" x14ac:dyDescent="0.25">
      <c r="A80" s="38"/>
      <c r="B80" s="36"/>
      <c r="C80" s="38"/>
      <c r="D80" s="38"/>
    </row>
    <row r="81" spans="1:7" x14ac:dyDescent="0.25">
      <c r="A81" s="41" t="s">
        <v>66</v>
      </c>
      <c r="B81" s="41" t="s">
        <v>67</v>
      </c>
      <c r="C81" s="82" t="s">
        <v>34</v>
      </c>
      <c r="D81" s="41" t="s">
        <v>4</v>
      </c>
      <c r="E81" s="34" t="s">
        <v>139</v>
      </c>
      <c r="F81" s="68" t="e">
        <f>((C13+D94+D95+D96+D97)/30)/C13</f>
        <v>#DIV/0!</v>
      </c>
      <c r="G81" s="69" t="e">
        <f>F81*C13</f>
        <v>#DIV/0!</v>
      </c>
    </row>
    <row r="82" spans="1:7" x14ac:dyDescent="0.25">
      <c r="A82" s="80" t="s">
        <v>5</v>
      </c>
      <c r="B82" s="1" t="s">
        <v>68</v>
      </c>
      <c r="C82" s="60" t="e">
        <f>F81*F82/12</f>
        <v>#DIV/0!</v>
      </c>
      <c r="D82" s="53" t="e">
        <f>C82*C13</f>
        <v>#DIV/0!</v>
      </c>
      <c r="E82" s="68" t="s">
        <v>145</v>
      </c>
      <c r="F82" s="34">
        <v>30</v>
      </c>
      <c r="G82" s="33" t="s">
        <v>140</v>
      </c>
    </row>
    <row r="83" spans="1:7" x14ac:dyDescent="0.25">
      <c r="A83" s="80" t="s">
        <v>7</v>
      </c>
      <c r="B83" s="1" t="s">
        <v>69</v>
      </c>
      <c r="C83" s="60" t="e">
        <f>F81*F83*F83/360</f>
        <v>#DIV/0!</v>
      </c>
      <c r="D83" s="53" t="e">
        <f>C83*C13</f>
        <v>#DIV/0!</v>
      </c>
      <c r="E83" s="34" t="s">
        <v>141</v>
      </c>
      <c r="F83" s="34">
        <v>5</v>
      </c>
      <c r="G83" s="33" t="s">
        <v>156</v>
      </c>
    </row>
    <row r="84" spans="1:7" x14ac:dyDescent="0.25">
      <c r="A84" s="80" t="s">
        <v>9</v>
      </c>
      <c r="B84" s="1" t="s">
        <v>70</v>
      </c>
      <c r="C84" s="60" t="e">
        <f>5*F81*1%</f>
        <v>#DIV/0!</v>
      </c>
      <c r="D84" s="53" t="e">
        <f>C84*C13</f>
        <v>#DIV/0!</v>
      </c>
      <c r="E84" s="34" t="s">
        <v>157</v>
      </c>
      <c r="F84" s="68">
        <f>F83/360</f>
        <v>1.3888888888888888E-2</v>
      </c>
      <c r="G84" s="33" t="s">
        <v>144</v>
      </c>
    </row>
    <row r="85" spans="1:7" x14ac:dyDescent="0.25">
      <c r="A85" s="80" t="s">
        <v>11</v>
      </c>
      <c r="B85" s="1" t="s">
        <v>71</v>
      </c>
      <c r="C85" s="60" t="e">
        <f>F86*F87*F81</f>
        <v>#DIV/0!</v>
      </c>
      <c r="D85" s="53" t="e">
        <f>C85*C13</f>
        <v>#DIV/0!</v>
      </c>
      <c r="E85" s="34" t="s">
        <v>142</v>
      </c>
      <c r="F85" s="70">
        <v>0.01</v>
      </c>
      <c r="G85" s="33" t="s">
        <v>148</v>
      </c>
    </row>
    <row r="86" spans="1:7" x14ac:dyDescent="0.25">
      <c r="A86" s="80" t="s">
        <v>13</v>
      </c>
      <c r="B86" s="1" t="s">
        <v>72</v>
      </c>
      <c r="C86" s="60" t="e">
        <f>15/30/12*F81*F88</f>
        <v>#DIV/0!</v>
      </c>
      <c r="D86" s="53" t="e">
        <f>C86*C13</f>
        <v>#DIV/0!</v>
      </c>
      <c r="E86" s="34" t="s">
        <v>146</v>
      </c>
      <c r="F86" s="34">
        <v>7</v>
      </c>
      <c r="G86" s="33" t="s">
        <v>149</v>
      </c>
    </row>
    <row r="87" spans="1:7" ht="21" x14ac:dyDescent="0.25">
      <c r="A87" s="158" t="s">
        <v>48</v>
      </c>
      <c r="B87" s="158"/>
      <c r="C87" s="63" t="e">
        <f>SUM(C82:C86)</f>
        <v>#DIV/0!</v>
      </c>
      <c r="D87" s="56" t="e">
        <f>SUM(D82:D86)</f>
        <v>#DIV/0!</v>
      </c>
      <c r="E87" s="34" t="s">
        <v>147</v>
      </c>
      <c r="F87" s="68">
        <f>(3*5%+2*2%+1*2%+1*2%)/360</f>
        <v>6.3888888888888893E-4</v>
      </c>
      <c r="G87" s="33" t="s">
        <v>150</v>
      </c>
    </row>
    <row r="88" spans="1:7" x14ac:dyDescent="0.25">
      <c r="A88" s="80" t="s">
        <v>16</v>
      </c>
      <c r="B88" s="1" t="s">
        <v>73</v>
      </c>
      <c r="C88" s="60" t="e">
        <f>C49*C87</f>
        <v>#DIV/0!</v>
      </c>
      <c r="D88" s="53" t="e">
        <f>D87*C49</f>
        <v>#DIV/0!</v>
      </c>
      <c r="E88" s="34" t="s">
        <v>143</v>
      </c>
      <c r="F88" s="70">
        <v>0.08</v>
      </c>
    </row>
    <row r="89" spans="1:7" x14ac:dyDescent="0.25">
      <c r="A89" s="158" t="s">
        <v>42</v>
      </c>
      <c r="B89" s="157"/>
      <c r="C89" s="63" t="e">
        <f>SUM(C87:C88)</f>
        <v>#DIV/0!</v>
      </c>
      <c r="D89" s="56" t="e">
        <f>SUM(D87:D88)</f>
        <v>#DIV/0!</v>
      </c>
    </row>
    <row r="90" spans="1:7" x14ac:dyDescent="0.25">
      <c r="A90" s="38"/>
      <c r="B90" s="38"/>
      <c r="C90" s="38"/>
      <c r="D90" s="38"/>
    </row>
    <row r="91" spans="1:7" x14ac:dyDescent="0.25">
      <c r="A91" s="39" t="s">
        <v>74</v>
      </c>
      <c r="B91" s="38"/>
      <c r="C91" s="38"/>
      <c r="D91" s="38"/>
    </row>
    <row r="92" spans="1:7" x14ac:dyDescent="0.25">
      <c r="A92" s="38"/>
      <c r="B92" s="36"/>
      <c r="C92" s="38"/>
      <c r="D92" s="38"/>
    </row>
    <row r="93" spans="1:7" s="39" customFormat="1" x14ac:dyDescent="0.25">
      <c r="A93" s="83">
        <v>4</v>
      </c>
      <c r="B93" s="83" t="s">
        <v>75</v>
      </c>
      <c r="C93" s="82" t="s">
        <v>34</v>
      </c>
      <c r="D93" s="41" t="s">
        <v>4</v>
      </c>
      <c r="E93" s="34"/>
      <c r="F93" s="34"/>
      <c r="G93" s="33"/>
    </row>
    <row r="94" spans="1:7" x14ac:dyDescent="0.25">
      <c r="A94" s="80" t="s">
        <v>32</v>
      </c>
      <c r="B94" s="1" t="s">
        <v>76</v>
      </c>
      <c r="C94" s="60">
        <f>C58</f>
        <v>0.15533333333333332</v>
      </c>
      <c r="D94" s="53">
        <f>D58</f>
        <v>0</v>
      </c>
    </row>
    <row r="95" spans="1:7" x14ac:dyDescent="0.25">
      <c r="A95" s="80" t="s">
        <v>44</v>
      </c>
      <c r="B95" s="1" t="s">
        <v>33</v>
      </c>
      <c r="C95" s="60">
        <f>C49</f>
        <v>0.39800000000000002</v>
      </c>
      <c r="D95" s="53">
        <f>D49</f>
        <v>0</v>
      </c>
    </row>
    <row r="96" spans="1:7" x14ac:dyDescent="0.25">
      <c r="A96" s="80" t="s">
        <v>51</v>
      </c>
      <c r="B96" s="1" t="s">
        <v>77</v>
      </c>
      <c r="C96" s="60">
        <f>C66</f>
        <v>1.0502962962962964E-2</v>
      </c>
      <c r="D96" s="53">
        <f>D66</f>
        <v>0</v>
      </c>
    </row>
    <row r="97" spans="1:7" x14ac:dyDescent="0.25">
      <c r="A97" s="80" t="s">
        <v>55</v>
      </c>
      <c r="B97" s="1" t="s">
        <v>78</v>
      </c>
      <c r="C97" s="60">
        <f>C77</f>
        <v>7.4383333333333343E-2</v>
      </c>
      <c r="D97" s="53">
        <f>D77</f>
        <v>0</v>
      </c>
    </row>
    <row r="98" spans="1:7" x14ac:dyDescent="0.25">
      <c r="A98" s="80" t="s">
        <v>66</v>
      </c>
      <c r="B98" s="1" t="s">
        <v>79</v>
      </c>
      <c r="C98" s="60" t="e">
        <f>C89</f>
        <v>#DIV/0!</v>
      </c>
      <c r="D98" s="53" t="e">
        <f>D89</f>
        <v>#DIV/0!</v>
      </c>
    </row>
    <row r="99" spans="1:7" x14ac:dyDescent="0.25">
      <c r="A99" s="80" t="s">
        <v>80</v>
      </c>
      <c r="B99" s="1" t="s">
        <v>18</v>
      </c>
      <c r="C99" s="60">
        <f>C90</f>
        <v>0</v>
      </c>
      <c r="D99" s="53">
        <v>0</v>
      </c>
    </row>
    <row r="100" spans="1:7" x14ac:dyDescent="0.25">
      <c r="A100" s="164" t="s">
        <v>42</v>
      </c>
      <c r="B100" s="140"/>
      <c r="C100" s="63" t="e">
        <f>SUM(C94:C99)</f>
        <v>#DIV/0!</v>
      </c>
      <c r="D100" s="56" t="e">
        <f>SUM(D94:D99)</f>
        <v>#DIV/0!</v>
      </c>
    </row>
    <row r="101" spans="1:7" x14ac:dyDescent="0.25">
      <c r="A101" s="38"/>
      <c r="B101" s="38"/>
      <c r="C101" s="38"/>
      <c r="D101" s="38"/>
    </row>
    <row r="102" spans="1:7" x14ac:dyDescent="0.25">
      <c r="A102" s="159" t="s">
        <v>81</v>
      </c>
      <c r="B102" s="160"/>
      <c r="C102" s="161"/>
      <c r="D102" s="56" t="e">
        <f>D100+C34+C25+C13</f>
        <v>#DIV/0!</v>
      </c>
    </row>
    <row r="103" spans="1:7" x14ac:dyDescent="0.25">
      <c r="A103" s="38"/>
      <c r="B103" s="38"/>
      <c r="C103" s="38"/>
      <c r="D103" s="38"/>
    </row>
    <row r="104" spans="1:7" s="39" customFormat="1" x14ac:dyDescent="0.25">
      <c r="A104" s="39" t="s">
        <v>82</v>
      </c>
      <c r="E104" s="34"/>
      <c r="F104" s="34"/>
      <c r="G104" s="33"/>
    </row>
    <row r="105" spans="1:7" x14ac:dyDescent="0.25">
      <c r="A105" s="38"/>
      <c r="B105" s="36"/>
      <c r="C105" s="38"/>
      <c r="D105" s="38"/>
    </row>
    <row r="106" spans="1:7" x14ac:dyDescent="0.25">
      <c r="A106" s="83">
        <v>5</v>
      </c>
      <c r="B106" s="41" t="s">
        <v>83</v>
      </c>
      <c r="C106" s="82" t="s">
        <v>34</v>
      </c>
      <c r="D106" s="41" t="s">
        <v>4</v>
      </c>
    </row>
    <row r="107" spans="1:7" x14ac:dyDescent="0.25">
      <c r="A107" s="80" t="s">
        <v>5</v>
      </c>
      <c r="B107" s="80" t="s">
        <v>84</v>
      </c>
      <c r="C107" s="52">
        <f>F107</f>
        <v>0.05</v>
      </c>
      <c r="D107" s="53" t="e">
        <f>(D100+C34+C25+C13)*C107</f>
        <v>#DIV/0!</v>
      </c>
      <c r="E107" s="34" t="s">
        <v>84</v>
      </c>
      <c r="F107" s="70">
        <v>0.05</v>
      </c>
      <c r="G107" s="33" t="s">
        <v>119</v>
      </c>
    </row>
    <row r="108" spans="1:7" x14ac:dyDescent="0.25">
      <c r="A108" s="80" t="s">
        <v>7</v>
      </c>
      <c r="B108" s="80" t="s">
        <v>85</v>
      </c>
      <c r="C108" s="52">
        <f>F108</f>
        <v>0.1</v>
      </c>
      <c r="D108" s="53" t="e">
        <f>(D100+C34+C25+C13+D107)*C108</f>
        <v>#DIV/0!</v>
      </c>
      <c r="E108" s="34" t="s">
        <v>85</v>
      </c>
      <c r="F108" s="70">
        <v>0.1</v>
      </c>
      <c r="G108" s="33" t="s">
        <v>120</v>
      </c>
    </row>
    <row r="109" spans="1:7" x14ac:dyDescent="0.25">
      <c r="A109" s="80" t="s">
        <v>9</v>
      </c>
      <c r="B109" s="80" t="s">
        <v>86</v>
      </c>
      <c r="C109" s="81"/>
      <c r="D109" s="53"/>
    </row>
    <row r="110" spans="1:7" x14ac:dyDescent="0.25">
      <c r="A110" s="80"/>
      <c r="B110" s="80" t="s">
        <v>87</v>
      </c>
      <c r="C110" s="57">
        <f>1-(C111+C113)</f>
        <v>0.85749999999999993</v>
      </c>
      <c r="D110" s="53" t="e">
        <f>(D100+C34+C25+C13+D107+D108)/C110</f>
        <v>#DIV/0!</v>
      </c>
      <c r="E110" s="34" t="s">
        <v>136</v>
      </c>
      <c r="F110" s="72">
        <v>7.5999999999999998E-2</v>
      </c>
    </row>
    <row r="111" spans="1:7" x14ac:dyDescent="0.25">
      <c r="A111" s="80"/>
      <c r="B111" s="80" t="s">
        <v>88</v>
      </c>
      <c r="C111" s="52">
        <f>F110+F111</f>
        <v>9.2499999999999999E-2</v>
      </c>
      <c r="D111" s="73" t="e">
        <f>C111*D110</f>
        <v>#DIV/0!</v>
      </c>
      <c r="E111" s="34" t="s">
        <v>137</v>
      </c>
      <c r="F111" s="72">
        <v>1.6500000000000001E-2</v>
      </c>
    </row>
    <row r="112" spans="1:7" x14ac:dyDescent="0.25">
      <c r="A112" s="80"/>
      <c r="B112" s="80" t="s">
        <v>89</v>
      </c>
      <c r="C112" s="81"/>
      <c r="D112" s="53"/>
    </row>
    <row r="113" spans="1:8" x14ac:dyDescent="0.25">
      <c r="A113" s="80"/>
      <c r="B113" s="80" t="s">
        <v>90</v>
      </c>
      <c r="C113" s="52">
        <f>F113</f>
        <v>0.05</v>
      </c>
      <c r="D113" s="73" t="e">
        <f>D110*C113</f>
        <v>#DIV/0!</v>
      </c>
      <c r="E113" s="34" t="s">
        <v>138</v>
      </c>
      <c r="F113" s="70">
        <v>0.05</v>
      </c>
    </row>
    <row r="114" spans="1:8" x14ac:dyDescent="0.25">
      <c r="A114" s="80"/>
      <c r="B114" s="80" t="s">
        <v>91</v>
      </c>
      <c r="C114" s="81"/>
      <c r="D114" s="53"/>
    </row>
    <row r="115" spans="1:8" x14ac:dyDescent="0.25">
      <c r="A115" s="158" t="s">
        <v>92</v>
      </c>
      <c r="B115" s="158"/>
      <c r="C115" s="158"/>
      <c r="D115" s="56" t="e">
        <f>SUM(D107,D111,D113,D108)</f>
        <v>#DIV/0!</v>
      </c>
    </row>
    <row r="116" spans="1:8" x14ac:dyDescent="0.25">
      <c r="A116" s="38"/>
      <c r="B116" s="38"/>
      <c r="C116" s="38"/>
      <c r="D116" s="38"/>
    </row>
    <row r="117" spans="1:8" x14ac:dyDescent="0.25">
      <c r="A117" s="39" t="s">
        <v>93</v>
      </c>
      <c r="B117" s="38"/>
      <c r="C117" s="38"/>
      <c r="D117" s="38"/>
    </row>
    <row r="118" spans="1:8" x14ac:dyDescent="0.25">
      <c r="A118" s="38"/>
      <c r="C118" s="38"/>
      <c r="D118" s="38"/>
    </row>
    <row r="119" spans="1:8" s="39" customFormat="1" x14ac:dyDescent="0.25">
      <c r="A119" s="41"/>
      <c r="B119" s="158" t="s">
        <v>94</v>
      </c>
      <c r="C119" s="158"/>
      <c r="D119" s="82" t="s">
        <v>95</v>
      </c>
      <c r="E119" s="34"/>
      <c r="F119" s="34"/>
      <c r="G119" s="33"/>
    </row>
    <row r="120" spans="1:8" x14ac:dyDescent="0.25">
      <c r="A120" s="80" t="s">
        <v>5</v>
      </c>
      <c r="B120" s="156" t="s">
        <v>96</v>
      </c>
      <c r="C120" s="156"/>
      <c r="D120" s="74">
        <f>C13</f>
        <v>0</v>
      </c>
    </row>
    <row r="121" spans="1:8" x14ac:dyDescent="0.25">
      <c r="A121" s="80" t="s">
        <v>7</v>
      </c>
      <c r="B121" s="156" t="s">
        <v>97</v>
      </c>
      <c r="C121" s="156"/>
      <c r="D121" s="74">
        <f>C25</f>
        <v>300</v>
      </c>
    </row>
    <row r="122" spans="1:8" x14ac:dyDescent="0.25">
      <c r="A122" s="1" t="s">
        <v>9</v>
      </c>
      <c r="B122" s="156" t="s">
        <v>98</v>
      </c>
      <c r="C122" s="157"/>
      <c r="D122" s="74">
        <f>C34</f>
        <v>0</v>
      </c>
    </row>
    <row r="123" spans="1:8" x14ac:dyDescent="0.25">
      <c r="A123" s="80" t="s">
        <v>11</v>
      </c>
      <c r="B123" s="80" t="s">
        <v>99</v>
      </c>
      <c r="C123" s="57" t="e">
        <f>C49+C58+C66+C77+C89</f>
        <v>#DIV/0!</v>
      </c>
      <c r="D123" s="74" t="e">
        <f>D100</f>
        <v>#DIV/0!</v>
      </c>
    </row>
    <row r="124" spans="1:8" x14ac:dyDescent="0.25">
      <c r="A124" s="80"/>
      <c r="B124" s="156" t="s">
        <v>100</v>
      </c>
      <c r="C124" s="157"/>
      <c r="D124" s="74" t="e">
        <f>SUM(D120:D123)</f>
        <v>#DIV/0!</v>
      </c>
    </row>
    <row r="125" spans="1:8" x14ac:dyDescent="0.25">
      <c r="A125" s="80" t="s">
        <v>13</v>
      </c>
      <c r="B125" s="156" t="s">
        <v>101</v>
      </c>
      <c r="C125" s="156"/>
      <c r="D125" s="75" t="e">
        <f>SUM(D115)</f>
        <v>#DIV/0!</v>
      </c>
    </row>
    <row r="126" spans="1:8" x14ac:dyDescent="0.25">
      <c r="A126" s="158" t="s">
        <v>102</v>
      </c>
      <c r="B126" s="158"/>
      <c r="C126" s="158"/>
      <c r="D126" s="75" t="e">
        <f>SUM(D124+D125)</f>
        <v>#DIV/0!</v>
      </c>
    </row>
    <row r="127" spans="1:8" s="34" customFormat="1" x14ac:dyDescent="0.25">
      <c r="A127" s="38"/>
      <c r="B127" s="38"/>
      <c r="C127" s="38"/>
      <c r="D127" s="38"/>
      <c r="G127" s="33"/>
      <c r="H127" s="5"/>
    </row>
    <row r="133" spans="1:8" s="34" customFormat="1" x14ac:dyDescent="0.25">
      <c r="A133" s="5"/>
      <c r="B133" s="76"/>
      <c r="C133" s="76"/>
      <c r="D133" s="5"/>
      <c r="G133" s="33"/>
      <c r="H133" s="5"/>
    </row>
    <row r="134" spans="1:8" s="34" customFormat="1" x14ac:dyDescent="0.25">
      <c r="A134" s="5"/>
      <c r="B134" s="76"/>
      <c r="C134" s="77"/>
      <c r="D134" s="5"/>
      <c r="G134" s="33"/>
      <c r="H134" s="5"/>
    </row>
    <row r="138" spans="1:8" s="34" customFormat="1" x14ac:dyDescent="0.25">
      <c r="A138" s="5"/>
      <c r="B138" s="38"/>
      <c r="C138" s="38"/>
      <c r="D138" s="5"/>
      <c r="G138" s="33"/>
      <c r="H138" s="5"/>
    </row>
    <row r="139" spans="1:8" s="34" customFormat="1" x14ac:dyDescent="0.25">
      <c r="A139" s="5"/>
      <c r="B139" s="38"/>
      <c r="C139" s="38"/>
      <c r="D139" s="5"/>
      <c r="G139" s="33"/>
      <c r="H139" s="5"/>
    </row>
    <row r="140" spans="1:8" s="34" customFormat="1" x14ac:dyDescent="0.25">
      <c r="A140" s="5"/>
      <c r="B140" s="38"/>
      <c r="C140" s="38"/>
      <c r="D140" s="5"/>
      <c r="G140" s="33"/>
      <c r="H140" s="5"/>
    </row>
    <row r="141" spans="1:8" s="34" customFormat="1" x14ac:dyDescent="0.25">
      <c r="A141" s="38"/>
      <c r="B141" s="39"/>
      <c r="C141" s="38"/>
      <c r="D141" s="38"/>
      <c r="G141" s="33"/>
      <c r="H141" s="5"/>
    </row>
    <row r="142" spans="1:8" s="34" customFormat="1" x14ac:dyDescent="0.25">
      <c r="A142" s="38"/>
      <c r="B142" s="39"/>
      <c r="C142" s="38"/>
      <c r="D142" s="38"/>
      <c r="G142" s="33"/>
      <c r="H142" s="5"/>
    </row>
    <row r="143" spans="1:8" s="34" customFormat="1" x14ac:dyDescent="0.25">
      <c r="A143" s="38"/>
      <c r="B143" s="38"/>
      <c r="C143" s="38"/>
      <c r="D143" s="38"/>
      <c r="G143" s="33"/>
      <c r="H143" s="5"/>
    </row>
    <row r="144" spans="1:8" s="34" customFormat="1" x14ac:dyDescent="0.25">
      <c r="A144" s="39"/>
      <c r="B144" s="5"/>
      <c r="C144" s="5"/>
      <c r="D144" s="38"/>
      <c r="G144" s="33"/>
      <c r="H144" s="5"/>
    </row>
    <row r="145" spans="1:8" s="34" customFormat="1" x14ac:dyDescent="0.25">
      <c r="A145" s="39"/>
      <c r="B145" s="5"/>
      <c r="C145" s="5"/>
      <c r="D145" s="38"/>
      <c r="G145" s="33"/>
      <c r="H145" s="5"/>
    </row>
    <row r="146" spans="1:8" s="34" customFormat="1" x14ac:dyDescent="0.25">
      <c r="A146" s="38"/>
      <c r="B146" s="5"/>
      <c r="C146" s="5"/>
      <c r="D146" s="38"/>
      <c r="G146" s="33"/>
      <c r="H146" s="5"/>
    </row>
  </sheetData>
  <mergeCells count="45">
    <mergeCell ref="C18:D18"/>
    <mergeCell ref="C17:D17"/>
    <mergeCell ref="A1:D1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9:D19"/>
    <mergeCell ref="C20:D20"/>
    <mergeCell ref="C21:D21"/>
    <mergeCell ref="C22:D22"/>
    <mergeCell ref="A27:B27"/>
    <mergeCell ref="C23:D23"/>
    <mergeCell ref="C24:D24"/>
    <mergeCell ref="C25:D25"/>
    <mergeCell ref="C29:D29"/>
    <mergeCell ref="C30:D30"/>
    <mergeCell ref="A100:B100"/>
    <mergeCell ref="C32:D32"/>
    <mergeCell ref="C33:D33"/>
    <mergeCell ref="A34:B34"/>
    <mergeCell ref="C34:D34"/>
    <mergeCell ref="A49:B49"/>
    <mergeCell ref="A56:B56"/>
    <mergeCell ref="A58:B58"/>
    <mergeCell ref="A66:B66"/>
    <mergeCell ref="A77:B77"/>
    <mergeCell ref="A87:B87"/>
    <mergeCell ref="A89:B89"/>
    <mergeCell ref="C31:D31"/>
    <mergeCell ref="B124:C124"/>
    <mergeCell ref="B125:C125"/>
    <mergeCell ref="A126:C126"/>
    <mergeCell ref="A102:C102"/>
    <mergeCell ref="A115:C115"/>
    <mergeCell ref="B119:C119"/>
    <mergeCell ref="B120:C120"/>
    <mergeCell ref="B121:C121"/>
    <mergeCell ref="B122:C12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portrait" verticalDpi="597" r:id="rId1"/>
  <rowBreaks count="1" manualBreakCount="1">
    <brk id="6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zoomScale="115" zoomScaleNormal="115" workbookViewId="0">
      <selection activeCell="E6" sqref="E6"/>
    </sheetView>
  </sheetViews>
  <sheetFormatPr defaultRowHeight="11.25" x14ac:dyDescent="0.25"/>
  <cols>
    <col min="1" max="1" width="3" style="5" customWidth="1"/>
    <col min="2" max="7" width="15.7109375" style="5" customWidth="1"/>
    <col min="8" max="16384" width="9.140625" style="5"/>
  </cols>
  <sheetData>
    <row r="1" spans="1:7" ht="23.25" customHeight="1" thickBot="1" x14ac:dyDescent="0.3"/>
    <row r="2" spans="1:7" ht="23.25" customHeight="1" thickBot="1" x14ac:dyDescent="0.3">
      <c r="A2" s="113" t="s">
        <v>203</v>
      </c>
      <c r="B2" s="114"/>
      <c r="C2" s="114"/>
      <c r="D2" s="114"/>
      <c r="E2" s="114"/>
      <c r="F2" s="114"/>
      <c r="G2" s="115"/>
    </row>
    <row r="3" spans="1:7" ht="23.25" customHeight="1" x14ac:dyDescent="0.25">
      <c r="A3" s="152" t="s">
        <v>163</v>
      </c>
      <c r="B3" s="152"/>
      <c r="C3" s="152"/>
      <c r="D3" s="152"/>
      <c r="E3" s="152"/>
      <c r="F3" s="152"/>
      <c r="G3" s="152"/>
    </row>
    <row r="4" spans="1:7" ht="23.25" customHeight="1" x14ac:dyDescent="0.25">
      <c r="A4" s="79"/>
      <c r="B4" s="79"/>
      <c r="C4" s="79"/>
      <c r="D4" s="79"/>
      <c r="E4" s="79"/>
      <c r="F4" s="79"/>
      <c r="G4" s="79"/>
    </row>
    <row r="5" spans="1:7" ht="40.5" customHeight="1" x14ac:dyDescent="0.25">
      <c r="A5" s="137" t="s">
        <v>189</v>
      </c>
      <c r="B5" s="137"/>
      <c r="C5" s="16" t="s">
        <v>190</v>
      </c>
      <c r="D5" s="16" t="s">
        <v>191</v>
      </c>
      <c r="E5" s="16" t="s">
        <v>192</v>
      </c>
      <c r="F5" s="16" t="s">
        <v>193</v>
      </c>
      <c r="G5" s="16" t="s">
        <v>194</v>
      </c>
    </row>
    <row r="6" spans="1:7" ht="23.25" customHeight="1" x14ac:dyDescent="0.25">
      <c r="A6" s="28" t="s">
        <v>195</v>
      </c>
      <c r="B6" s="29" t="s">
        <v>234</v>
      </c>
      <c r="C6" s="86"/>
      <c r="D6" s="87">
        <v>1</v>
      </c>
      <c r="E6" s="88">
        <f>C6*D6</f>
        <v>0</v>
      </c>
      <c r="F6" s="87">
        <v>1</v>
      </c>
      <c r="G6" s="30">
        <f>E6*F6</f>
        <v>0</v>
      </c>
    </row>
    <row r="7" spans="1:7" ht="23.25" customHeight="1" x14ac:dyDescent="0.25">
      <c r="D7" s="183" t="s">
        <v>196</v>
      </c>
      <c r="E7" s="183"/>
      <c r="F7" s="183"/>
      <c r="G7" s="31">
        <f>G6</f>
        <v>0</v>
      </c>
    </row>
    <row r="8" spans="1:7" ht="23.25" customHeight="1" x14ac:dyDescent="0.25"/>
    <row r="9" spans="1:7" ht="23.25" customHeight="1" x14ac:dyDescent="0.25"/>
    <row r="10" spans="1:7" ht="23.25" customHeight="1" thickBot="1" x14ac:dyDescent="0.3"/>
    <row r="11" spans="1:7" ht="23.25" customHeight="1" thickBot="1" x14ac:dyDescent="0.3">
      <c r="A11" s="113" t="s">
        <v>197</v>
      </c>
      <c r="B11" s="114"/>
      <c r="C11" s="114"/>
      <c r="D11" s="114"/>
      <c r="E11" s="114"/>
      <c r="F11" s="114"/>
      <c r="G11" s="115"/>
    </row>
    <row r="12" spans="1:7" ht="23.25" customHeight="1" x14ac:dyDescent="0.25"/>
    <row r="13" spans="1:7" ht="23.25" customHeight="1" x14ac:dyDescent="0.25">
      <c r="A13" s="184" t="s">
        <v>198</v>
      </c>
      <c r="B13" s="184"/>
      <c r="C13" s="184"/>
      <c r="D13" s="184"/>
      <c r="E13" s="184"/>
      <c r="F13" s="184"/>
      <c r="G13" s="184"/>
    </row>
    <row r="14" spans="1:7" ht="23.25" customHeight="1" x14ac:dyDescent="0.25">
      <c r="A14" s="180" t="s">
        <v>199</v>
      </c>
      <c r="B14" s="181"/>
      <c r="C14" s="181"/>
      <c r="D14" s="181"/>
      <c r="E14" s="181"/>
      <c r="F14" s="182"/>
      <c r="G14" s="32" t="s">
        <v>200</v>
      </c>
    </row>
    <row r="15" spans="1:7" ht="23.25" customHeight="1" x14ac:dyDescent="0.25">
      <c r="A15" s="14" t="s">
        <v>175</v>
      </c>
      <c r="B15" s="140" t="s">
        <v>201</v>
      </c>
      <c r="C15" s="140"/>
      <c r="D15" s="140"/>
      <c r="E15" s="140"/>
      <c r="F15" s="140"/>
      <c r="G15" s="89">
        <f>C6</f>
        <v>0</v>
      </c>
    </row>
    <row r="16" spans="1:7" ht="23.25" customHeight="1" x14ac:dyDescent="0.25">
      <c r="A16" s="14" t="s">
        <v>178</v>
      </c>
      <c r="B16" s="140" t="s">
        <v>202</v>
      </c>
      <c r="C16" s="140"/>
      <c r="D16" s="140"/>
      <c r="E16" s="140"/>
      <c r="F16" s="140"/>
      <c r="G16" s="89">
        <f>G7</f>
        <v>0</v>
      </c>
    </row>
    <row r="17" spans="1:7" ht="23.25" customHeight="1" x14ac:dyDescent="0.25">
      <c r="A17" s="14" t="s">
        <v>180</v>
      </c>
      <c r="B17" s="179" t="s">
        <v>232</v>
      </c>
      <c r="C17" s="140"/>
      <c r="D17" s="140"/>
      <c r="E17" s="140"/>
      <c r="F17" s="140"/>
      <c r="G17" s="89">
        <f>G16*12</f>
        <v>0</v>
      </c>
    </row>
    <row r="18" spans="1:7" ht="23.25" customHeight="1" x14ac:dyDescent="0.25"/>
    <row r="19" spans="1:7" ht="23.25" customHeight="1" x14ac:dyDescent="0.25"/>
    <row r="20" spans="1:7" ht="23.25" customHeight="1" x14ac:dyDescent="0.25"/>
  </sheetData>
  <mergeCells count="10">
    <mergeCell ref="B15:F15"/>
    <mergeCell ref="B16:F16"/>
    <mergeCell ref="B17:F17"/>
    <mergeCell ref="A14:F14"/>
    <mergeCell ref="A2:G2"/>
    <mergeCell ref="A5:B5"/>
    <mergeCell ref="D7:F7"/>
    <mergeCell ref="A11:G11"/>
    <mergeCell ref="A13:G13"/>
    <mergeCell ref="A3:G3"/>
  </mergeCells>
  <printOptions horizontalCentered="1"/>
  <pageMargins left="0.9055118110236221" right="0.9055118110236221" top="0.78740157480314965" bottom="0.78740157480314965" header="0.31496062992125984" footer="0.31496062992125984"/>
  <pageSetup paperSize="9" scale="84" orientation="portrait" verticalDpi="597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34" zoomScale="115" zoomScaleNormal="115" zoomScaleSheetLayoutView="100" workbookViewId="0">
      <selection activeCell="D126" sqref="D126"/>
    </sheetView>
  </sheetViews>
  <sheetFormatPr defaultRowHeight="11.25" x14ac:dyDescent="0.25"/>
  <cols>
    <col min="1" max="1" width="5.7109375" style="5" customWidth="1"/>
    <col min="2" max="2" width="53.5703125" style="5" customWidth="1"/>
    <col min="3" max="3" width="10.7109375" style="5" customWidth="1"/>
    <col min="4" max="4" width="12.42578125" style="5" customWidth="1"/>
    <col min="5" max="5" width="16.42578125" style="34" customWidth="1"/>
    <col min="6" max="6" width="11.7109375" style="34" customWidth="1"/>
    <col min="7" max="7" width="34.5703125" style="33" customWidth="1"/>
    <col min="8" max="256" width="8.85546875" style="5"/>
    <col min="257" max="257" width="5.7109375" style="5" customWidth="1"/>
    <col min="258" max="258" width="62.7109375" style="5" customWidth="1"/>
    <col min="259" max="259" width="12.42578125" style="5" customWidth="1"/>
    <col min="260" max="260" width="18" style="5" customWidth="1"/>
    <col min="261" max="261" width="59.7109375" style="5" customWidth="1"/>
    <col min="262" max="262" width="16.140625" style="5" customWidth="1"/>
    <col min="263" max="263" width="18.5703125" style="5" bestFit="1" customWidth="1"/>
    <col min="264" max="512" width="8.85546875" style="5"/>
    <col min="513" max="513" width="5.7109375" style="5" customWidth="1"/>
    <col min="514" max="514" width="62.7109375" style="5" customWidth="1"/>
    <col min="515" max="515" width="12.42578125" style="5" customWidth="1"/>
    <col min="516" max="516" width="18" style="5" customWidth="1"/>
    <col min="517" max="517" width="59.7109375" style="5" customWidth="1"/>
    <col min="518" max="518" width="16.140625" style="5" customWidth="1"/>
    <col min="519" max="519" width="18.5703125" style="5" bestFit="1" customWidth="1"/>
    <col min="520" max="768" width="8.85546875" style="5"/>
    <col min="769" max="769" width="5.7109375" style="5" customWidth="1"/>
    <col min="770" max="770" width="62.7109375" style="5" customWidth="1"/>
    <col min="771" max="771" width="12.42578125" style="5" customWidth="1"/>
    <col min="772" max="772" width="18" style="5" customWidth="1"/>
    <col min="773" max="773" width="59.7109375" style="5" customWidth="1"/>
    <col min="774" max="774" width="16.140625" style="5" customWidth="1"/>
    <col min="775" max="775" width="18.5703125" style="5" bestFit="1" customWidth="1"/>
    <col min="776" max="1024" width="8.85546875" style="5"/>
    <col min="1025" max="1025" width="5.7109375" style="5" customWidth="1"/>
    <col min="1026" max="1026" width="62.7109375" style="5" customWidth="1"/>
    <col min="1027" max="1027" width="12.42578125" style="5" customWidth="1"/>
    <col min="1028" max="1028" width="18" style="5" customWidth="1"/>
    <col min="1029" max="1029" width="59.7109375" style="5" customWidth="1"/>
    <col min="1030" max="1030" width="16.140625" style="5" customWidth="1"/>
    <col min="1031" max="1031" width="18.5703125" style="5" bestFit="1" customWidth="1"/>
    <col min="1032" max="1280" width="8.85546875" style="5"/>
    <col min="1281" max="1281" width="5.7109375" style="5" customWidth="1"/>
    <col min="1282" max="1282" width="62.7109375" style="5" customWidth="1"/>
    <col min="1283" max="1283" width="12.42578125" style="5" customWidth="1"/>
    <col min="1284" max="1284" width="18" style="5" customWidth="1"/>
    <col min="1285" max="1285" width="59.7109375" style="5" customWidth="1"/>
    <col min="1286" max="1286" width="16.140625" style="5" customWidth="1"/>
    <col min="1287" max="1287" width="18.5703125" style="5" bestFit="1" customWidth="1"/>
    <col min="1288" max="1536" width="8.85546875" style="5"/>
    <col min="1537" max="1537" width="5.7109375" style="5" customWidth="1"/>
    <col min="1538" max="1538" width="62.7109375" style="5" customWidth="1"/>
    <col min="1539" max="1539" width="12.42578125" style="5" customWidth="1"/>
    <col min="1540" max="1540" width="18" style="5" customWidth="1"/>
    <col min="1541" max="1541" width="59.7109375" style="5" customWidth="1"/>
    <col min="1542" max="1542" width="16.140625" style="5" customWidth="1"/>
    <col min="1543" max="1543" width="18.5703125" style="5" bestFit="1" customWidth="1"/>
    <col min="1544" max="1792" width="8.85546875" style="5"/>
    <col min="1793" max="1793" width="5.7109375" style="5" customWidth="1"/>
    <col min="1794" max="1794" width="62.7109375" style="5" customWidth="1"/>
    <col min="1795" max="1795" width="12.42578125" style="5" customWidth="1"/>
    <col min="1796" max="1796" width="18" style="5" customWidth="1"/>
    <col min="1797" max="1797" width="59.7109375" style="5" customWidth="1"/>
    <col min="1798" max="1798" width="16.140625" style="5" customWidth="1"/>
    <col min="1799" max="1799" width="18.5703125" style="5" bestFit="1" customWidth="1"/>
    <col min="1800" max="2048" width="8.85546875" style="5"/>
    <col min="2049" max="2049" width="5.7109375" style="5" customWidth="1"/>
    <col min="2050" max="2050" width="62.7109375" style="5" customWidth="1"/>
    <col min="2051" max="2051" width="12.42578125" style="5" customWidth="1"/>
    <col min="2052" max="2052" width="18" style="5" customWidth="1"/>
    <col min="2053" max="2053" width="59.7109375" style="5" customWidth="1"/>
    <col min="2054" max="2054" width="16.140625" style="5" customWidth="1"/>
    <col min="2055" max="2055" width="18.5703125" style="5" bestFit="1" customWidth="1"/>
    <col min="2056" max="2304" width="8.85546875" style="5"/>
    <col min="2305" max="2305" width="5.7109375" style="5" customWidth="1"/>
    <col min="2306" max="2306" width="62.7109375" style="5" customWidth="1"/>
    <col min="2307" max="2307" width="12.42578125" style="5" customWidth="1"/>
    <col min="2308" max="2308" width="18" style="5" customWidth="1"/>
    <col min="2309" max="2309" width="59.7109375" style="5" customWidth="1"/>
    <col min="2310" max="2310" width="16.140625" style="5" customWidth="1"/>
    <col min="2311" max="2311" width="18.5703125" style="5" bestFit="1" customWidth="1"/>
    <col min="2312" max="2560" width="8.85546875" style="5"/>
    <col min="2561" max="2561" width="5.7109375" style="5" customWidth="1"/>
    <col min="2562" max="2562" width="62.7109375" style="5" customWidth="1"/>
    <col min="2563" max="2563" width="12.42578125" style="5" customWidth="1"/>
    <col min="2564" max="2564" width="18" style="5" customWidth="1"/>
    <col min="2565" max="2565" width="59.7109375" style="5" customWidth="1"/>
    <col min="2566" max="2566" width="16.140625" style="5" customWidth="1"/>
    <col min="2567" max="2567" width="18.5703125" style="5" bestFit="1" customWidth="1"/>
    <col min="2568" max="2816" width="8.85546875" style="5"/>
    <col min="2817" max="2817" width="5.7109375" style="5" customWidth="1"/>
    <col min="2818" max="2818" width="62.7109375" style="5" customWidth="1"/>
    <col min="2819" max="2819" width="12.42578125" style="5" customWidth="1"/>
    <col min="2820" max="2820" width="18" style="5" customWidth="1"/>
    <col min="2821" max="2821" width="59.7109375" style="5" customWidth="1"/>
    <col min="2822" max="2822" width="16.140625" style="5" customWidth="1"/>
    <col min="2823" max="2823" width="18.5703125" style="5" bestFit="1" customWidth="1"/>
    <col min="2824" max="3072" width="8.85546875" style="5"/>
    <col min="3073" max="3073" width="5.7109375" style="5" customWidth="1"/>
    <col min="3074" max="3074" width="62.7109375" style="5" customWidth="1"/>
    <col min="3075" max="3075" width="12.42578125" style="5" customWidth="1"/>
    <col min="3076" max="3076" width="18" style="5" customWidth="1"/>
    <col min="3077" max="3077" width="59.7109375" style="5" customWidth="1"/>
    <col min="3078" max="3078" width="16.140625" style="5" customWidth="1"/>
    <col min="3079" max="3079" width="18.5703125" style="5" bestFit="1" customWidth="1"/>
    <col min="3080" max="3328" width="8.85546875" style="5"/>
    <col min="3329" max="3329" width="5.7109375" style="5" customWidth="1"/>
    <col min="3330" max="3330" width="62.7109375" style="5" customWidth="1"/>
    <col min="3331" max="3331" width="12.42578125" style="5" customWidth="1"/>
    <col min="3332" max="3332" width="18" style="5" customWidth="1"/>
    <col min="3333" max="3333" width="59.7109375" style="5" customWidth="1"/>
    <col min="3334" max="3334" width="16.140625" style="5" customWidth="1"/>
    <col min="3335" max="3335" width="18.5703125" style="5" bestFit="1" customWidth="1"/>
    <col min="3336" max="3584" width="8.85546875" style="5"/>
    <col min="3585" max="3585" width="5.7109375" style="5" customWidth="1"/>
    <col min="3586" max="3586" width="62.7109375" style="5" customWidth="1"/>
    <col min="3587" max="3587" width="12.42578125" style="5" customWidth="1"/>
    <col min="3588" max="3588" width="18" style="5" customWidth="1"/>
    <col min="3589" max="3589" width="59.7109375" style="5" customWidth="1"/>
    <col min="3590" max="3590" width="16.140625" style="5" customWidth="1"/>
    <col min="3591" max="3591" width="18.5703125" style="5" bestFit="1" customWidth="1"/>
    <col min="3592" max="3840" width="8.85546875" style="5"/>
    <col min="3841" max="3841" width="5.7109375" style="5" customWidth="1"/>
    <col min="3842" max="3842" width="62.7109375" style="5" customWidth="1"/>
    <col min="3843" max="3843" width="12.42578125" style="5" customWidth="1"/>
    <col min="3844" max="3844" width="18" style="5" customWidth="1"/>
    <col min="3845" max="3845" width="59.7109375" style="5" customWidth="1"/>
    <col min="3846" max="3846" width="16.140625" style="5" customWidth="1"/>
    <col min="3847" max="3847" width="18.5703125" style="5" bestFit="1" customWidth="1"/>
    <col min="3848" max="4096" width="8.85546875" style="5"/>
    <col min="4097" max="4097" width="5.7109375" style="5" customWidth="1"/>
    <col min="4098" max="4098" width="62.7109375" style="5" customWidth="1"/>
    <col min="4099" max="4099" width="12.42578125" style="5" customWidth="1"/>
    <col min="4100" max="4100" width="18" style="5" customWidth="1"/>
    <col min="4101" max="4101" width="59.7109375" style="5" customWidth="1"/>
    <col min="4102" max="4102" width="16.140625" style="5" customWidth="1"/>
    <col min="4103" max="4103" width="18.5703125" style="5" bestFit="1" customWidth="1"/>
    <col min="4104" max="4352" width="8.85546875" style="5"/>
    <col min="4353" max="4353" width="5.7109375" style="5" customWidth="1"/>
    <col min="4354" max="4354" width="62.7109375" style="5" customWidth="1"/>
    <col min="4355" max="4355" width="12.42578125" style="5" customWidth="1"/>
    <col min="4356" max="4356" width="18" style="5" customWidth="1"/>
    <col min="4357" max="4357" width="59.7109375" style="5" customWidth="1"/>
    <col min="4358" max="4358" width="16.140625" style="5" customWidth="1"/>
    <col min="4359" max="4359" width="18.5703125" style="5" bestFit="1" customWidth="1"/>
    <col min="4360" max="4608" width="8.85546875" style="5"/>
    <col min="4609" max="4609" width="5.7109375" style="5" customWidth="1"/>
    <col min="4610" max="4610" width="62.7109375" style="5" customWidth="1"/>
    <col min="4611" max="4611" width="12.42578125" style="5" customWidth="1"/>
    <col min="4612" max="4612" width="18" style="5" customWidth="1"/>
    <col min="4613" max="4613" width="59.7109375" style="5" customWidth="1"/>
    <col min="4614" max="4614" width="16.140625" style="5" customWidth="1"/>
    <col min="4615" max="4615" width="18.5703125" style="5" bestFit="1" customWidth="1"/>
    <col min="4616" max="4864" width="8.85546875" style="5"/>
    <col min="4865" max="4865" width="5.7109375" style="5" customWidth="1"/>
    <col min="4866" max="4866" width="62.7109375" style="5" customWidth="1"/>
    <col min="4867" max="4867" width="12.42578125" style="5" customWidth="1"/>
    <col min="4868" max="4868" width="18" style="5" customWidth="1"/>
    <col min="4869" max="4869" width="59.7109375" style="5" customWidth="1"/>
    <col min="4870" max="4870" width="16.140625" style="5" customWidth="1"/>
    <col min="4871" max="4871" width="18.5703125" style="5" bestFit="1" customWidth="1"/>
    <col min="4872" max="5120" width="8.85546875" style="5"/>
    <col min="5121" max="5121" width="5.7109375" style="5" customWidth="1"/>
    <col min="5122" max="5122" width="62.7109375" style="5" customWidth="1"/>
    <col min="5123" max="5123" width="12.42578125" style="5" customWidth="1"/>
    <col min="5124" max="5124" width="18" style="5" customWidth="1"/>
    <col min="5125" max="5125" width="59.7109375" style="5" customWidth="1"/>
    <col min="5126" max="5126" width="16.140625" style="5" customWidth="1"/>
    <col min="5127" max="5127" width="18.5703125" style="5" bestFit="1" customWidth="1"/>
    <col min="5128" max="5376" width="8.85546875" style="5"/>
    <col min="5377" max="5377" width="5.7109375" style="5" customWidth="1"/>
    <col min="5378" max="5378" width="62.7109375" style="5" customWidth="1"/>
    <col min="5379" max="5379" width="12.42578125" style="5" customWidth="1"/>
    <col min="5380" max="5380" width="18" style="5" customWidth="1"/>
    <col min="5381" max="5381" width="59.7109375" style="5" customWidth="1"/>
    <col min="5382" max="5382" width="16.140625" style="5" customWidth="1"/>
    <col min="5383" max="5383" width="18.5703125" style="5" bestFit="1" customWidth="1"/>
    <col min="5384" max="5632" width="8.85546875" style="5"/>
    <col min="5633" max="5633" width="5.7109375" style="5" customWidth="1"/>
    <col min="5634" max="5634" width="62.7109375" style="5" customWidth="1"/>
    <col min="5635" max="5635" width="12.42578125" style="5" customWidth="1"/>
    <col min="5636" max="5636" width="18" style="5" customWidth="1"/>
    <col min="5637" max="5637" width="59.7109375" style="5" customWidth="1"/>
    <col min="5638" max="5638" width="16.140625" style="5" customWidth="1"/>
    <col min="5639" max="5639" width="18.5703125" style="5" bestFit="1" customWidth="1"/>
    <col min="5640" max="5888" width="8.85546875" style="5"/>
    <col min="5889" max="5889" width="5.7109375" style="5" customWidth="1"/>
    <col min="5890" max="5890" width="62.7109375" style="5" customWidth="1"/>
    <col min="5891" max="5891" width="12.42578125" style="5" customWidth="1"/>
    <col min="5892" max="5892" width="18" style="5" customWidth="1"/>
    <col min="5893" max="5893" width="59.7109375" style="5" customWidth="1"/>
    <col min="5894" max="5894" width="16.140625" style="5" customWidth="1"/>
    <col min="5895" max="5895" width="18.5703125" style="5" bestFit="1" customWidth="1"/>
    <col min="5896" max="6144" width="8.85546875" style="5"/>
    <col min="6145" max="6145" width="5.7109375" style="5" customWidth="1"/>
    <col min="6146" max="6146" width="62.7109375" style="5" customWidth="1"/>
    <col min="6147" max="6147" width="12.42578125" style="5" customWidth="1"/>
    <col min="6148" max="6148" width="18" style="5" customWidth="1"/>
    <col min="6149" max="6149" width="59.7109375" style="5" customWidth="1"/>
    <col min="6150" max="6150" width="16.140625" style="5" customWidth="1"/>
    <col min="6151" max="6151" width="18.5703125" style="5" bestFit="1" customWidth="1"/>
    <col min="6152" max="6400" width="8.85546875" style="5"/>
    <col min="6401" max="6401" width="5.7109375" style="5" customWidth="1"/>
    <col min="6402" max="6402" width="62.7109375" style="5" customWidth="1"/>
    <col min="6403" max="6403" width="12.42578125" style="5" customWidth="1"/>
    <col min="6404" max="6404" width="18" style="5" customWidth="1"/>
    <col min="6405" max="6405" width="59.7109375" style="5" customWidth="1"/>
    <col min="6406" max="6406" width="16.140625" style="5" customWidth="1"/>
    <col min="6407" max="6407" width="18.5703125" style="5" bestFit="1" customWidth="1"/>
    <col min="6408" max="6656" width="8.85546875" style="5"/>
    <col min="6657" max="6657" width="5.7109375" style="5" customWidth="1"/>
    <col min="6658" max="6658" width="62.7109375" style="5" customWidth="1"/>
    <col min="6659" max="6659" width="12.42578125" style="5" customWidth="1"/>
    <col min="6660" max="6660" width="18" style="5" customWidth="1"/>
    <col min="6661" max="6661" width="59.7109375" style="5" customWidth="1"/>
    <col min="6662" max="6662" width="16.140625" style="5" customWidth="1"/>
    <col min="6663" max="6663" width="18.5703125" style="5" bestFit="1" customWidth="1"/>
    <col min="6664" max="6912" width="8.85546875" style="5"/>
    <col min="6913" max="6913" width="5.7109375" style="5" customWidth="1"/>
    <col min="6914" max="6914" width="62.7109375" style="5" customWidth="1"/>
    <col min="6915" max="6915" width="12.42578125" style="5" customWidth="1"/>
    <col min="6916" max="6916" width="18" style="5" customWidth="1"/>
    <col min="6917" max="6917" width="59.7109375" style="5" customWidth="1"/>
    <col min="6918" max="6918" width="16.140625" style="5" customWidth="1"/>
    <col min="6919" max="6919" width="18.5703125" style="5" bestFit="1" customWidth="1"/>
    <col min="6920" max="7168" width="8.85546875" style="5"/>
    <col min="7169" max="7169" width="5.7109375" style="5" customWidth="1"/>
    <col min="7170" max="7170" width="62.7109375" style="5" customWidth="1"/>
    <col min="7171" max="7171" width="12.42578125" style="5" customWidth="1"/>
    <col min="7172" max="7172" width="18" style="5" customWidth="1"/>
    <col min="7173" max="7173" width="59.7109375" style="5" customWidth="1"/>
    <col min="7174" max="7174" width="16.140625" style="5" customWidth="1"/>
    <col min="7175" max="7175" width="18.5703125" style="5" bestFit="1" customWidth="1"/>
    <col min="7176" max="7424" width="8.85546875" style="5"/>
    <col min="7425" max="7425" width="5.7109375" style="5" customWidth="1"/>
    <col min="7426" max="7426" width="62.7109375" style="5" customWidth="1"/>
    <col min="7427" max="7427" width="12.42578125" style="5" customWidth="1"/>
    <col min="7428" max="7428" width="18" style="5" customWidth="1"/>
    <col min="7429" max="7429" width="59.7109375" style="5" customWidth="1"/>
    <col min="7430" max="7430" width="16.140625" style="5" customWidth="1"/>
    <col min="7431" max="7431" width="18.5703125" style="5" bestFit="1" customWidth="1"/>
    <col min="7432" max="7680" width="8.85546875" style="5"/>
    <col min="7681" max="7681" width="5.7109375" style="5" customWidth="1"/>
    <col min="7682" max="7682" width="62.7109375" style="5" customWidth="1"/>
    <col min="7683" max="7683" width="12.42578125" style="5" customWidth="1"/>
    <col min="7684" max="7684" width="18" style="5" customWidth="1"/>
    <col min="7685" max="7685" width="59.7109375" style="5" customWidth="1"/>
    <col min="7686" max="7686" width="16.140625" style="5" customWidth="1"/>
    <col min="7687" max="7687" width="18.5703125" style="5" bestFit="1" customWidth="1"/>
    <col min="7688" max="7936" width="8.85546875" style="5"/>
    <col min="7937" max="7937" width="5.7109375" style="5" customWidth="1"/>
    <col min="7938" max="7938" width="62.7109375" style="5" customWidth="1"/>
    <col min="7939" max="7939" width="12.42578125" style="5" customWidth="1"/>
    <col min="7940" max="7940" width="18" style="5" customWidth="1"/>
    <col min="7941" max="7941" width="59.7109375" style="5" customWidth="1"/>
    <col min="7942" max="7942" width="16.140625" style="5" customWidth="1"/>
    <col min="7943" max="7943" width="18.5703125" style="5" bestFit="1" customWidth="1"/>
    <col min="7944" max="8192" width="8.85546875" style="5"/>
    <col min="8193" max="8193" width="5.7109375" style="5" customWidth="1"/>
    <col min="8194" max="8194" width="62.7109375" style="5" customWidth="1"/>
    <col min="8195" max="8195" width="12.42578125" style="5" customWidth="1"/>
    <col min="8196" max="8196" width="18" style="5" customWidth="1"/>
    <col min="8197" max="8197" width="59.7109375" style="5" customWidth="1"/>
    <col min="8198" max="8198" width="16.140625" style="5" customWidth="1"/>
    <col min="8199" max="8199" width="18.5703125" style="5" bestFit="1" customWidth="1"/>
    <col min="8200" max="8448" width="8.85546875" style="5"/>
    <col min="8449" max="8449" width="5.7109375" style="5" customWidth="1"/>
    <col min="8450" max="8450" width="62.7109375" style="5" customWidth="1"/>
    <col min="8451" max="8451" width="12.42578125" style="5" customWidth="1"/>
    <col min="8452" max="8452" width="18" style="5" customWidth="1"/>
    <col min="8453" max="8453" width="59.7109375" style="5" customWidth="1"/>
    <col min="8454" max="8454" width="16.140625" style="5" customWidth="1"/>
    <col min="8455" max="8455" width="18.5703125" style="5" bestFit="1" customWidth="1"/>
    <col min="8456" max="8704" width="8.85546875" style="5"/>
    <col min="8705" max="8705" width="5.7109375" style="5" customWidth="1"/>
    <col min="8706" max="8706" width="62.7109375" style="5" customWidth="1"/>
    <col min="8707" max="8707" width="12.42578125" style="5" customWidth="1"/>
    <col min="8708" max="8708" width="18" style="5" customWidth="1"/>
    <col min="8709" max="8709" width="59.7109375" style="5" customWidth="1"/>
    <col min="8710" max="8710" width="16.140625" style="5" customWidth="1"/>
    <col min="8711" max="8711" width="18.5703125" style="5" bestFit="1" customWidth="1"/>
    <col min="8712" max="8960" width="8.85546875" style="5"/>
    <col min="8961" max="8961" width="5.7109375" style="5" customWidth="1"/>
    <col min="8962" max="8962" width="62.7109375" style="5" customWidth="1"/>
    <col min="8963" max="8963" width="12.42578125" style="5" customWidth="1"/>
    <col min="8964" max="8964" width="18" style="5" customWidth="1"/>
    <col min="8965" max="8965" width="59.7109375" style="5" customWidth="1"/>
    <col min="8966" max="8966" width="16.140625" style="5" customWidth="1"/>
    <col min="8967" max="8967" width="18.5703125" style="5" bestFit="1" customWidth="1"/>
    <col min="8968" max="9216" width="8.85546875" style="5"/>
    <col min="9217" max="9217" width="5.7109375" style="5" customWidth="1"/>
    <col min="9218" max="9218" width="62.7109375" style="5" customWidth="1"/>
    <col min="9219" max="9219" width="12.42578125" style="5" customWidth="1"/>
    <col min="9220" max="9220" width="18" style="5" customWidth="1"/>
    <col min="9221" max="9221" width="59.7109375" style="5" customWidth="1"/>
    <col min="9222" max="9222" width="16.140625" style="5" customWidth="1"/>
    <col min="9223" max="9223" width="18.5703125" style="5" bestFit="1" customWidth="1"/>
    <col min="9224" max="9472" width="8.85546875" style="5"/>
    <col min="9473" max="9473" width="5.7109375" style="5" customWidth="1"/>
    <col min="9474" max="9474" width="62.7109375" style="5" customWidth="1"/>
    <col min="9475" max="9475" width="12.42578125" style="5" customWidth="1"/>
    <col min="9476" max="9476" width="18" style="5" customWidth="1"/>
    <col min="9477" max="9477" width="59.7109375" style="5" customWidth="1"/>
    <col min="9478" max="9478" width="16.140625" style="5" customWidth="1"/>
    <col min="9479" max="9479" width="18.5703125" style="5" bestFit="1" customWidth="1"/>
    <col min="9480" max="9728" width="8.85546875" style="5"/>
    <col min="9729" max="9729" width="5.7109375" style="5" customWidth="1"/>
    <col min="9730" max="9730" width="62.7109375" style="5" customWidth="1"/>
    <col min="9731" max="9731" width="12.42578125" style="5" customWidth="1"/>
    <col min="9732" max="9732" width="18" style="5" customWidth="1"/>
    <col min="9733" max="9733" width="59.7109375" style="5" customWidth="1"/>
    <col min="9734" max="9734" width="16.140625" style="5" customWidth="1"/>
    <col min="9735" max="9735" width="18.5703125" style="5" bestFit="1" customWidth="1"/>
    <col min="9736" max="9984" width="8.85546875" style="5"/>
    <col min="9985" max="9985" width="5.7109375" style="5" customWidth="1"/>
    <col min="9986" max="9986" width="62.7109375" style="5" customWidth="1"/>
    <col min="9987" max="9987" width="12.42578125" style="5" customWidth="1"/>
    <col min="9988" max="9988" width="18" style="5" customWidth="1"/>
    <col min="9989" max="9989" width="59.7109375" style="5" customWidth="1"/>
    <col min="9990" max="9990" width="16.140625" style="5" customWidth="1"/>
    <col min="9991" max="9991" width="18.5703125" style="5" bestFit="1" customWidth="1"/>
    <col min="9992" max="10240" width="8.85546875" style="5"/>
    <col min="10241" max="10241" width="5.7109375" style="5" customWidth="1"/>
    <col min="10242" max="10242" width="62.7109375" style="5" customWidth="1"/>
    <col min="10243" max="10243" width="12.42578125" style="5" customWidth="1"/>
    <col min="10244" max="10244" width="18" style="5" customWidth="1"/>
    <col min="10245" max="10245" width="59.7109375" style="5" customWidth="1"/>
    <col min="10246" max="10246" width="16.140625" style="5" customWidth="1"/>
    <col min="10247" max="10247" width="18.5703125" style="5" bestFit="1" customWidth="1"/>
    <col min="10248" max="10496" width="8.85546875" style="5"/>
    <col min="10497" max="10497" width="5.7109375" style="5" customWidth="1"/>
    <col min="10498" max="10498" width="62.7109375" style="5" customWidth="1"/>
    <col min="10499" max="10499" width="12.42578125" style="5" customWidth="1"/>
    <col min="10500" max="10500" width="18" style="5" customWidth="1"/>
    <col min="10501" max="10501" width="59.7109375" style="5" customWidth="1"/>
    <col min="10502" max="10502" width="16.140625" style="5" customWidth="1"/>
    <col min="10503" max="10503" width="18.5703125" style="5" bestFit="1" customWidth="1"/>
    <col min="10504" max="10752" width="8.85546875" style="5"/>
    <col min="10753" max="10753" width="5.7109375" style="5" customWidth="1"/>
    <col min="10754" max="10754" width="62.7109375" style="5" customWidth="1"/>
    <col min="10755" max="10755" width="12.42578125" style="5" customWidth="1"/>
    <col min="10756" max="10756" width="18" style="5" customWidth="1"/>
    <col min="10757" max="10757" width="59.7109375" style="5" customWidth="1"/>
    <col min="10758" max="10758" width="16.140625" style="5" customWidth="1"/>
    <col min="10759" max="10759" width="18.5703125" style="5" bestFit="1" customWidth="1"/>
    <col min="10760" max="11008" width="8.85546875" style="5"/>
    <col min="11009" max="11009" width="5.7109375" style="5" customWidth="1"/>
    <col min="11010" max="11010" width="62.7109375" style="5" customWidth="1"/>
    <col min="11011" max="11011" width="12.42578125" style="5" customWidth="1"/>
    <col min="11012" max="11012" width="18" style="5" customWidth="1"/>
    <col min="11013" max="11013" width="59.7109375" style="5" customWidth="1"/>
    <col min="11014" max="11014" width="16.140625" style="5" customWidth="1"/>
    <col min="11015" max="11015" width="18.5703125" style="5" bestFit="1" customWidth="1"/>
    <col min="11016" max="11264" width="8.85546875" style="5"/>
    <col min="11265" max="11265" width="5.7109375" style="5" customWidth="1"/>
    <col min="11266" max="11266" width="62.7109375" style="5" customWidth="1"/>
    <col min="11267" max="11267" width="12.42578125" style="5" customWidth="1"/>
    <col min="11268" max="11268" width="18" style="5" customWidth="1"/>
    <col min="11269" max="11269" width="59.7109375" style="5" customWidth="1"/>
    <col min="11270" max="11270" width="16.140625" style="5" customWidth="1"/>
    <col min="11271" max="11271" width="18.5703125" style="5" bestFit="1" customWidth="1"/>
    <col min="11272" max="11520" width="8.85546875" style="5"/>
    <col min="11521" max="11521" width="5.7109375" style="5" customWidth="1"/>
    <col min="11522" max="11522" width="62.7109375" style="5" customWidth="1"/>
    <col min="11523" max="11523" width="12.42578125" style="5" customWidth="1"/>
    <col min="11524" max="11524" width="18" style="5" customWidth="1"/>
    <col min="11525" max="11525" width="59.7109375" style="5" customWidth="1"/>
    <col min="11526" max="11526" width="16.140625" style="5" customWidth="1"/>
    <col min="11527" max="11527" width="18.5703125" style="5" bestFit="1" customWidth="1"/>
    <col min="11528" max="11776" width="8.85546875" style="5"/>
    <col min="11777" max="11777" width="5.7109375" style="5" customWidth="1"/>
    <col min="11778" max="11778" width="62.7109375" style="5" customWidth="1"/>
    <col min="11779" max="11779" width="12.42578125" style="5" customWidth="1"/>
    <col min="11780" max="11780" width="18" style="5" customWidth="1"/>
    <col min="11781" max="11781" width="59.7109375" style="5" customWidth="1"/>
    <col min="11782" max="11782" width="16.140625" style="5" customWidth="1"/>
    <col min="11783" max="11783" width="18.5703125" style="5" bestFit="1" customWidth="1"/>
    <col min="11784" max="12032" width="8.85546875" style="5"/>
    <col min="12033" max="12033" width="5.7109375" style="5" customWidth="1"/>
    <col min="12034" max="12034" width="62.7109375" style="5" customWidth="1"/>
    <col min="12035" max="12035" width="12.42578125" style="5" customWidth="1"/>
    <col min="12036" max="12036" width="18" style="5" customWidth="1"/>
    <col min="12037" max="12037" width="59.7109375" style="5" customWidth="1"/>
    <col min="12038" max="12038" width="16.140625" style="5" customWidth="1"/>
    <col min="12039" max="12039" width="18.5703125" style="5" bestFit="1" customWidth="1"/>
    <col min="12040" max="12288" width="8.85546875" style="5"/>
    <col min="12289" max="12289" width="5.7109375" style="5" customWidth="1"/>
    <col min="12290" max="12290" width="62.7109375" style="5" customWidth="1"/>
    <col min="12291" max="12291" width="12.42578125" style="5" customWidth="1"/>
    <col min="12292" max="12292" width="18" style="5" customWidth="1"/>
    <col min="12293" max="12293" width="59.7109375" style="5" customWidth="1"/>
    <col min="12294" max="12294" width="16.140625" style="5" customWidth="1"/>
    <col min="12295" max="12295" width="18.5703125" style="5" bestFit="1" customWidth="1"/>
    <col min="12296" max="12544" width="8.85546875" style="5"/>
    <col min="12545" max="12545" width="5.7109375" style="5" customWidth="1"/>
    <col min="12546" max="12546" width="62.7109375" style="5" customWidth="1"/>
    <col min="12547" max="12547" width="12.42578125" style="5" customWidth="1"/>
    <col min="12548" max="12548" width="18" style="5" customWidth="1"/>
    <col min="12549" max="12549" width="59.7109375" style="5" customWidth="1"/>
    <col min="12550" max="12550" width="16.140625" style="5" customWidth="1"/>
    <col min="12551" max="12551" width="18.5703125" style="5" bestFit="1" customWidth="1"/>
    <col min="12552" max="12800" width="8.85546875" style="5"/>
    <col min="12801" max="12801" width="5.7109375" style="5" customWidth="1"/>
    <col min="12802" max="12802" width="62.7109375" style="5" customWidth="1"/>
    <col min="12803" max="12803" width="12.42578125" style="5" customWidth="1"/>
    <col min="12804" max="12804" width="18" style="5" customWidth="1"/>
    <col min="12805" max="12805" width="59.7109375" style="5" customWidth="1"/>
    <col min="12806" max="12806" width="16.140625" style="5" customWidth="1"/>
    <col min="12807" max="12807" width="18.5703125" style="5" bestFit="1" customWidth="1"/>
    <col min="12808" max="13056" width="8.85546875" style="5"/>
    <col min="13057" max="13057" width="5.7109375" style="5" customWidth="1"/>
    <col min="13058" max="13058" width="62.7109375" style="5" customWidth="1"/>
    <col min="13059" max="13059" width="12.42578125" style="5" customWidth="1"/>
    <col min="13060" max="13060" width="18" style="5" customWidth="1"/>
    <col min="13061" max="13061" width="59.7109375" style="5" customWidth="1"/>
    <col min="13062" max="13062" width="16.140625" style="5" customWidth="1"/>
    <col min="13063" max="13063" width="18.5703125" style="5" bestFit="1" customWidth="1"/>
    <col min="13064" max="13312" width="8.85546875" style="5"/>
    <col min="13313" max="13313" width="5.7109375" style="5" customWidth="1"/>
    <col min="13314" max="13314" width="62.7109375" style="5" customWidth="1"/>
    <col min="13315" max="13315" width="12.42578125" style="5" customWidth="1"/>
    <col min="13316" max="13316" width="18" style="5" customWidth="1"/>
    <col min="13317" max="13317" width="59.7109375" style="5" customWidth="1"/>
    <col min="13318" max="13318" width="16.140625" style="5" customWidth="1"/>
    <col min="13319" max="13319" width="18.5703125" style="5" bestFit="1" customWidth="1"/>
    <col min="13320" max="13568" width="8.85546875" style="5"/>
    <col min="13569" max="13569" width="5.7109375" style="5" customWidth="1"/>
    <col min="13570" max="13570" width="62.7109375" style="5" customWidth="1"/>
    <col min="13571" max="13571" width="12.42578125" style="5" customWidth="1"/>
    <col min="13572" max="13572" width="18" style="5" customWidth="1"/>
    <col min="13573" max="13573" width="59.7109375" style="5" customWidth="1"/>
    <col min="13574" max="13574" width="16.140625" style="5" customWidth="1"/>
    <col min="13575" max="13575" width="18.5703125" style="5" bestFit="1" customWidth="1"/>
    <col min="13576" max="13824" width="8.85546875" style="5"/>
    <col min="13825" max="13825" width="5.7109375" style="5" customWidth="1"/>
    <col min="13826" max="13826" width="62.7109375" style="5" customWidth="1"/>
    <col min="13827" max="13827" width="12.42578125" style="5" customWidth="1"/>
    <col min="13828" max="13828" width="18" style="5" customWidth="1"/>
    <col min="13829" max="13829" width="59.7109375" style="5" customWidth="1"/>
    <col min="13830" max="13830" width="16.140625" style="5" customWidth="1"/>
    <col min="13831" max="13831" width="18.5703125" style="5" bestFit="1" customWidth="1"/>
    <col min="13832" max="14080" width="8.85546875" style="5"/>
    <col min="14081" max="14081" width="5.7109375" style="5" customWidth="1"/>
    <col min="14082" max="14082" width="62.7109375" style="5" customWidth="1"/>
    <col min="14083" max="14083" width="12.42578125" style="5" customWidth="1"/>
    <col min="14084" max="14084" width="18" style="5" customWidth="1"/>
    <col min="14085" max="14085" width="59.7109375" style="5" customWidth="1"/>
    <col min="14086" max="14086" width="16.140625" style="5" customWidth="1"/>
    <col min="14087" max="14087" width="18.5703125" style="5" bestFit="1" customWidth="1"/>
    <col min="14088" max="14336" width="8.85546875" style="5"/>
    <col min="14337" max="14337" width="5.7109375" style="5" customWidth="1"/>
    <col min="14338" max="14338" width="62.7109375" style="5" customWidth="1"/>
    <col min="14339" max="14339" width="12.42578125" style="5" customWidth="1"/>
    <col min="14340" max="14340" width="18" style="5" customWidth="1"/>
    <col min="14341" max="14341" width="59.7109375" style="5" customWidth="1"/>
    <col min="14342" max="14342" width="16.140625" style="5" customWidth="1"/>
    <col min="14343" max="14343" width="18.5703125" style="5" bestFit="1" customWidth="1"/>
    <col min="14344" max="14592" width="8.85546875" style="5"/>
    <col min="14593" max="14593" width="5.7109375" style="5" customWidth="1"/>
    <col min="14594" max="14594" width="62.7109375" style="5" customWidth="1"/>
    <col min="14595" max="14595" width="12.42578125" style="5" customWidth="1"/>
    <col min="14596" max="14596" width="18" style="5" customWidth="1"/>
    <col min="14597" max="14597" width="59.7109375" style="5" customWidth="1"/>
    <col min="14598" max="14598" width="16.140625" style="5" customWidth="1"/>
    <col min="14599" max="14599" width="18.5703125" style="5" bestFit="1" customWidth="1"/>
    <col min="14600" max="14848" width="8.85546875" style="5"/>
    <col min="14849" max="14849" width="5.7109375" style="5" customWidth="1"/>
    <col min="14850" max="14850" width="62.7109375" style="5" customWidth="1"/>
    <col min="14851" max="14851" width="12.42578125" style="5" customWidth="1"/>
    <col min="14852" max="14852" width="18" style="5" customWidth="1"/>
    <col min="14853" max="14853" width="59.7109375" style="5" customWidth="1"/>
    <col min="14854" max="14854" width="16.140625" style="5" customWidth="1"/>
    <col min="14855" max="14855" width="18.5703125" style="5" bestFit="1" customWidth="1"/>
    <col min="14856" max="15104" width="8.85546875" style="5"/>
    <col min="15105" max="15105" width="5.7109375" style="5" customWidth="1"/>
    <col min="15106" max="15106" width="62.7109375" style="5" customWidth="1"/>
    <col min="15107" max="15107" width="12.42578125" style="5" customWidth="1"/>
    <col min="15108" max="15108" width="18" style="5" customWidth="1"/>
    <col min="15109" max="15109" width="59.7109375" style="5" customWidth="1"/>
    <col min="15110" max="15110" width="16.140625" style="5" customWidth="1"/>
    <col min="15111" max="15111" width="18.5703125" style="5" bestFit="1" customWidth="1"/>
    <col min="15112" max="15360" width="8.85546875" style="5"/>
    <col min="15361" max="15361" width="5.7109375" style="5" customWidth="1"/>
    <col min="15362" max="15362" width="62.7109375" style="5" customWidth="1"/>
    <col min="15363" max="15363" width="12.42578125" style="5" customWidth="1"/>
    <col min="15364" max="15364" width="18" style="5" customWidth="1"/>
    <col min="15365" max="15365" width="59.7109375" style="5" customWidth="1"/>
    <col min="15366" max="15366" width="16.140625" style="5" customWidth="1"/>
    <col min="15367" max="15367" width="18.5703125" style="5" bestFit="1" customWidth="1"/>
    <col min="15368" max="15616" width="8.85546875" style="5"/>
    <col min="15617" max="15617" width="5.7109375" style="5" customWidth="1"/>
    <col min="15618" max="15618" width="62.7109375" style="5" customWidth="1"/>
    <col min="15619" max="15619" width="12.42578125" style="5" customWidth="1"/>
    <col min="15620" max="15620" width="18" style="5" customWidth="1"/>
    <col min="15621" max="15621" width="59.7109375" style="5" customWidth="1"/>
    <col min="15622" max="15622" width="16.140625" style="5" customWidth="1"/>
    <col min="15623" max="15623" width="18.5703125" style="5" bestFit="1" customWidth="1"/>
    <col min="15624" max="15872" width="8.85546875" style="5"/>
    <col min="15873" max="15873" width="5.7109375" style="5" customWidth="1"/>
    <col min="15874" max="15874" width="62.7109375" style="5" customWidth="1"/>
    <col min="15875" max="15875" width="12.42578125" style="5" customWidth="1"/>
    <col min="15876" max="15876" width="18" style="5" customWidth="1"/>
    <col min="15877" max="15877" width="59.7109375" style="5" customWidth="1"/>
    <col min="15878" max="15878" width="16.140625" style="5" customWidth="1"/>
    <col min="15879" max="15879" width="18.5703125" style="5" bestFit="1" customWidth="1"/>
    <col min="15880" max="16128" width="8.85546875" style="5"/>
    <col min="16129" max="16129" width="5.7109375" style="5" customWidth="1"/>
    <col min="16130" max="16130" width="62.7109375" style="5" customWidth="1"/>
    <col min="16131" max="16131" width="12.42578125" style="5" customWidth="1"/>
    <col min="16132" max="16132" width="18" style="5" customWidth="1"/>
    <col min="16133" max="16133" width="59.7109375" style="5" customWidth="1"/>
    <col min="16134" max="16134" width="16.140625" style="5" customWidth="1"/>
    <col min="16135" max="16135" width="18.5703125" style="5" bestFit="1" customWidth="1"/>
    <col min="16136" max="16384" width="8.85546875" style="5"/>
  </cols>
  <sheetData>
    <row r="1" spans="1:7" x14ac:dyDescent="0.25">
      <c r="A1" s="175" t="s">
        <v>0</v>
      </c>
      <c r="B1" s="175"/>
      <c r="C1" s="175"/>
      <c r="D1" s="175"/>
    </row>
    <row r="2" spans="1:7" x14ac:dyDescent="0.25">
      <c r="A2" s="35"/>
      <c r="B2" s="36"/>
      <c r="C2" s="37"/>
      <c r="D2" s="37"/>
    </row>
    <row r="3" spans="1:7" x14ac:dyDescent="0.25">
      <c r="A3" s="38"/>
      <c r="B3" s="38"/>
      <c r="C3" s="38"/>
      <c r="D3" s="38"/>
    </row>
    <row r="4" spans="1:7" x14ac:dyDescent="0.25">
      <c r="A4" s="39" t="s">
        <v>2</v>
      </c>
      <c r="B4" s="39"/>
      <c r="C4" s="176"/>
      <c r="D4" s="176"/>
    </row>
    <row r="5" spans="1:7" ht="16.5" customHeight="1" x14ac:dyDescent="0.25">
      <c r="A5" s="38"/>
      <c r="B5" s="36"/>
      <c r="C5" s="177" t="s">
        <v>238</v>
      </c>
      <c r="D5" s="177"/>
      <c r="G5" s="36" t="s">
        <v>1</v>
      </c>
    </row>
    <row r="6" spans="1:7" x14ac:dyDescent="0.25">
      <c r="A6" s="40"/>
      <c r="B6" s="41" t="s">
        <v>3</v>
      </c>
      <c r="C6" s="158" t="s">
        <v>4</v>
      </c>
      <c r="D6" s="158"/>
    </row>
    <row r="7" spans="1:7" x14ac:dyDescent="0.25">
      <c r="A7" s="42" t="s">
        <v>5</v>
      </c>
      <c r="B7" s="42" t="s">
        <v>6</v>
      </c>
      <c r="C7" s="178">
        <v>1469.49</v>
      </c>
      <c r="D7" s="178"/>
    </row>
    <row r="8" spans="1:7" ht="11.25" customHeight="1" x14ac:dyDescent="0.25">
      <c r="A8" s="42" t="s">
        <v>7</v>
      </c>
      <c r="B8" s="42" t="s">
        <v>8</v>
      </c>
      <c r="C8" s="178" t="s">
        <v>117</v>
      </c>
      <c r="D8" s="178"/>
    </row>
    <row r="9" spans="1:7" x14ac:dyDescent="0.25">
      <c r="A9" s="42" t="s">
        <v>9</v>
      </c>
      <c r="B9" s="42" t="s">
        <v>10</v>
      </c>
      <c r="C9" s="178" t="s">
        <v>117</v>
      </c>
      <c r="D9" s="178"/>
    </row>
    <row r="10" spans="1:7" x14ac:dyDescent="0.25">
      <c r="A10" s="42" t="s">
        <v>11</v>
      </c>
      <c r="B10" s="42" t="s">
        <v>12</v>
      </c>
      <c r="C10" s="178" t="s">
        <v>117</v>
      </c>
      <c r="D10" s="178"/>
      <c r="G10" s="33" t="s">
        <v>125</v>
      </c>
    </row>
    <row r="11" spans="1:7" x14ac:dyDescent="0.25">
      <c r="A11" s="42" t="s">
        <v>13</v>
      </c>
      <c r="B11" s="42" t="s">
        <v>124</v>
      </c>
      <c r="C11" s="178" t="s">
        <v>117</v>
      </c>
      <c r="D11" s="178"/>
      <c r="G11" s="33" t="s">
        <v>159</v>
      </c>
    </row>
    <row r="12" spans="1:7" x14ac:dyDescent="0.25">
      <c r="A12" s="42" t="s">
        <v>14</v>
      </c>
      <c r="B12" s="42" t="s">
        <v>15</v>
      </c>
      <c r="C12" s="178" t="s">
        <v>117</v>
      </c>
      <c r="D12" s="178"/>
    </row>
    <row r="13" spans="1:7" x14ac:dyDescent="0.25">
      <c r="A13" s="41"/>
      <c r="B13" s="41" t="s">
        <v>19</v>
      </c>
      <c r="C13" s="165">
        <f>SUM(C7:D12)</f>
        <v>1469.49</v>
      </c>
      <c r="D13" s="165"/>
    </row>
    <row r="14" spans="1:7" x14ac:dyDescent="0.25">
      <c r="A14" s="38"/>
      <c r="B14" s="38"/>
      <c r="C14" s="38"/>
      <c r="D14" s="38"/>
    </row>
    <row r="15" spans="1:7" x14ac:dyDescent="0.25">
      <c r="A15" s="39" t="s">
        <v>20</v>
      </c>
      <c r="B15" s="39"/>
      <c r="C15" s="38"/>
      <c r="D15" s="38"/>
    </row>
    <row r="16" spans="1:7" ht="12" thickBot="1" x14ac:dyDescent="0.3">
      <c r="A16" s="38"/>
      <c r="B16" s="36"/>
      <c r="C16" s="38"/>
      <c r="D16" s="38"/>
      <c r="E16" s="43" t="s">
        <v>158</v>
      </c>
    </row>
    <row r="17" spans="1:7" x14ac:dyDescent="0.25">
      <c r="A17" s="1">
        <v>2</v>
      </c>
      <c r="B17" s="42" t="s">
        <v>21</v>
      </c>
      <c r="C17" s="162" t="s">
        <v>4</v>
      </c>
      <c r="D17" s="174"/>
      <c r="E17" s="44" t="s">
        <v>130</v>
      </c>
      <c r="F17" s="45">
        <v>22</v>
      </c>
    </row>
    <row r="18" spans="1:7" x14ac:dyDescent="0.25">
      <c r="A18" s="42" t="s">
        <v>5</v>
      </c>
      <c r="B18" s="42" t="s">
        <v>22</v>
      </c>
      <c r="C18" s="185">
        <f>300-(F18*C7)</f>
        <v>211.8306</v>
      </c>
      <c r="D18" s="186"/>
      <c r="E18" s="46" t="s">
        <v>131</v>
      </c>
      <c r="F18" s="47">
        <v>0.06</v>
      </c>
      <c r="G18" s="33" t="s">
        <v>127</v>
      </c>
    </row>
    <row r="19" spans="1:7" x14ac:dyDescent="0.25">
      <c r="A19" s="42" t="s">
        <v>7</v>
      </c>
      <c r="B19" s="48" t="s">
        <v>23</v>
      </c>
      <c r="C19" s="185">
        <f>(27.4)*F17*F19</f>
        <v>602.79999999999995</v>
      </c>
      <c r="D19" s="186"/>
      <c r="E19" s="46" t="s">
        <v>132</v>
      </c>
      <c r="F19" s="47">
        <v>1</v>
      </c>
      <c r="G19" s="33" t="s">
        <v>126</v>
      </c>
    </row>
    <row r="20" spans="1:7" ht="12" thickBot="1" x14ac:dyDescent="0.3">
      <c r="A20" s="42" t="s">
        <v>9</v>
      </c>
      <c r="B20" s="42" t="s">
        <v>122</v>
      </c>
      <c r="C20" s="178">
        <v>0</v>
      </c>
      <c r="D20" s="172"/>
      <c r="E20" s="49" t="s">
        <v>239</v>
      </c>
      <c r="F20" s="50">
        <v>1</v>
      </c>
      <c r="G20" s="33" t="s">
        <v>126</v>
      </c>
    </row>
    <row r="21" spans="1:7" x14ac:dyDescent="0.25">
      <c r="A21" s="42" t="s">
        <v>11</v>
      </c>
      <c r="B21" s="42" t="s">
        <v>123</v>
      </c>
      <c r="C21" s="169">
        <v>0</v>
      </c>
      <c r="D21" s="170"/>
      <c r="G21" s="33" t="s">
        <v>126</v>
      </c>
    </row>
    <row r="22" spans="1:7" ht="15" customHeight="1" x14ac:dyDescent="0.25">
      <c r="A22" s="42" t="s">
        <v>13</v>
      </c>
      <c r="B22" s="42" t="s">
        <v>121</v>
      </c>
      <c r="C22" s="169">
        <v>0</v>
      </c>
      <c r="D22" s="170"/>
      <c r="G22" s="33" t="s">
        <v>126</v>
      </c>
    </row>
    <row r="23" spans="1:7" ht="15" customHeight="1" x14ac:dyDescent="0.25">
      <c r="A23" s="42" t="s">
        <v>14</v>
      </c>
      <c r="B23" s="42" t="s">
        <v>128</v>
      </c>
      <c r="C23" s="169">
        <v>0</v>
      </c>
      <c r="D23" s="170"/>
      <c r="G23" s="33" t="s">
        <v>126</v>
      </c>
    </row>
    <row r="24" spans="1:7" ht="15" customHeight="1" x14ac:dyDescent="0.25">
      <c r="A24" s="42" t="s">
        <v>16</v>
      </c>
      <c r="B24" s="42" t="s">
        <v>18</v>
      </c>
      <c r="C24" s="172">
        <v>0</v>
      </c>
      <c r="D24" s="173"/>
    </row>
    <row r="25" spans="1:7" x14ac:dyDescent="0.25">
      <c r="A25" s="42"/>
      <c r="B25" s="41" t="s">
        <v>24</v>
      </c>
      <c r="C25" s="165">
        <f>SUM(C18:C23)</f>
        <v>814.63059999999996</v>
      </c>
      <c r="D25" s="165"/>
    </row>
    <row r="26" spans="1:7" x14ac:dyDescent="0.25">
      <c r="A26" s="38"/>
      <c r="B26" s="38"/>
      <c r="C26" s="38"/>
      <c r="D26" s="38"/>
    </row>
    <row r="27" spans="1:7" x14ac:dyDescent="0.25">
      <c r="A27" s="171" t="s">
        <v>25</v>
      </c>
      <c r="B27" s="171"/>
      <c r="C27" s="38"/>
      <c r="D27" s="38"/>
    </row>
    <row r="28" spans="1:7" x14ac:dyDescent="0.25">
      <c r="A28" s="38"/>
      <c r="B28" s="36"/>
      <c r="C28" s="38"/>
      <c r="D28" s="38"/>
    </row>
    <row r="29" spans="1:7" x14ac:dyDescent="0.25">
      <c r="A29" s="1">
        <v>3</v>
      </c>
      <c r="B29" s="42" t="s">
        <v>26</v>
      </c>
      <c r="C29" s="162" t="s">
        <v>4</v>
      </c>
      <c r="D29" s="162"/>
    </row>
    <row r="30" spans="1:7" ht="15" customHeight="1" x14ac:dyDescent="0.25">
      <c r="A30" s="42" t="s">
        <v>5</v>
      </c>
      <c r="B30" s="42" t="s">
        <v>27</v>
      </c>
      <c r="C30" s="163">
        <v>0</v>
      </c>
      <c r="D30" s="163"/>
      <c r="G30" s="33" t="s">
        <v>160</v>
      </c>
    </row>
    <row r="31" spans="1:7" x14ac:dyDescent="0.25">
      <c r="A31" s="42" t="s">
        <v>7</v>
      </c>
      <c r="B31" s="42" t="s">
        <v>28</v>
      </c>
      <c r="C31" s="163">
        <v>0</v>
      </c>
      <c r="D31" s="163"/>
      <c r="G31" s="33" t="s">
        <v>160</v>
      </c>
    </row>
    <row r="32" spans="1:7" ht="11.25" customHeight="1" x14ac:dyDescent="0.25">
      <c r="A32" s="42" t="s">
        <v>9</v>
      </c>
      <c r="B32" s="42" t="s">
        <v>129</v>
      </c>
      <c r="C32" s="163">
        <v>0</v>
      </c>
      <c r="D32" s="163"/>
      <c r="G32" s="33" t="s">
        <v>160</v>
      </c>
    </row>
    <row r="33" spans="1:7" x14ac:dyDescent="0.25">
      <c r="A33" s="42" t="s">
        <v>11</v>
      </c>
      <c r="B33" s="42" t="s">
        <v>18</v>
      </c>
      <c r="C33" s="163">
        <v>0</v>
      </c>
      <c r="D33" s="163"/>
    </row>
    <row r="34" spans="1:7" x14ac:dyDescent="0.25">
      <c r="A34" s="158" t="s">
        <v>29</v>
      </c>
      <c r="B34" s="158"/>
      <c r="C34" s="165">
        <f>C30</f>
        <v>0</v>
      </c>
      <c r="D34" s="165"/>
    </row>
    <row r="35" spans="1:7" x14ac:dyDescent="0.25">
      <c r="A35" s="38"/>
      <c r="B35" s="38"/>
      <c r="C35" s="38"/>
      <c r="D35" s="38"/>
    </row>
    <row r="36" spans="1:7" x14ac:dyDescent="0.25">
      <c r="A36" s="39" t="s">
        <v>30</v>
      </c>
      <c r="B36" s="39"/>
      <c r="C36" s="38"/>
      <c r="D36" s="38"/>
    </row>
    <row r="37" spans="1:7" x14ac:dyDescent="0.25">
      <c r="A37" s="38"/>
      <c r="B37" s="38"/>
      <c r="C37" s="38"/>
      <c r="D37" s="38"/>
    </row>
    <row r="38" spans="1:7" x14ac:dyDescent="0.25">
      <c r="A38" s="39" t="s">
        <v>31</v>
      </c>
      <c r="B38" s="39"/>
      <c r="C38" s="38"/>
      <c r="D38" s="38"/>
    </row>
    <row r="39" spans="1:7" x14ac:dyDescent="0.25">
      <c r="A39" s="38"/>
      <c r="B39" s="36"/>
      <c r="C39" s="38"/>
      <c r="D39" s="38"/>
    </row>
    <row r="40" spans="1:7" x14ac:dyDescent="0.25">
      <c r="A40" s="41" t="s">
        <v>32</v>
      </c>
      <c r="B40" s="41" t="s">
        <v>33</v>
      </c>
      <c r="C40" s="51" t="s">
        <v>34</v>
      </c>
      <c r="D40" s="41" t="s">
        <v>4</v>
      </c>
    </row>
    <row r="41" spans="1:7" x14ac:dyDescent="0.25">
      <c r="A41" s="42" t="s">
        <v>5</v>
      </c>
      <c r="B41" s="42" t="s">
        <v>35</v>
      </c>
      <c r="C41" s="52">
        <v>0.2</v>
      </c>
      <c r="D41" s="53">
        <f>C41*C13</f>
        <v>293.89800000000002</v>
      </c>
      <c r="G41" s="33" t="s">
        <v>103</v>
      </c>
    </row>
    <row r="42" spans="1:7" x14ac:dyDescent="0.25">
      <c r="A42" s="42" t="s">
        <v>13</v>
      </c>
      <c r="B42" s="42" t="s">
        <v>36</v>
      </c>
      <c r="C42" s="54">
        <v>2.5000000000000001E-2</v>
      </c>
      <c r="D42" s="53">
        <f>C42*C13</f>
        <v>36.737250000000003</v>
      </c>
      <c r="G42" s="33" t="s">
        <v>104</v>
      </c>
    </row>
    <row r="43" spans="1:7" x14ac:dyDescent="0.25">
      <c r="A43" s="42" t="s">
        <v>17</v>
      </c>
      <c r="B43" s="42" t="s">
        <v>37</v>
      </c>
      <c r="C43" s="52">
        <v>6.0000000000000001E-3</v>
      </c>
      <c r="D43" s="53">
        <f>C43*C13</f>
        <v>8.8169400000000007</v>
      </c>
      <c r="G43" s="33" t="s">
        <v>105</v>
      </c>
    </row>
    <row r="44" spans="1:7" x14ac:dyDescent="0.25">
      <c r="A44" s="42" t="s">
        <v>7</v>
      </c>
      <c r="B44" s="42" t="s">
        <v>38</v>
      </c>
      <c r="C44" s="52">
        <v>1.4999999999999999E-2</v>
      </c>
      <c r="D44" s="53">
        <f>C44*C13</f>
        <v>22.042349999999999</v>
      </c>
      <c r="G44" s="33" t="s">
        <v>106</v>
      </c>
    </row>
    <row r="45" spans="1:7" x14ac:dyDescent="0.25">
      <c r="A45" s="42" t="s">
        <v>9</v>
      </c>
      <c r="B45" s="42" t="s">
        <v>39</v>
      </c>
      <c r="C45" s="52">
        <v>0.01</v>
      </c>
      <c r="D45" s="53">
        <f>C45*C13</f>
        <v>14.694900000000001</v>
      </c>
      <c r="G45" s="33" t="s">
        <v>107</v>
      </c>
    </row>
    <row r="46" spans="1:7" x14ac:dyDescent="0.25">
      <c r="A46" s="42" t="s">
        <v>11</v>
      </c>
      <c r="B46" s="42" t="s">
        <v>40</v>
      </c>
      <c r="C46" s="52">
        <v>2E-3</v>
      </c>
      <c r="D46" s="53">
        <f>C46*C13</f>
        <v>2.9389799999999999</v>
      </c>
      <c r="G46" s="33" t="s">
        <v>108</v>
      </c>
    </row>
    <row r="47" spans="1:7" x14ac:dyDescent="0.25">
      <c r="A47" s="42" t="s">
        <v>14</v>
      </c>
      <c r="B47" s="42" t="s">
        <v>41</v>
      </c>
      <c r="C47" s="52">
        <v>0.08</v>
      </c>
      <c r="D47" s="53">
        <f>C47*C13</f>
        <v>117.5592</v>
      </c>
      <c r="G47" s="33" t="s">
        <v>109</v>
      </c>
    </row>
    <row r="48" spans="1:7" x14ac:dyDescent="0.25">
      <c r="A48" s="42" t="s">
        <v>16</v>
      </c>
      <c r="B48" s="42" t="s">
        <v>118</v>
      </c>
      <c r="C48" s="52">
        <v>0.06</v>
      </c>
      <c r="D48" s="53">
        <f>C48*C13</f>
        <v>88.169399999999996</v>
      </c>
      <c r="G48" s="33" t="s">
        <v>110</v>
      </c>
    </row>
    <row r="49" spans="1:8" x14ac:dyDescent="0.25">
      <c r="A49" s="158" t="s">
        <v>42</v>
      </c>
      <c r="B49" s="158"/>
      <c r="C49" s="55">
        <f>SUM(C41:C48)</f>
        <v>0.39800000000000002</v>
      </c>
      <c r="D49" s="56">
        <f>SUM(D41:D48)</f>
        <v>584.85702000000003</v>
      </c>
    </row>
    <row r="50" spans="1:8" x14ac:dyDescent="0.25">
      <c r="A50" s="38"/>
      <c r="B50" s="38"/>
      <c r="C50" s="38"/>
      <c r="D50" s="38"/>
    </row>
    <row r="51" spans="1:8" x14ac:dyDescent="0.25">
      <c r="A51" s="39" t="s">
        <v>43</v>
      </c>
      <c r="B51" s="39"/>
      <c r="C51" s="38"/>
      <c r="D51" s="38"/>
    </row>
    <row r="52" spans="1:8" x14ac:dyDescent="0.25">
      <c r="A52" s="38"/>
      <c r="B52" s="36"/>
      <c r="C52" s="38"/>
      <c r="D52" s="38"/>
    </row>
    <row r="53" spans="1:8" x14ac:dyDescent="0.25">
      <c r="A53" s="41" t="s">
        <v>44</v>
      </c>
      <c r="B53" s="40" t="s">
        <v>45</v>
      </c>
      <c r="C53" s="51" t="s">
        <v>34</v>
      </c>
      <c r="D53" s="41" t="s">
        <v>4</v>
      </c>
    </row>
    <row r="54" spans="1:8" x14ac:dyDescent="0.25">
      <c r="A54" s="42" t="s">
        <v>5</v>
      </c>
      <c r="B54" s="1" t="s">
        <v>46</v>
      </c>
      <c r="C54" s="52">
        <f>1/12</f>
        <v>8.3333333333333329E-2</v>
      </c>
      <c r="D54" s="53">
        <f>C13*C54</f>
        <v>122.4575</v>
      </c>
      <c r="G54" s="33" t="s">
        <v>111</v>
      </c>
    </row>
    <row r="55" spans="1:8" x14ac:dyDescent="0.25">
      <c r="A55" s="42" t="s">
        <v>7</v>
      </c>
      <c r="B55" s="1" t="s">
        <v>47</v>
      </c>
      <c r="C55" s="57">
        <f>1/3/12</f>
        <v>2.7777777777777776E-2</v>
      </c>
      <c r="D55" s="53">
        <f>C55*C13</f>
        <v>40.819166666666668</v>
      </c>
      <c r="G55" s="33" t="s">
        <v>112</v>
      </c>
    </row>
    <row r="56" spans="1:8" x14ac:dyDescent="0.25">
      <c r="A56" s="158" t="s">
        <v>48</v>
      </c>
      <c r="B56" s="158"/>
      <c r="C56" s="58">
        <f>SUM(C54:C55)</f>
        <v>0.1111111111111111</v>
      </c>
      <c r="D56" s="56">
        <f>SUM(D54:D55)</f>
        <v>163.27666666666667</v>
      </c>
    </row>
    <row r="57" spans="1:8" x14ac:dyDescent="0.25">
      <c r="A57" s="42" t="s">
        <v>9</v>
      </c>
      <c r="B57" s="1" t="s">
        <v>49</v>
      </c>
      <c r="C57" s="52">
        <f>C49*C56</f>
        <v>4.4222222222222225E-2</v>
      </c>
      <c r="D57" s="53">
        <f>C49*D56</f>
        <v>64.98411333333334</v>
      </c>
    </row>
    <row r="58" spans="1:8" x14ac:dyDescent="0.25">
      <c r="A58" s="158" t="s">
        <v>42</v>
      </c>
      <c r="B58" s="158"/>
      <c r="C58" s="58">
        <f>SUM(C56:C57)</f>
        <v>0.15533333333333332</v>
      </c>
      <c r="D58" s="56">
        <f>SUM(D56:D57)</f>
        <v>228.26078000000001</v>
      </c>
      <c r="G58" s="59"/>
    </row>
    <row r="59" spans="1:8" x14ac:dyDescent="0.25">
      <c r="A59" s="38"/>
      <c r="B59" s="38"/>
      <c r="C59" s="38"/>
      <c r="D59" s="38"/>
    </row>
    <row r="60" spans="1:8" x14ac:dyDescent="0.25">
      <c r="A60" s="39" t="s">
        <v>50</v>
      </c>
      <c r="B60" s="38"/>
      <c r="C60" s="38"/>
      <c r="D60" s="38"/>
    </row>
    <row r="61" spans="1:8" x14ac:dyDescent="0.25">
      <c r="A61" s="38"/>
      <c r="B61" s="36"/>
      <c r="C61" s="38"/>
      <c r="D61" s="38"/>
    </row>
    <row r="62" spans="1:8" x14ac:dyDescent="0.25">
      <c r="A62" s="41" t="s">
        <v>51</v>
      </c>
      <c r="B62" s="40" t="s">
        <v>52</v>
      </c>
      <c r="C62" s="51" t="s">
        <v>34</v>
      </c>
      <c r="D62" s="41" t="s">
        <v>4</v>
      </c>
    </row>
    <row r="63" spans="1:8" x14ac:dyDescent="0.25">
      <c r="A63" s="42" t="s">
        <v>5</v>
      </c>
      <c r="B63" s="1" t="s">
        <v>53</v>
      </c>
      <c r="C63" s="60">
        <f>4/3*4/12/12*F63</f>
        <v>7.407407407407407E-4</v>
      </c>
      <c r="D63" s="53">
        <f>C63*C13</f>
        <v>1.088511111111111</v>
      </c>
      <c r="E63" s="34" t="s">
        <v>133</v>
      </c>
      <c r="F63" s="61">
        <v>0.02</v>
      </c>
      <c r="G63" s="33" t="s">
        <v>113</v>
      </c>
      <c r="H63" s="62"/>
    </row>
    <row r="64" spans="1:8" ht="22.5" x14ac:dyDescent="0.25">
      <c r="A64" s="42" t="s">
        <v>7</v>
      </c>
      <c r="B64" s="2" t="s">
        <v>154</v>
      </c>
      <c r="C64" s="60">
        <f>4*F63/12</f>
        <v>6.6666666666666671E-3</v>
      </c>
      <c r="D64" s="53">
        <f>SUM(C20:D24)*C64</f>
        <v>0</v>
      </c>
      <c r="G64" s="38" t="s">
        <v>153</v>
      </c>
    </row>
    <row r="65" spans="1:7" ht="22.5" x14ac:dyDescent="0.25">
      <c r="A65" s="42" t="s">
        <v>9</v>
      </c>
      <c r="B65" s="3" t="s">
        <v>151</v>
      </c>
      <c r="C65" s="60">
        <f>((4+1/3+1/3)/12)*C49*F63</f>
        <v>3.0955555555555554E-3</v>
      </c>
      <c r="D65" s="53">
        <f>C13*C65</f>
        <v>4.548887933333333</v>
      </c>
      <c r="G65" s="38" t="s">
        <v>152</v>
      </c>
    </row>
    <row r="66" spans="1:7" x14ac:dyDescent="0.25">
      <c r="A66" s="158" t="s">
        <v>42</v>
      </c>
      <c r="B66" s="158"/>
      <c r="C66" s="63">
        <f>SUM(C63:C65)</f>
        <v>1.0502962962962964E-2</v>
      </c>
      <c r="D66" s="56">
        <f>SUM(D63:D65)</f>
        <v>5.637399044444444</v>
      </c>
    </row>
    <row r="67" spans="1:7" x14ac:dyDescent="0.25">
      <c r="A67" s="38"/>
      <c r="B67" s="38"/>
      <c r="C67" s="38"/>
      <c r="D67" s="38"/>
    </row>
    <row r="68" spans="1:7" x14ac:dyDescent="0.25">
      <c r="A68" s="39" t="s">
        <v>54</v>
      </c>
      <c r="B68" s="38"/>
      <c r="C68" s="38"/>
      <c r="D68" s="38"/>
    </row>
    <row r="69" spans="1:7" x14ac:dyDescent="0.25">
      <c r="A69" s="38"/>
      <c r="B69" s="36"/>
      <c r="C69" s="38"/>
      <c r="D69" s="38"/>
    </row>
    <row r="70" spans="1:7" s="39" customFormat="1" x14ac:dyDescent="0.25">
      <c r="A70" s="41" t="s">
        <v>55</v>
      </c>
      <c r="B70" s="40" t="s">
        <v>56</v>
      </c>
      <c r="C70" s="51" t="s">
        <v>34</v>
      </c>
      <c r="D70" s="41" t="s">
        <v>4</v>
      </c>
      <c r="E70" s="34"/>
      <c r="F70" s="34"/>
      <c r="G70" s="33"/>
    </row>
    <row r="71" spans="1:7" ht="21" x14ac:dyDescent="0.25">
      <c r="A71" s="42" t="s">
        <v>5</v>
      </c>
      <c r="B71" s="64" t="s">
        <v>57</v>
      </c>
      <c r="C71" s="60">
        <f>(1/12*1.5+1/30*3/12)*5%</f>
        <v>6.6666666666666671E-3</v>
      </c>
      <c r="D71" s="53">
        <f>C71*C13</f>
        <v>9.7966000000000015</v>
      </c>
      <c r="E71" s="34" t="s">
        <v>134</v>
      </c>
      <c r="F71" s="61">
        <v>0.05</v>
      </c>
      <c r="G71" s="33" t="s">
        <v>155</v>
      </c>
    </row>
    <row r="72" spans="1:7" x14ac:dyDescent="0.25">
      <c r="A72" s="42" t="s">
        <v>7</v>
      </c>
      <c r="B72" s="1" t="s">
        <v>58</v>
      </c>
      <c r="C72" s="60">
        <f>C47*C71</f>
        <v>5.3333333333333336E-4</v>
      </c>
      <c r="D72" s="53">
        <f>C72*C13</f>
        <v>0.78372800000000009</v>
      </c>
    </row>
    <row r="73" spans="1:7" x14ac:dyDescent="0.25">
      <c r="A73" s="42" t="s">
        <v>59</v>
      </c>
      <c r="B73" s="64" t="s">
        <v>60</v>
      </c>
      <c r="C73" s="60">
        <f>0.4*C47</f>
        <v>3.2000000000000001E-2</v>
      </c>
      <c r="D73" s="65">
        <f>C73*C13</f>
        <v>47.023679999999999</v>
      </c>
      <c r="G73" s="33" t="s">
        <v>114</v>
      </c>
    </row>
    <row r="74" spans="1:7" x14ac:dyDescent="0.25">
      <c r="A74" s="42" t="s">
        <v>61</v>
      </c>
      <c r="B74" s="64" t="s">
        <v>62</v>
      </c>
      <c r="C74" s="60">
        <f>C47*10%</f>
        <v>8.0000000000000002E-3</v>
      </c>
      <c r="D74" s="65">
        <f>C74*C13</f>
        <v>11.75592</v>
      </c>
      <c r="G74" s="33" t="s">
        <v>115</v>
      </c>
    </row>
    <row r="75" spans="1:7" ht="21" x14ac:dyDescent="0.25">
      <c r="A75" s="42" t="s">
        <v>11</v>
      </c>
      <c r="B75" s="64" t="s">
        <v>63</v>
      </c>
      <c r="C75" s="60">
        <f>7/30/12*100%</f>
        <v>1.9444444444444445E-2</v>
      </c>
      <c r="D75" s="65">
        <f>C75*C13</f>
        <v>28.573416666666667</v>
      </c>
      <c r="E75" s="34" t="s">
        <v>135</v>
      </c>
      <c r="F75" s="61">
        <v>1</v>
      </c>
      <c r="G75" s="33" t="s">
        <v>116</v>
      </c>
    </row>
    <row r="76" spans="1:7" x14ac:dyDescent="0.25">
      <c r="A76" s="42" t="s">
        <v>13</v>
      </c>
      <c r="B76" s="64" t="s">
        <v>64</v>
      </c>
      <c r="C76" s="60">
        <f>C49*C75</f>
        <v>7.7388888888888898E-3</v>
      </c>
      <c r="D76" s="53">
        <f>C76*C13</f>
        <v>11.372219833333334</v>
      </c>
    </row>
    <row r="77" spans="1:7" x14ac:dyDescent="0.25">
      <c r="A77" s="158" t="s">
        <v>42</v>
      </c>
      <c r="B77" s="158"/>
      <c r="C77" s="63">
        <f>SUM(C71:C76)</f>
        <v>7.4383333333333343E-2</v>
      </c>
      <c r="D77" s="66">
        <f>SUM(D71:D76)</f>
        <v>109.3055645</v>
      </c>
    </row>
    <row r="78" spans="1:7" x14ac:dyDescent="0.25">
      <c r="A78" s="38"/>
      <c r="B78" s="38"/>
      <c r="C78" s="38"/>
      <c r="D78" s="38"/>
    </row>
    <row r="79" spans="1:7" x14ac:dyDescent="0.25">
      <c r="A79" s="39" t="s">
        <v>65</v>
      </c>
      <c r="B79" s="38"/>
      <c r="C79" s="38"/>
      <c r="D79" s="38"/>
      <c r="G79" s="67"/>
    </row>
    <row r="80" spans="1:7" x14ac:dyDescent="0.25">
      <c r="A80" s="38"/>
      <c r="B80" s="36"/>
      <c r="C80" s="38"/>
      <c r="D80" s="38"/>
    </row>
    <row r="81" spans="1:7" x14ac:dyDescent="0.25">
      <c r="A81" s="41" t="s">
        <v>66</v>
      </c>
      <c r="B81" s="41" t="s">
        <v>67</v>
      </c>
      <c r="C81" s="51" t="s">
        <v>34</v>
      </c>
      <c r="D81" s="41" t="s">
        <v>4</v>
      </c>
      <c r="E81" s="34" t="s">
        <v>139</v>
      </c>
      <c r="F81" s="68">
        <f>((C13+D94+D95+D96+D97)/30)/C13</f>
        <v>5.4385098765432106E-2</v>
      </c>
      <c r="G81" s="69">
        <f>F81*C13</f>
        <v>79.918358784814828</v>
      </c>
    </row>
    <row r="82" spans="1:7" x14ac:dyDescent="0.25">
      <c r="A82" s="42" t="s">
        <v>5</v>
      </c>
      <c r="B82" s="1" t="s">
        <v>68</v>
      </c>
      <c r="C82" s="60">
        <f>F81*F82/12</f>
        <v>0.13596274691358026</v>
      </c>
      <c r="D82" s="53">
        <f>C82*C13</f>
        <v>199.79589696203706</v>
      </c>
      <c r="E82" s="68" t="s">
        <v>145</v>
      </c>
      <c r="F82" s="34">
        <v>30</v>
      </c>
      <c r="G82" s="33" t="s">
        <v>140</v>
      </c>
    </row>
    <row r="83" spans="1:7" x14ac:dyDescent="0.25">
      <c r="A83" s="42" t="s">
        <v>7</v>
      </c>
      <c r="B83" s="1" t="s">
        <v>69</v>
      </c>
      <c r="C83" s="60">
        <f>F81*F83*F83/360</f>
        <v>3.776742969821674E-3</v>
      </c>
      <c r="D83" s="53">
        <f>C83*C13</f>
        <v>5.5498860267232519</v>
      </c>
      <c r="E83" s="34" t="s">
        <v>141</v>
      </c>
      <c r="F83" s="34">
        <v>5</v>
      </c>
      <c r="G83" s="33" t="s">
        <v>156</v>
      </c>
    </row>
    <row r="84" spans="1:7" x14ac:dyDescent="0.25">
      <c r="A84" s="42" t="s">
        <v>9</v>
      </c>
      <c r="B84" s="1" t="s">
        <v>70</v>
      </c>
      <c r="C84" s="60">
        <f>5*F81*1%</f>
        <v>2.7192549382716053E-3</v>
      </c>
      <c r="D84" s="53">
        <f>C84*C13</f>
        <v>3.9959179392407411</v>
      </c>
      <c r="E84" s="34" t="s">
        <v>157</v>
      </c>
      <c r="F84" s="68">
        <f>F83/360</f>
        <v>1.3888888888888888E-2</v>
      </c>
      <c r="G84" s="33" t="s">
        <v>144</v>
      </c>
    </row>
    <row r="85" spans="1:7" x14ac:dyDescent="0.25">
      <c r="A85" s="42" t="s">
        <v>11</v>
      </c>
      <c r="B85" s="1" t="s">
        <v>71</v>
      </c>
      <c r="C85" s="60">
        <f>F86*F87*F81</f>
        <v>2.4322224725651585E-4</v>
      </c>
      <c r="D85" s="53">
        <f>C85*C13</f>
        <v>0.3574126601209775</v>
      </c>
      <c r="E85" s="34" t="s">
        <v>142</v>
      </c>
      <c r="F85" s="70">
        <v>0.01</v>
      </c>
      <c r="G85" s="33" t="s">
        <v>148</v>
      </c>
    </row>
    <row r="86" spans="1:7" x14ac:dyDescent="0.25">
      <c r="A86" s="42" t="s">
        <v>13</v>
      </c>
      <c r="B86" s="1" t="s">
        <v>72</v>
      </c>
      <c r="C86" s="60">
        <f>15/30/12*F81*F88</f>
        <v>1.8128366255144035E-4</v>
      </c>
      <c r="D86" s="53">
        <f>C86*C13</f>
        <v>0.26639452928271606</v>
      </c>
      <c r="E86" s="34" t="s">
        <v>146</v>
      </c>
      <c r="F86" s="34">
        <v>7</v>
      </c>
      <c r="G86" s="33" t="s">
        <v>149</v>
      </c>
    </row>
    <row r="87" spans="1:7" ht="21" x14ac:dyDescent="0.25">
      <c r="A87" s="158" t="s">
        <v>48</v>
      </c>
      <c r="B87" s="158"/>
      <c r="C87" s="63">
        <f>SUM(C82:C86)</f>
        <v>0.14288325073148148</v>
      </c>
      <c r="D87" s="56">
        <f>SUM(D82:D86)</f>
        <v>209.96550811740474</v>
      </c>
      <c r="E87" s="34" t="s">
        <v>147</v>
      </c>
      <c r="F87" s="68">
        <f>(3*5%+2*2%+1*2%+1*2%)/360</f>
        <v>6.3888888888888893E-4</v>
      </c>
      <c r="G87" s="33" t="s">
        <v>150</v>
      </c>
    </row>
    <row r="88" spans="1:7" x14ac:dyDescent="0.25">
      <c r="A88" s="42" t="s">
        <v>16</v>
      </c>
      <c r="B88" s="1" t="s">
        <v>73</v>
      </c>
      <c r="C88" s="60">
        <f>C49*C87</f>
        <v>5.6867533791129632E-2</v>
      </c>
      <c r="D88" s="53">
        <f>D87*C49</f>
        <v>83.566272230727094</v>
      </c>
      <c r="E88" s="34" t="s">
        <v>143</v>
      </c>
      <c r="F88" s="70">
        <v>0.08</v>
      </c>
    </row>
    <row r="89" spans="1:7" x14ac:dyDescent="0.25">
      <c r="A89" s="158" t="s">
        <v>42</v>
      </c>
      <c r="B89" s="157"/>
      <c r="C89" s="63">
        <f>SUM(C87:C88)</f>
        <v>0.19975078452261111</v>
      </c>
      <c r="D89" s="56">
        <f>SUM(D87:D88)</f>
        <v>293.53178034813186</v>
      </c>
    </row>
    <row r="90" spans="1:7" x14ac:dyDescent="0.25">
      <c r="A90" s="38"/>
      <c r="B90" s="38"/>
      <c r="C90" s="38"/>
      <c r="D90" s="38"/>
    </row>
    <row r="91" spans="1:7" x14ac:dyDescent="0.25">
      <c r="A91" s="39" t="s">
        <v>74</v>
      </c>
      <c r="B91" s="38"/>
      <c r="C91" s="38"/>
      <c r="D91" s="38"/>
    </row>
    <row r="92" spans="1:7" x14ac:dyDescent="0.25">
      <c r="A92" s="38"/>
      <c r="B92" s="36"/>
      <c r="C92" s="38"/>
      <c r="D92" s="38"/>
    </row>
    <row r="93" spans="1:7" s="39" customFormat="1" x14ac:dyDescent="0.25">
      <c r="A93" s="40">
        <v>4</v>
      </c>
      <c r="B93" s="40" t="s">
        <v>75</v>
      </c>
      <c r="C93" s="51" t="s">
        <v>34</v>
      </c>
      <c r="D93" s="41" t="s">
        <v>4</v>
      </c>
      <c r="E93" s="34"/>
      <c r="F93" s="34"/>
      <c r="G93" s="33"/>
    </row>
    <row r="94" spans="1:7" x14ac:dyDescent="0.25">
      <c r="A94" s="42" t="s">
        <v>32</v>
      </c>
      <c r="B94" s="1" t="s">
        <v>76</v>
      </c>
      <c r="C94" s="60">
        <f>C58</f>
        <v>0.15533333333333332</v>
      </c>
      <c r="D94" s="53">
        <f>D58</f>
        <v>228.26078000000001</v>
      </c>
    </row>
    <row r="95" spans="1:7" x14ac:dyDescent="0.25">
      <c r="A95" s="42" t="s">
        <v>44</v>
      </c>
      <c r="B95" s="1" t="s">
        <v>33</v>
      </c>
      <c r="C95" s="60">
        <f>C49</f>
        <v>0.39800000000000002</v>
      </c>
      <c r="D95" s="53">
        <f>D49</f>
        <v>584.85702000000003</v>
      </c>
    </row>
    <row r="96" spans="1:7" x14ac:dyDescent="0.25">
      <c r="A96" s="42" t="s">
        <v>51</v>
      </c>
      <c r="B96" s="1" t="s">
        <v>77</v>
      </c>
      <c r="C96" s="60">
        <f>C66</f>
        <v>1.0502962962962964E-2</v>
      </c>
      <c r="D96" s="53">
        <f>D66</f>
        <v>5.637399044444444</v>
      </c>
    </row>
    <row r="97" spans="1:7" x14ac:dyDescent="0.25">
      <c r="A97" s="42" t="s">
        <v>55</v>
      </c>
      <c r="B97" s="1" t="s">
        <v>78</v>
      </c>
      <c r="C97" s="60">
        <f>C77</f>
        <v>7.4383333333333343E-2</v>
      </c>
      <c r="D97" s="53">
        <f>D77</f>
        <v>109.3055645</v>
      </c>
    </row>
    <row r="98" spans="1:7" x14ac:dyDescent="0.25">
      <c r="A98" s="42" t="s">
        <v>66</v>
      </c>
      <c r="B98" s="1" t="s">
        <v>79</v>
      </c>
      <c r="C98" s="60">
        <f>C89</f>
        <v>0.19975078452261111</v>
      </c>
      <c r="D98" s="53">
        <f>D89</f>
        <v>293.53178034813186</v>
      </c>
    </row>
    <row r="99" spans="1:7" x14ac:dyDescent="0.25">
      <c r="A99" s="42" t="s">
        <v>80</v>
      </c>
      <c r="B99" s="1" t="s">
        <v>18</v>
      </c>
      <c r="C99" s="60">
        <f>C90</f>
        <v>0</v>
      </c>
      <c r="D99" s="53">
        <v>0</v>
      </c>
    </row>
    <row r="100" spans="1:7" x14ac:dyDescent="0.25">
      <c r="A100" s="164" t="s">
        <v>42</v>
      </c>
      <c r="B100" s="140"/>
      <c r="C100" s="63">
        <f>SUM(C94:C99)</f>
        <v>0.83797041415224072</v>
      </c>
      <c r="D100" s="56">
        <f>SUM(D94:D99)</f>
        <v>1221.5925438925763</v>
      </c>
    </row>
    <row r="101" spans="1:7" x14ac:dyDescent="0.25">
      <c r="A101" s="38"/>
      <c r="B101" s="38"/>
      <c r="C101" s="38"/>
      <c r="D101" s="38"/>
    </row>
    <row r="102" spans="1:7" x14ac:dyDescent="0.25">
      <c r="A102" s="159" t="s">
        <v>81</v>
      </c>
      <c r="B102" s="160"/>
      <c r="C102" s="161"/>
      <c r="D102" s="56">
        <f>D100+C34+C25+C13</f>
        <v>3505.7131438925762</v>
      </c>
    </row>
    <row r="103" spans="1:7" x14ac:dyDescent="0.25">
      <c r="A103" s="38"/>
      <c r="B103" s="38"/>
      <c r="C103" s="38"/>
      <c r="D103" s="38"/>
    </row>
    <row r="104" spans="1:7" s="39" customFormat="1" x14ac:dyDescent="0.25">
      <c r="A104" s="39" t="s">
        <v>82</v>
      </c>
      <c r="E104" s="34"/>
      <c r="F104" s="34"/>
      <c r="G104" s="33"/>
    </row>
    <row r="105" spans="1:7" x14ac:dyDescent="0.25">
      <c r="A105" s="38"/>
      <c r="B105" s="36"/>
      <c r="C105" s="38"/>
      <c r="D105" s="38"/>
    </row>
    <row r="106" spans="1:7" x14ac:dyDescent="0.25">
      <c r="A106" s="40">
        <v>5</v>
      </c>
      <c r="B106" s="41" t="s">
        <v>83</v>
      </c>
      <c r="C106" s="51" t="s">
        <v>34</v>
      </c>
      <c r="D106" s="41" t="s">
        <v>4</v>
      </c>
    </row>
    <row r="107" spans="1:7" x14ac:dyDescent="0.25">
      <c r="A107" s="42" t="s">
        <v>5</v>
      </c>
      <c r="B107" s="42" t="s">
        <v>84</v>
      </c>
      <c r="C107" s="52">
        <f>F107</f>
        <v>0.05</v>
      </c>
      <c r="D107" s="53">
        <f>(D100+C34+C25+C13)*C107</f>
        <v>175.28565719462881</v>
      </c>
      <c r="E107" s="34" t="s">
        <v>84</v>
      </c>
      <c r="F107" s="70">
        <v>0.05</v>
      </c>
      <c r="G107" s="33" t="s">
        <v>119</v>
      </c>
    </row>
    <row r="108" spans="1:7" x14ac:dyDescent="0.25">
      <c r="A108" s="42" t="s">
        <v>7</v>
      </c>
      <c r="B108" s="42" t="s">
        <v>85</v>
      </c>
      <c r="C108" s="52">
        <f>F108</f>
        <v>0.1</v>
      </c>
      <c r="D108" s="53">
        <f>(D100+C34+C25+C13+D107)*C108</f>
        <v>368.09988010872053</v>
      </c>
      <c r="E108" s="34" t="s">
        <v>85</v>
      </c>
      <c r="F108" s="70">
        <v>0.1</v>
      </c>
      <c r="G108" s="33" t="s">
        <v>120</v>
      </c>
    </row>
    <row r="109" spans="1:7" x14ac:dyDescent="0.25">
      <c r="A109" s="42" t="s">
        <v>9</v>
      </c>
      <c r="B109" s="42" t="s">
        <v>86</v>
      </c>
      <c r="C109" s="71"/>
      <c r="D109" s="53"/>
    </row>
    <row r="110" spans="1:7" x14ac:dyDescent="0.25">
      <c r="A110" s="42"/>
      <c r="B110" s="42" t="s">
        <v>87</v>
      </c>
      <c r="C110" s="57">
        <f>1-(C111+C113)</f>
        <v>0.85749999999999993</v>
      </c>
      <c r="D110" s="53">
        <f>(D100+C34+C25+C13+D107+D108)/C110</f>
        <v>4721.9809693246953</v>
      </c>
      <c r="E110" s="34" t="s">
        <v>136</v>
      </c>
      <c r="F110" s="72">
        <v>7.5999999999999998E-2</v>
      </c>
    </row>
    <row r="111" spans="1:7" x14ac:dyDescent="0.25">
      <c r="A111" s="42"/>
      <c r="B111" s="42" t="s">
        <v>88</v>
      </c>
      <c r="C111" s="52">
        <f>F110+F111</f>
        <v>9.2499999999999999E-2</v>
      </c>
      <c r="D111" s="73">
        <f>C111*D110</f>
        <v>436.7832396625343</v>
      </c>
      <c r="E111" s="34" t="s">
        <v>137</v>
      </c>
      <c r="F111" s="72">
        <v>1.6500000000000001E-2</v>
      </c>
    </row>
    <row r="112" spans="1:7" x14ac:dyDescent="0.25">
      <c r="A112" s="42"/>
      <c r="B112" s="42" t="s">
        <v>89</v>
      </c>
      <c r="C112" s="71"/>
      <c r="D112" s="53"/>
    </row>
    <row r="113" spans="1:8" x14ac:dyDescent="0.25">
      <c r="A113" s="42"/>
      <c r="B113" s="42" t="s">
        <v>90</v>
      </c>
      <c r="C113" s="52">
        <f>F113</f>
        <v>0.05</v>
      </c>
      <c r="D113" s="73">
        <f>D110*C113</f>
        <v>236.09904846623476</v>
      </c>
      <c r="E113" s="34" t="s">
        <v>138</v>
      </c>
      <c r="F113" s="70">
        <v>0.05</v>
      </c>
    </row>
    <row r="114" spans="1:8" x14ac:dyDescent="0.25">
      <c r="A114" s="42"/>
      <c r="B114" s="42" t="s">
        <v>91</v>
      </c>
      <c r="C114" s="71"/>
      <c r="D114" s="53"/>
    </row>
    <row r="115" spans="1:8" x14ac:dyDescent="0.25">
      <c r="A115" s="158" t="s">
        <v>92</v>
      </c>
      <c r="B115" s="158"/>
      <c r="C115" s="158"/>
      <c r="D115" s="56">
        <f>SUM(D107,D111,D113,D108)</f>
        <v>1216.2678254321183</v>
      </c>
    </row>
    <row r="116" spans="1:8" x14ac:dyDescent="0.25">
      <c r="A116" s="38"/>
      <c r="B116" s="38"/>
      <c r="C116" s="38"/>
      <c r="D116" s="38"/>
    </row>
    <row r="117" spans="1:8" x14ac:dyDescent="0.25">
      <c r="A117" s="39" t="s">
        <v>93</v>
      </c>
      <c r="B117" s="38"/>
      <c r="C117" s="38"/>
      <c r="D117" s="38"/>
    </row>
    <row r="118" spans="1:8" x14ac:dyDescent="0.25">
      <c r="A118" s="38"/>
      <c r="C118" s="38"/>
      <c r="D118" s="38"/>
    </row>
    <row r="119" spans="1:8" s="39" customFormat="1" x14ac:dyDescent="0.25">
      <c r="A119" s="41"/>
      <c r="B119" s="158" t="s">
        <v>94</v>
      </c>
      <c r="C119" s="158"/>
      <c r="D119" s="51" t="s">
        <v>95</v>
      </c>
      <c r="E119" s="34"/>
      <c r="F119" s="34"/>
      <c r="G119" s="33"/>
    </row>
    <row r="120" spans="1:8" x14ac:dyDescent="0.25">
      <c r="A120" s="42" t="s">
        <v>5</v>
      </c>
      <c r="B120" s="156" t="s">
        <v>96</v>
      </c>
      <c r="C120" s="156"/>
      <c r="D120" s="74">
        <f>C13</f>
        <v>1469.49</v>
      </c>
    </row>
    <row r="121" spans="1:8" x14ac:dyDescent="0.25">
      <c r="A121" s="42" t="s">
        <v>7</v>
      </c>
      <c r="B121" s="156" t="s">
        <v>97</v>
      </c>
      <c r="C121" s="156"/>
      <c r="D121" s="74">
        <f>C25</f>
        <v>814.63059999999996</v>
      </c>
    </row>
    <row r="122" spans="1:8" x14ac:dyDescent="0.25">
      <c r="A122" s="1" t="s">
        <v>9</v>
      </c>
      <c r="B122" s="156" t="s">
        <v>98</v>
      </c>
      <c r="C122" s="157"/>
      <c r="D122" s="74">
        <f>C34</f>
        <v>0</v>
      </c>
    </row>
    <row r="123" spans="1:8" x14ac:dyDescent="0.25">
      <c r="A123" s="42" t="s">
        <v>11</v>
      </c>
      <c r="B123" s="42" t="s">
        <v>99</v>
      </c>
      <c r="C123" s="57">
        <f>C49+C58+C66+C77+C89</f>
        <v>0.83797041415224072</v>
      </c>
      <c r="D123" s="74">
        <f>D100</f>
        <v>1221.5925438925763</v>
      </c>
    </row>
    <row r="124" spans="1:8" x14ac:dyDescent="0.25">
      <c r="A124" s="42"/>
      <c r="B124" s="156" t="s">
        <v>100</v>
      </c>
      <c r="C124" s="157"/>
      <c r="D124" s="74">
        <f>SUM(D120:D123)</f>
        <v>3505.7131438925762</v>
      </c>
    </row>
    <row r="125" spans="1:8" x14ac:dyDescent="0.25">
      <c r="A125" s="42" t="s">
        <v>13</v>
      </c>
      <c r="B125" s="156" t="s">
        <v>101</v>
      </c>
      <c r="C125" s="156"/>
      <c r="D125" s="75">
        <f>SUM(D115)</f>
        <v>1216.2678254321183</v>
      </c>
    </row>
    <row r="126" spans="1:8" x14ac:dyDescent="0.25">
      <c r="A126" s="158" t="s">
        <v>102</v>
      </c>
      <c r="B126" s="158"/>
      <c r="C126" s="158"/>
      <c r="D126" s="75">
        <f>SUM(D124+D125)</f>
        <v>4721.9809693246943</v>
      </c>
      <c r="F126" s="93">
        <f>12*D126</f>
        <v>56663.771631896336</v>
      </c>
    </row>
    <row r="127" spans="1:8" s="34" customFormat="1" x14ac:dyDescent="0.25">
      <c r="A127" s="38"/>
      <c r="B127" s="38"/>
      <c r="C127" s="38"/>
      <c r="D127" s="38"/>
      <c r="G127" s="33"/>
      <c r="H127" s="5"/>
    </row>
    <row r="133" spans="1:8" s="34" customFormat="1" x14ac:dyDescent="0.25">
      <c r="A133" s="5"/>
      <c r="B133" s="76"/>
      <c r="C133" s="76"/>
      <c r="D133" s="5"/>
      <c r="G133" s="33"/>
      <c r="H133" s="5"/>
    </row>
    <row r="134" spans="1:8" s="34" customFormat="1" x14ac:dyDescent="0.25">
      <c r="A134" s="5"/>
      <c r="B134" s="76"/>
      <c r="C134" s="77"/>
      <c r="D134" s="5"/>
      <c r="G134" s="33"/>
      <c r="H134" s="5"/>
    </row>
    <row r="138" spans="1:8" s="34" customFormat="1" x14ac:dyDescent="0.25">
      <c r="A138" s="5"/>
      <c r="B138" s="38"/>
      <c r="C138" s="38"/>
      <c r="D138" s="5"/>
      <c r="G138" s="33"/>
      <c r="H138" s="5"/>
    </row>
    <row r="139" spans="1:8" s="34" customFormat="1" x14ac:dyDescent="0.25">
      <c r="A139" s="5"/>
      <c r="B139" s="38"/>
      <c r="C139" s="38"/>
      <c r="D139" s="5"/>
      <c r="G139" s="33"/>
      <c r="H139" s="5"/>
    </row>
    <row r="140" spans="1:8" s="34" customFormat="1" x14ac:dyDescent="0.25">
      <c r="A140" s="5"/>
      <c r="B140" s="38"/>
      <c r="C140" s="38"/>
      <c r="D140" s="5"/>
      <c r="G140" s="33"/>
      <c r="H140" s="5"/>
    </row>
    <row r="141" spans="1:8" s="34" customFormat="1" x14ac:dyDescent="0.25">
      <c r="A141" s="38"/>
      <c r="B141" s="39"/>
      <c r="C141" s="38"/>
      <c r="D141" s="38"/>
      <c r="G141" s="33"/>
      <c r="H141" s="5"/>
    </row>
    <row r="142" spans="1:8" s="34" customFormat="1" x14ac:dyDescent="0.25">
      <c r="A142" s="38"/>
      <c r="B142" s="39"/>
      <c r="C142" s="38"/>
      <c r="D142" s="38"/>
      <c r="G142" s="33"/>
      <c r="H142" s="5"/>
    </row>
    <row r="143" spans="1:8" s="34" customFormat="1" x14ac:dyDescent="0.25">
      <c r="A143" s="38"/>
      <c r="B143" s="38"/>
      <c r="C143" s="38"/>
      <c r="D143" s="38"/>
      <c r="G143" s="33"/>
      <c r="H143" s="5"/>
    </row>
    <row r="144" spans="1:8" s="34" customFormat="1" x14ac:dyDescent="0.25">
      <c r="A144" s="39"/>
      <c r="B144" s="5"/>
      <c r="C144" s="5"/>
      <c r="D144" s="38"/>
      <c r="G144" s="33"/>
      <c r="H144" s="5"/>
    </row>
    <row r="145" spans="1:8" s="34" customFormat="1" x14ac:dyDescent="0.25">
      <c r="A145" s="39"/>
      <c r="B145" s="5"/>
      <c r="C145" s="5"/>
      <c r="D145" s="38"/>
      <c r="G145" s="33"/>
      <c r="H145" s="5"/>
    </row>
    <row r="146" spans="1:8" s="34" customFormat="1" x14ac:dyDescent="0.25">
      <c r="A146" s="38"/>
      <c r="B146" s="5"/>
      <c r="C146" s="5"/>
      <c r="D146" s="38"/>
      <c r="G146" s="33"/>
      <c r="H146" s="5"/>
    </row>
  </sheetData>
  <mergeCells count="45">
    <mergeCell ref="C9:D9"/>
    <mergeCell ref="C10:D10"/>
    <mergeCell ref="C11:D11"/>
    <mergeCell ref="C12:D12"/>
    <mergeCell ref="A1:D1"/>
    <mergeCell ref="C4:D4"/>
    <mergeCell ref="C5:D5"/>
    <mergeCell ref="C6:D6"/>
    <mergeCell ref="C7:D7"/>
    <mergeCell ref="C8:D8"/>
    <mergeCell ref="C21:D21"/>
    <mergeCell ref="C22:D22"/>
    <mergeCell ref="C23:D23"/>
    <mergeCell ref="C24:D24"/>
    <mergeCell ref="C25:D25"/>
    <mergeCell ref="C13:D13"/>
    <mergeCell ref="C17:D17"/>
    <mergeCell ref="C18:D18"/>
    <mergeCell ref="C19:D19"/>
    <mergeCell ref="C20:D20"/>
    <mergeCell ref="A27:B27"/>
    <mergeCell ref="C30:D30"/>
    <mergeCell ref="C31:D31"/>
    <mergeCell ref="C32:D32"/>
    <mergeCell ref="C33:D33"/>
    <mergeCell ref="C29:D29"/>
    <mergeCell ref="A34:B34"/>
    <mergeCell ref="C34:D34"/>
    <mergeCell ref="B120:C120"/>
    <mergeCell ref="A49:B49"/>
    <mergeCell ref="A56:B56"/>
    <mergeCell ref="A58:B58"/>
    <mergeCell ref="A66:B66"/>
    <mergeCell ref="A77:B77"/>
    <mergeCell ref="A87:B87"/>
    <mergeCell ref="A89:B89"/>
    <mergeCell ref="A100:B100"/>
    <mergeCell ref="A102:C102"/>
    <mergeCell ref="A115:C115"/>
    <mergeCell ref="B119:C119"/>
    <mergeCell ref="B121:C121"/>
    <mergeCell ref="B122:C122"/>
    <mergeCell ref="B124:C124"/>
    <mergeCell ref="B125:C125"/>
    <mergeCell ref="A126:C12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portrait" verticalDpi="597" r:id="rId1"/>
  <rowBreaks count="1" manualBreakCount="1">
    <brk id="6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Proposta</vt:lpstr>
      <vt:lpstr>Capa</vt:lpstr>
      <vt:lpstr>Auxiliar_proposta</vt:lpstr>
      <vt:lpstr>Quadros Resumo</vt:lpstr>
      <vt:lpstr>Auxiliar_valor estimado</vt:lpstr>
      <vt:lpstr>Auxiliar_proposta!Area_de_impressao</vt:lpstr>
      <vt:lpstr>'Auxiliar_valor estimado'!Area_de_impressao</vt:lpstr>
      <vt:lpstr>Auxiliar_proposta!legislacaoDetalhe.asp?ctdCod_411</vt:lpstr>
      <vt:lpstr>'Auxiliar_valor estimado'!legislacaoDetalhe.asp?ctdCod_411</vt:lpstr>
      <vt:lpstr>Auxiliar_proposta!legislacaoDetalhe.asp?ctdCod_411_1</vt:lpstr>
      <vt:lpstr>'Auxiliar_valor estimado'!legislacaoDetalhe.asp?ctdCod_411_1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Helena Lopes de Nova</dc:creator>
  <cp:lastModifiedBy>Sonia de Bessa Alves</cp:lastModifiedBy>
  <cp:lastPrinted>2017-10-23T17:35:14Z</cp:lastPrinted>
  <dcterms:created xsi:type="dcterms:W3CDTF">2013-10-29T18:52:46Z</dcterms:created>
  <dcterms:modified xsi:type="dcterms:W3CDTF">2018-03-19T18:18:20Z</dcterms:modified>
</cp:coreProperties>
</file>