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elly\Documents\DCAD\2018\Contratação Qualidade de Vida\"/>
    </mc:Choice>
  </mc:AlternateContent>
  <bookViews>
    <workbookView xWindow="0" yWindow="0" windowWidth="28800" windowHeight="11700" tabRatio="934"/>
  </bookViews>
  <sheets>
    <sheet name="Proposta" sheetId="8" r:id="rId1"/>
    <sheet name="Capa" sheetId="9" r:id="rId2"/>
    <sheet name="Fisioterapeuta" sheetId="4" r:id="rId3"/>
    <sheet name="Fisio. Shiatsu" sheetId="12" r:id="rId4"/>
    <sheet name="Psicólogo(a)" sheetId="13" r:id="rId5"/>
    <sheet name="Prof(a). Ginástica Laboral" sheetId="14" r:id="rId6"/>
    <sheet name="Uniformes" sheetId="10" r:id="rId7"/>
    <sheet name="Materiais" sheetId="11" r:id="rId8"/>
    <sheet name="Consolidado" sheetId="7" r:id="rId9"/>
  </sheets>
  <calcPr calcId="162913"/>
</workbook>
</file>

<file path=xl/calcChain.xml><?xml version="1.0" encoding="utf-8"?>
<calcChain xmlns="http://schemas.openxmlformats.org/spreadsheetml/2006/main">
  <c r="D33" i="7" l="1"/>
  <c r="D27" i="7"/>
  <c r="D26" i="7"/>
  <c r="D25" i="7"/>
  <c r="D24" i="7"/>
  <c r="D23" i="7"/>
  <c r="D20" i="7"/>
  <c r="D19" i="7"/>
  <c r="D18" i="7"/>
  <c r="D17" i="7"/>
  <c r="D16" i="7"/>
  <c r="D21" i="7" l="1"/>
  <c r="D28" i="7"/>
  <c r="D8" i="7"/>
  <c r="E8" i="7" s="1"/>
  <c r="F8" i="7" s="1"/>
  <c r="D7" i="7"/>
  <c r="E7" i="7" s="1"/>
  <c r="F7" i="7" s="1"/>
  <c r="D6" i="7"/>
  <c r="E6" i="7" s="1"/>
  <c r="F6" i="7" s="1"/>
  <c r="D5" i="7"/>
  <c r="E5" i="7" s="1"/>
  <c r="F5" i="7" s="1"/>
  <c r="B9" i="7"/>
  <c r="D161" i="14"/>
  <c r="D111" i="14"/>
  <c r="D110" i="14"/>
  <c r="D156" i="14"/>
  <c r="D150" i="14"/>
  <c r="C122" i="14"/>
  <c r="D114" i="14"/>
  <c r="D137" i="14" s="1"/>
  <c r="C104" i="14"/>
  <c r="C99" i="14"/>
  <c r="C91" i="14"/>
  <c r="C93" i="14" s="1"/>
  <c r="C84" i="14"/>
  <c r="C82" i="14"/>
  <c r="C81" i="14"/>
  <c r="C85" i="14" s="1"/>
  <c r="C80" i="14"/>
  <c r="C70" i="14"/>
  <c r="C67" i="14"/>
  <c r="C66" i="14"/>
  <c r="C71" i="14" s="1"/>
  <c r="D49" i="14"/>
  <c r="D48" i="14"/>
  <c r="D52" i="14" s="1"/>
  <c r="D60" i="14" s="1"/>
  <c r="C41" i="14"/>
  <c r="C69" i="14" s="1"/>
  <c r="C26" i="14"/>
  <c r="C25" i="14"/>
  <c r="C27" i="14" s="1"/>
  <c r="D12" i="14"/>
  <c r="D11" i="14"/>
  <c r="D111" i="13"/>
  <c r="D114" i="13" s="1"/>
  <c r="D137" i="13" s="1"/>
  <c r="D110" i="13"/>
  <c r="D156" i="13"/>
  <c r="D150" i="13"/>
  <c r="C122" i="13"/>
  <c r="C104" i="13"/>
  <c r="C99" i="13"/>
  <c r="C91" i="13"/>
  <c r="C93" i="13" s="1"/>
  <c r="C84" i="13"/>
  <c r="C82" i="13"/>
  <c r="C81" i="13"/>
  <c r="C85" i="13" s="1"/>
  <c r="C80" i="13"/>
  <c r="C70" i="13"/>
  <c r="C69" i="13"/>
  <c r="C67" i="13"/>
  <c r="C66" i="13"/>
  <c r="C71" i="13" s="1"/>
  <c r="D49" i="13"/>
  <c r="D48" i="13"/>
  <c r="D52" i="13" s="1"/>
  <c r="D60" i="13" s="1"/>
  <c r="C41" i="13"/>
  <c r="C92" i="13" s="1"/>
  <c r="C26" i="13"/>
  <c r="C25" i="13"/>
  <c r="C27" i="13" s="1"/>
  <c r="D12" i="13"/>
  <c r="D11" i="13"/>
  <c r="D17" i="13" s="1"/>
  <c r="D111" i="12"/>
  <c r="D110" i="12"/>
  <c r="D114" i="12" s="1"/>
  <c r="D137" i="12" s="1"/>
  <c r="D156" i="12"/>
  <c r="D150" i="12"/>
  <c r="C122" i="12"/>
  <c r="C104" i="12"/>
  <c r="C99" i="12"/>
  <c r="C91" i="12"/>
  <c r="C93" i="12" s="1"/>
  <c r="C84" i="12"/>
  <c r="C82" i="12"/>
  <c r="C81" i="12"/>
  <c r="C80" i="12"/>
  <c r="C85" i="12" s="1"/>
  <c r="C70" i="12"/>
  <c r="C67" i="12"/>
  <c r="C66" i="12"/>
  <c r="D49" i="12"/>
  <c r="D48" i="12"/>
  <c r="C41" i="12"/>
  <c r="C69" i="12" s="1"/>
  <c r="C26" i="12"/>
  <c r="D26" i="12" s="1"/>
  <c r="C25" i="12"/>
  <c r="C27" i="12" s="1"/>
  <c r="D12" i="12"/>
  <c r="D11" i="12"/>
  <c r="D17" i="12" s="1"/>
  <c r="D111" i="4"/>
  <c r="D110" i="4"/>
  <c r="D79" i="11"/>
  <c r="D80" i="11" s="1"/>
  <c r="D64" i="11"/>
  <c r="D65" i="11" s="1"/>
  <c r="D39" i="11"/>
  <c r="D40" i="11" s="1"/>
  <c r="D29" i="11"/>
  <c r="D30" i="11" s="1"/>
  <c r="D23" i="10"/>
  <c r="D22" i="10"/>
  <c r="D15" i="10"/>
  <c r="D14" i="10"/>
  <c r="D16" i="10" s="1"/>
  <c r="D17" i="10" s="1"/>
  <c r="D7" i="10"/>
  <c r="D6" i="10"/>
  <c r="D29" i="7" l="1"/>
  <c r="E9" i="7"/>
  <c r="F9" i="7"/>
  <c r="F10" i="7" s="1"/>
  <c r="D17" i="14"/>
  <c r="D91" i="14" s="1"/>
  <c r="D82" i="14"/>
  <c r="D93" i="14"/>
  <c r="C92" i="14"/>
  <c r="C94" i="14"/>
  <c r="C83" i="14" s="1"/>
  <c r="C86" i="14" s="1"/>
  <c r="C103" i="14" s="1"/>
  <c r="C105" i="14" s="1"/>
  <c r="D133" i="13"/>
  <c r="D98" i="13"/>
  <c r="D99" i="13" s="1"/>
  <c r="D104" i="13" s="1"/>
  <c r="D66" i="13"/>
  <c r="D91" i="13"/>
  <c r="D25" i="13"/>
  <c r="D92" i="13"/>
  <c r="D84" i="13"/>
  <c r="D82" i="13"/>
  <c r="D80" i="13"/>
  <c r="D68" i="13"/>
  <c r="D26" i="13"/>
  <c r="D93" i="13"/>
  <c r="D81" i="13"/>
  <c r="D69" i="13"/>
  <c r="D67" i="13"/>
  <c r="D85" i="13"/>
  <c r="C94" i="13"/>
  <c r="C83" i="13" s="1"/>
  <c r="C86" i="13" s="1"/>
  <c r="C103" i="13" s="1"/>
  <c r="C105" i="13" s="1"/>
  <c r="D84" i="12"/>
  <c r="D52" i="12"/>
  <c r="D60" i="12" s="1"/>
  <c r="D85" i="12"/>
  <c r="D133" i="12"/>
  <c r="D98" i="12"/>
  <c r="D99" i="12" s="1"/>
  <c r="D104" i="12" s="1"/>
  <c r="D66" i="12"/>
  <c r="D82" i="12"/>
  <c r="D80" i="12"/>
  <c r="D68" i="12"/>
  <c r="D93" i="12"/>
  <c r="D91" i="12"/>
  <c r="D81" i="12"/>
  <c r="D69" i="12"/>
  <c r="D25" i="12"/>
  <c r="D27" i="12" s="1"/>
  <c r="D58" i="12" s="1"/>
  <c r="C71" i="12"/>
  <c r="D67" i="12"/>
  <c r="C92" i="12"/>
  <c r="C94" i="12" s="1"/>
  <c r="C83" i="12" s="1"/>
  <c r="C86" i="12" s="1"/>
  <c r="C103" i="12" s="1"/>
  <c r="C105" i="12" s="1"/>
  <c r="D8" i="10"/>
  <c r="D9" i="10" s="1"/>
  <c r="D24" i="10"/>
  <c r="D25" i="10" s="1"/>
  <c r="D26" i="14" l="1"/>
  <c r="D84" i="14"/>
  <c r="D66" i="14"/>
  <c r="D85" i="14"/>
  <c r="D67" i="14"/>
  <c r="D68" i="14"/>
  <c r="D69" i="14"/>
  <c r="D98" i="14"/>
  <c r="D99" i="14" s="1"/>
  <c r="D104" i="14" s="1"/>
  <c r="D25" i="14"/>
  <c r="D27" i="14" s="1"/>
  <c r="D58" i="14" s="1"/>
  <c r="D80" i="14"/>
  <c r="D81" i="14"/>
  <c r="D133" i="14"/>
  <c r="D33" i="14"/>
  <c r="D38" i="14"/>
  <c r="D36" i="14"/>
  <c r="D94" i="14"/>
  <c r="D83" i="14" s="1"/>
  <c r="D40" i="14"/>
  <c r="D70" i="14"/>
  <c r="D71" i="14" s="1"/>
  <c r="D135" i="14" s="1"/>
  <c r="D92" i="14"/>
  <c r="D35" i="14"/>
  <c r="D34" i="14"/>
  <c r="D39" i="14"/>
  <c r="D94" i="13"/>
  <c r="D83" i="13" s="1"/>
  <c r="D86" i="13" s="1"/>
  <c r="D103" i="13" s="1"/>
  <c r="D105" i="13" s="1"/>
  <c r="D136" i="13" s="1"/>
  <c r="D27" i="13"/>
  <c r="D92" i="12"/>
  <c r="D94" i="12" s="1"/>
  <c r="D83" i="12" s="1"/>
  <c r="D86" i="12" s="1"/>
  <c r="D103" i="12" s="1"/>
  <c r="D105" i="12" s="1"/>
  <c r="D136" i="12" s="1"/>
  <c r="D33" i="12"/>
  <c r="D36" i="12"/>
  <c r="D37" i="12"/>
  <c r="D40" i="12"/>
  <c r="D34" i="12"/>
  <c r="D35" i="12"/>
  <c r="D38" i="12"/>
  <c r="D39" i="12"/>
  <c r="D70" i="12"/>
  <c r="D71" i="12" s="1"/>
  <c r="D135" i="12" s="1"/>
  <c r="D86" i="14" l="1"/>
  <c r="D103" i="14" s="1"/>
  <c r="D105" i="14" s="1"/>
  <c r="D136" i="14" s="1"/>
  <c r="D37" i="14"/>
  <c r="D41" i="14" s="1"/>
  <c r="D59" i="14" s="1"/>
  <c r="D61" i="14" s="1"/>
  <c r="D134" i="14" s="1"/>
  <c r="D138" i="14" s="1"/>
  <c r="D58" i="13"/>
  <c r="D39" i="13"/>
  <c r="D36" i="13"/>
  <c r="D34" i="13"/>
  <c r="D35" i="13"/>
  <c r="D38" i="13"/>
  <c r="D70" i="13"/>
  <c r="D71" i="13" s="1"/>
  <c r="D135" i="13" s="1"/>
  <c r="D37" i="13"/>
  <c r="D33" i="13"/>
  <c r="D40" i="13"/>
  <c r="D41" i="12"/>
  <c r="D59" i="12" s="1"/>
  <c r="D61" i="12" s="1"/>
  <c r="D134" i="12" s="1"/>
  <c r="D138" i="12" s="1"/>
  <c r="D120" i="14" l="1"/>
  <c r="D121" i="14" s="1"/>
  <c r="D41" i="13"/>
  <c r="D59" i="13" s="1"/>
  <c r="D61" i="13"/>
  <c r="D134" i="13" s="1"/>
  <c r="D138" i="13" s="1"/>
  <c r="D120" i="12"/>
  <c r="D121" i="12" s="1"/>
  <c r="D122" i="14" l="1"/>
  <c r="D120" i="13"/>
  <c r="D121" i="13" s="1"/>
  <c r="D122" i="12"/>
  <c r="D123" i="14" l="1"/>
  <c r="D155" i="14" s="1"/>
  <c r="D158" i="14" s="1"/>
  <c r="D125" i="14"/>
  <c r="D124" i="14"/>
  <c r="D122" i="13"/>
  <c r="D124" i="13" s="1"/>
  <c r="D123" i="12"/>
  <c r="D155" i="12" s="1"/>
  <c r="D158" i="12" s="1"/>
  <c r="D125" i="12"/>
  <c r="D124" i="12"/>
  <c r="D126" i="14" l="1"/>
  <c r="D125" i="13"/>
  <c r="D123" i="13"/>
  <c r="D155" i="13" s="1"/>
  <c r="D158" i="13" s="1"/>
  <c r="D126" i="13"/>
  <c r="D126" i="12"/>
  <c r="D139" i="12"/>
  <c r="D140" i="12" s="1"/>
  <c r="D157" i="12"/>
  <c r="D157" i="14" l="1"/>
  <c r="D139" i="14"/>
  <c r="D140" i="14" s="1"/>
  <c r="D157" i="13"/>
  <c r="D139" i="13"/>
  <c r="D140" i="13" s="1"/>
  <c r="D49" i="4" l="1"/>
  <c r="C70" i="4" l="1"/>
  <c r="D48" i="4" l="1"/>
  <c r="C26" i="4" l="1"/>
  <c r="C91" i="4" l="1"/>
  <c r="C84" i="4"/>
  <c r="C82" i="4"/>
  <c r="C81" i="4"/>
  <c r="C80" i="4"/>
  <c r="C122" i="4" l="1"/>
  <c r="C104" i="4"/>
  <c r="C66" i="4" l="1"/>
  <c r="C25" i="4"/>
  <c r="D11" i="4" l="1"/>
  <c r="D12" i="4" l="1"/>
  <c r="D17" i="4" s="1"/>
  <c r="C67" i="4"/>
  <c r="C99" i="4"/>
  <c r="C27" i="4"/>
  <c r="C41" i="4"/>
  <c r="D150" i="4"/>
  <c r="D156" i="4"/>
  <c r="C85" i="4" l="1"/>
  <c r="D85" i="4" s="1"/>
  <c r="C92" i="4"/>
  <c r="D91" i="4"/>
  <c r="D80" i="4"/>
  <c r="D84" i="4"/>
  <c r="C93" i="4"/>
  <c r="D93" i="4" s="1"/>
  <c r="C69" i="4"/>
  <c r="C71" i="4" s="1"/>
  <c r="D25" i="4"/>
  <c r="D26" i="4"/>
  <c r="D68" i="4"/>
  <c r="D52" i="4"/>
  <c r="D60" i="4" s="1"/>
  <c r="D81" i="4"/>
  <c r="D67" i="4"/>
  <c r="D66" i="4"/>
  <c r="D82" i="4"/>
  <c r="D98" i="4"/>
  <c r="D99" i="4" s="1"/>
  <c r="D104" i="4" s="1"/>
  <c r="D133" i="4"/>
  <c r="D92" i="4" l="1"/>
  <c r="C94" i="4"/>
  <c r="C83" i="4" s="1"/>
  <c r="D69" i="4"/>
  <c r="D27" i="4"/>
  <c r="D70" i="4" s="1"/>
  <c r="C86" i="4" l="1"/>
  <c r="C103" i="4" s="1"/>
  <c r="C105" i="4" s="1"/>
  <c r="D71" i="4"/>
  <c r="D135" i="4" s="1"/>
  <c r="D35" i="4"/>
  <c r="D37" i="4"/>
  <c r="D33" i="4"/>
  <c r="D38" i="4"/>
  <c r="D40" i="4"/>
  <c r="D39" i="4"/>
  <c r="D34" i="4"/>
  <c r="D36" i="4"/>
  <c r="D114" i="4"/>
  <c r="D137" i="4" s="1"/>
  <c r="D58" i="4"/>
  <c r="D94" i="4" l="1"/>
  <c r="D83" i="4" s="1"/>
  <c r="D86" i="4" s="1"/>
  <c r="D41" i="4"/>
  <c r="D59" i="4" s="1"/>
  <c r="D61" i="4" s="1"/>
  <c r="D134" i="4" s="1"/>
  <c r="D103" i="4" l="1"/>
  <c r="D105" i="4" s="1"/>
  <c r="D136" i="4" s="1"/>
  <c r="D138" i="4" s="1"/>
  <c r="D120" i="4" l="1"/>
  <c r="D121" i="4" s="1"/>
  <c r="D122" i="4" s="1"/>
  <c r="D124" i="4" l="1"/>
  <c r="D123" i="4"/>
  <c r="D125" i="4"/>
  <c r="D126" i="4" l="1"/>
  <c r="D139" i="4" s="1"/>
  <c r="D140" i="4" s="1"/>
  <c r="D155" i="4"/>
  <c r="D158" i="4" s="1"/>
  <c r="D157" i="4" l="1"/>
</calcChain>
</file>

<file path=xl/sharedStrings.xml><?xml version="1.0" encoding="utf-8"?>
<sst xmlns="http://schemas.openxmlformats.org/spreadsheetml/2006/main" count="1283" uniqueCount="358">
  <si>
    <t>VALOR (R$)</t>
  </si>
  <si>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</si>
  <si>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</si>
  <si>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</si>
  <si>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</si>
  <si>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</si>
  <si>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</si>
  <si>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</si>
  <si>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</si>
  <si>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</si>
  <si>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</si>
  <si>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</si>
  <si>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</si>
  <si>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</si>
  <si>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</si>
  <si>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Nota(1):</t>
  </si>
  <si>
    <t>Afastamento Maternidade</t>
  </si>
  <si>
    <t>TOTAL</t>
  </si>
  <si>
    <t>4.1</t>
  </si>
  <si>
    <t>4.2</t>
  </si>
  <si>
    <t>Custos Indiretos</t>
  </si>
  <si>
    <t>Quadro Resumo - VALOR MENSAL DOS SERVIÇOS</t>
  </si>
  <si>
    <t>Qde Postos (E)</t>
  </si>
  <si>
    <t>Tipo de Serviço (A)</t>
  </si>
  <si>
    <t>Serviço 1 (indicar)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</si>
  <si>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</si>
  <si>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</si>
  <si>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</si>
  <si>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</si>
  <si>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</si>
  <si>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</si>
  <si>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</si>
  <si>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</si>
  <si>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</si>
  <si>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</si>
  <si>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</si>
  <si>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</si>
  <si>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</si>
  <si>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Tipo de Serviço</t>
  </si>
  <si>
    <t>Unidade de Medida</t>
  </si>
  <si>
    <t>PIS</t>
  </si>
  <si>
    <t>COFINS</t>
  </si>
  <si>
    <t>ISS</t>
  </si>
  <si>
    <t>TRIBUTOS</t>
  </si>
  <si>
    <t>Preço Total</t>
  </si>
  <si>
    <t>Custo por profissional por mês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</si>
  <si>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</si>
  <si>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</si>
  <si>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</si>
  <si>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</si>
  <si>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</si>
  <si>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</si>
  <si>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Adicional de Hora Extra no Feriado Trabalhado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</si>
  <si>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</si>
  <si>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</si>
  <si>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</si>
  <si>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</si>
  <si>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</si>
  <si>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</si>
  <si>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</si>
  <si>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</si>
  <si>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</si>
  <si>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</si>
  <si>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</si>
  <si>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</si>
  <si>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</si>
  <si>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</si>
  <si>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</si>
  <si>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 xml:space="preserve">Aviso Prévio Trabalhado </t>
  </si>
  <si>
    <t>Incidência do FGTS sobre Aviso Prévio Indenizado</t>
  </si>
  <si>
    <t>Aviso Prévio Indenizado</t>
  </si>
  <si>
    <t>Incidência dos encargos do submódulo 2.2 sobre Aviso Prévio Trabalhado</t>
  </si>
  <si>
    <t>Submódulo 4.1 - Ausências Legais</t>
  </si>
  <si>
    <t>Ausências Legais</t>
  </si>
  <si>
    <t>Licença Paternidade</t>
  </si>
  <si>
    <t>Submódulo 4.2 - Intrajornada</t>
  </si>
  <si>
    <t>Intervalo para Repouso ou Alimentação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</si>
  <si>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</si>
  <si>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</si>
  <si>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</si>
  <si>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</si>
  <si>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</si>
  <si>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</si>
  <si>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 xml:space="preserve">Assistência Médica e Familiar </t>
  </si>
  <si>
    <t>(valor do transporte x Quantidade de vales utilizados por dia x Média de dias úteis no mês) - desconto da parte do empregado</t>
  </si>
  <si>
    <t>percentual fixo</t>
  </si>
  <si>
    <t>percentual fixo - não tem no simples</t>
  </si>
  <si>
    <t>(valor do auxílio refeição diário x Média de dias úteis no mês) - Custo do vale-refeição assumido pelo empregado</t>
  </si>
  <si>
    <t>(valor do plano de saúde mensal - desconto parte do empregado)</t>
  </si>
  <si>
    <t>(aviso previo indenizado x 8%) - percentual fixo</t>
  </si>
  <si>
    <t>percentual fixo - conforme TCU</t>
  </si>
  <si>
    <t>(( % do Aviso prévio trabalhado)  x  ( %  do submodulo 2.2))</t>
  </si>
  <si>
    <t>2,96 faltas/ano. (2,96 dias/30 dias) x (1/12 meses)</t>
  </si>
  <si>
    <t>Valor (R$)</t>
  </si>
  <si>
    <t xml:space="preserve">Afastamento maternidade </t>
  </si>
  <si>
    <t>%mães no ano</t>
  </si>
  <si>
    <t>((remuneração+1/3)x(meses de licença/meses do ano)/mese do ano)x2% de incidência</t>
  </si>
  <si>
    <t>Submódulo 4.1.1 - Afastamento Maternidade</t>
  </si>
  <si>
    <t>Incidência dos encargos previstos no Submódulo 2.2 sobre Afastamento maternidade</t>
  </si>
  <si>
    <t>Incidência do submódulo 2.2 sobre a remuneração e o 13º salário sobre afastamento maternidade</t>
  </si>
  <si>
    <t>((remuneração+13º salário) x (meses de licença/meses do ano) x 2% de incidência x incidência do submódulo 2.2</t>
  </si>
  <si>
    <t>% Afastamento maternidade x incidência do submódulo 2.2</t>
  </si>
  <si>
    <t>Ausência por Doença</t>
  </si>
  <si>
    <t>Incidência dos encargos do submódulo 2.2 sobre Ausências Legais</t>
  </si>
  <si>
    <t>PLANILHA DE CUSTOS E FORMAÇÃO DE PREÇOS</t>
  </si>
  <si>
    <r>
      <t>13 (Décimo-terceiro) salário</t>
    </r>
    <r>
      <rPr>
        <sz val="9"/>
        <color indexed="10"/>
        <rFont val="Tahoma"/>
        <family val="2"/>
      </rPr>
      <t xml:space="preserve"> </t>
    </r>
  </si>
  <si>
    <r>
      <t>Ausência por Acidente de Trabalho</t>
    </r>
    <r>
      <rPr>
        <sz val="9"/>
        <color indexed="10"/>
        <rFont val="Tahoma"/>
        <family val="2"/>
      </rPr>
      <t xml:space="preserve"> </t>
    </r>
  </si>
  <si>
    <t>Data:</t>
  </si>
  <si>
    <t>PROPOSTA</t>
  </si>
  <si>
    <t>(Preencher apenas as células em amarelo)</t>
  </si>
  <si>
    <t>IDENTIFICAÇÃO</t>
  </si>
  <si>
    <t>RAZÃO SOCIAL:</t>
  </si>
  <si>
    <t>ENDEREÇO:</t>
  </si>
  <si>
    <t>UF:</t>
  </si>
  <si>
    <t xml:space="preserve">CEP: </t>
  </si>
  <si>
    <t>TELEFONE:</t>
  </si>
  <si>
    <t>(   )</t>
  </si>
  <si>
    <t>EMAIL:</t>
  </si>
  <si>
    <t>ITEM/GRUPO</t>
  </si>
  <si>
    <t>DESCRIÇÃO COMPLETA</t>
  </si>
  <si>
    <r>
      <rPr>
        <b/>
        <sz val="9"/>
        <rFont val="Tahoma"/>
        <family val="2"/>
      </rPr>
      <t>QUANTIDADE
/ MESES</t>
    </r>
  </si>
  <si>
    <t>PREÇOS UNITÁRIOS</t>
  </si>
  <si>
    <t>PREÇOS MENSAIS</t>
  </si>
  <si>
    <t>PREÇOS GLOBAIS</t>
  </si>
  <si>
    <t>CUSTOS DECORRENTES DA EXECUÇÃO CONTRATUAL</t>
  </si>
  <si>
    <t>INDICAÇÃO DOS SINDICATOS, ACORDOS, CONVENÇÕES OU DISSÍDIOS COLETIVOS DE TRABALHO</t>
  </si>
  <si>
    <t>PRODUTIVIDADE ADOTADA</t>
  </si>
  <si>
    <t>QUANTIDADE DE PESSOAL</t>
  </si>
  <si>
    <t>Função</t>
  </si>
  <si>
    <t>Quantidade</t>
  </si>
  <si>
    <t>RELAÇÃO DOS MATERIAIS E EQUIPAMENTOS</t>
  </si>
  <si>
    <t>Material</t>
  </si>
  <si>
    <t>Especificação</t>
  </si>
  <si>
    <t>OUTRAS INFORMAÇÕES IMPORTANTES</t>
  </si>
  <si>
    <t>CAPA  - PLANILHA DE CUSTOS E FORMAÇÃO DE PREÇOS</t>
  </si>
  <si>
    <t xml:space="preserve">Mão de obra </t>
  </si>
  <si>
    <t>(Deverá ser elaborado um quadro para cada tipo de serviço
)</t>
  </si>
  <si>
    <t>Pregão Nº:</t>
  </si>
  <si>
    <t xml:space="preserve">Mão de obra vinculada à execução contratual </t>
  </si>
  <si>
    <t>às:</t>
  </si>
  <si>
    <t>horas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</si>
  <si>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</si>
  <si>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</si>
  <si>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</si>
  <si>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</si>
  <si>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</si>
  <si>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</si>
  <si>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DISCRIMINAÇÃO DOS SERVIÇOS (DADOS REFERENTES À CONTRATAÇÃO)</t>
  </si>
  <si>
    <t xml:space="preserve">Categoria Profissional (vinculada à execução contratual) </t>
  </si>
  <si>
    <t xml:space="preserve">A </t>
  </si>
  <si>
    <t xml:space="preserve">Data de apresentação da proposta (dia/mês/ano): </t>
  </si>
  <si>
    <t xml:space="preserve">B </t>
  </si>
  <si>
    <t xml:space="preserve">Município/UF: </t>
  </si>
  <si>
    <t>Data-Base da Categoria (dia/mês/ano)</t>
  </si>
  <si>
    <t xml:space="preserve">C </t>
  </si>
  <si>
    <t xml:space="preserve">Ano do Acordo, Convenção ou Dissídio Coletivo: </t>
  </si>
  <si>
    <t xml:space="preserve">D </t>
  </si>
  <si>
    <t>Número de meses de execução contratual:</t>
  </si>
  <si>
    <t>Indicação dos sindicatos, acordos coletivos ou convenções coletivas</t>
  </si>
  <si>
    <t>IDENTIFICAÇÃO DO SERVIÇO</t>
  </si>
  <si>
    <t>Quantidade total a contratar 
(Em função da unidade de medida)</t>
  </si>
  <si>
    <t>Composição da Remuneração</t>
  </si>
  <si>
    <t>Total</t>
  </si>
  <si>
    <t>Provisão para Rescisão</t>
  </si>
  <si>
    <t>Insumos Diversos</t>
  </si>
  <si>
    <t>Custos Indiretos, Tributos e Lucro</t>
  </si>
  <si>
    <t>(soma dos módulos 1, 2, 3 e 4) x Custos Indiretos</t>
  </si>
  <si>
    <t>(soma dos módulos 1, 2, 3, 4 + custos indiretos) x lucro</t>
  </si>
  <si>
    <t>Férias e Adicional de Férias</t>
  </si>
  <si>
    <t>((1/30)/12)*15)*8% - considerando 0,78% de incidência</t>
  </si>
  <si>
    <t>(((1/30)/12)x5dias)*40% de incidência</t>
  </si>
  <si>
    <t>cálculo no submódulo 4.1.1</t>
  </si>
  <si>
    <t>Nota 1: O Módulo 1 refere-se ao valor mensal devido ao empregado pela prestação do serviço no período de 12 meses.</t>
  </si>
  <si>
    <t>Nota 2: Para o empregado que labora a jornada 12x36, em caso da não concessão ou concessão parcial do intervalo intrajornada (§ 4º do art. 71 da CLT), o valor a ser pago será inserido na remuneração utilizando a alínea “G”.</t>
  </si>
  <si>
    <t>Nota 1: Como a planilha de custos e formação de preços é calculada mensalmente, provisiona-se proporcionalmente 1/12 (um doze avos) dos valores referentes a gratificação natalina e adicional de férias.</t>
  </si>
  <si>
    <t>Nota 2: O adicional de férias contido no Submódulo 2.1 corresponde a 1/3 (um terço) da remuneração que por sua vez é divido por 12 (doze) conforme Nota 1 acima.</t>
  </si>
  <si>
    <t>Nota 1: Os percentuais dos encargos previdenciários, do FGTS e demais contribuições são aqueles estabelecidos pela legislação vigente.</t>
  </si>
  <si>
    <t>Nota 2: O SAT a depender do grau de risco do serviço irá variar entre 1%, para risco leve, de 2%, para risco médio, e de 3% de risco grave.</t>
  </si>
  <si>
    <t>Nota 3: Esses percentuais incidem sobre o Módulo 1, o Submódulo 2.1, o Módulo 3, Módulo 4 e o Módulo 6.</t>
  </si>
  <si>
    <t>Nota 1: O valor informado deverá ser o custo real do benefício (descontado o valor eventualmente pago pelo empregado).</t>
  </si>
  <si>
    <t>Nota 2: Observar a previsão dos benefícios contidos em Acordos, Convenções e Dissídios Coletivos de Trabalho e atentar-se ao disposto no art. 6º desta Instrução Normativa.</t>
  </si>
  <si>
    <t>Nota 1: Os itens que contemplam o módulo 4 se referem ao custo dos dias trabalhados pelo repositor/substituto que por ventura venha cobrir o empregado nos casos de Ausências Legais (Submódulo 4.1) e/ou na Intrajornada (Submódulo 4.2), a depender da prestação do serviço.</t>
  </si>
  <si>
    <t>Nota 2: Haverá a incidência do Submódulo 2.2 sobre esse módulo.</t>
  </si>
  <si>
    <t>Nota: As alíneas “A” a “F” referem-se somente ao custo que será pago ao repositor pelos dias trabalhados quando da necessidade de substituir a mão de obra alocada na prestação do serviço.</t>
  </si>
  <si>
    <t>Nota: Valores mensais por empregado.</t>
  </si>
  <si>
    <t>Nota 1: Custos Indiretos, Tributos e Lucro por empregado.</t>
  </si>
  <si>
    <t>Nota 2: O valor dos tributos é obtido aplicando percentual sobre o faturamento.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</si>
  <si>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</si>
  <si>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</si>
  <si>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</si>
  <si>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</si>
  <si>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</si>
  <si>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</si>
  <si>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((1/12)*5%)*100 - 5% de incidência</t>
  </si>
  <si>
    <t>Módulo 3 - PROVISÃO PARA RESCISÃO</t>
  </si>
  <si>
    <t>Módulo 4 - CUSTO DE REPOSIÇÃO DO PROFISSIONAL AUSENTE</t>
  </si>
  <si>
    <t>4.1.1</t>
  </si>
  <si>
    <t>((1/30)/12)*5)*1,5% - considerando 5 dias de licença paternidade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</si>
  <si>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</si>
  <si>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</si>
  <si>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</si>
  <si>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</si>
  <si>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2- QUADRO-RESUMO DO CUSTO POR EMPREGADO</t>
  </si>
  <si>
    <t>1- MÓDULOS</t>
  </si>
  <si>
    <t>Mão de Obra vinculada à execução contratual (valor por empregado)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</si>
  <si>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</si>
  <si>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</si>
  <si>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</si>
  <si>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</si>
  <si>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</si>
  <si>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</si>
  <si>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CARGO: Fisioterapeuta do Trabalho</t>
  </si>
  <si>
    <t>SAT - GIL/RAT</t>
  </si>
  <si>
    <t>Multa do FGTS e Contribuição Social sobre o Aviso Prévio Trabalhado</t>
  </si>
  <si>
    <t>(Remuneração + 13º salário + Férias + Adicional de Férias)*(40% multa do FGTS + 10% multa da Contribuição Social)*8%FGTS*100% incidência</t>
  </si>
  <si>
    <t>Valor Total (12 meses)</t>
  </si>
  <si>
    <t>Camisa polo</t>
  </si>
  <si>
    <t>Jaleco</t>
  </si>
  <si>
    <t>Calças esportivas</t>
  </si>
  <si>
    <t>UNIFORMES</t>
  </si>
  <si>
    <t>Fisioterapeutas</t>
  </si>
  <si>
    <t>MATERIAIS</t>
  </si>
  <si>
    <t>Algodão (500g)</t>
  </si>
  <si>
    <t>Álcool 70%</t>
  </si>
  <si>
    <t>Rolinho pequeno de espuma</t>
  </si>
  <si>
    <t>Travesseiro pequeno</t>
  </si>
  <si>
    <t>Vidro para algodão</t>
  </si>
  <si>
    <t>Balanço de propriocepção ou Trampolim</t>
  </si>
  <si>
    <t>Placa Auricular com micropore (Cristal, ouro, prata ou bronze)</t>
  </si>
  <si>
    <t>Massageador para os pés com Infra vermelho 220v</t>
  </si>
  <si>
    <t>Infravermelho de pedestal 220v</t>
  </si>
  <si>
    <t>Lâmpada Infravermelho 220v</t>
  </si>
  <si>
    <t>Ultra-Som Terapêutico 1 Mhz (continuo e Pulsátil)</t>
  </si>
  <si>
    <t>Gel condutor para Ultra-som</t>
  </si>
  <si>
    <t>Bandagem para Kynesio Tape</t>
  </si>
  <si>
    <t>Tens portátil</t>
  </si>
  <si>
    <t>Eletrodo Auto-Adesivo (5x5 cm )</t>
  </si>
  <si>
    <t>Aparelho de Laser com caneta 904</t>
  </si>
  <si>
    <t>Cinta com velcro alça longa para bolsa de gelo</t>
  </si>
  <si>
    <t>Bolsa de gelo em gel</t>
  </si>
  <si>
    <t>Óleo para massagem 1 litro neutro</t>
  </si>
  <si>
    <t>Bola Bobath 75 cm com bom de enchimento</t>
  </si>
  <si>
    <t>Bolinha crespa</t>
  </si>
  <si>
    <t>Bolinha lisa</t>
  </si>
  <si>
    <t>Pinça Auricular Ponta Grossa</t>
  </si>
  <si>
    <t>1 pacote grande comum</t>
  </si>
  <si>
    <t>4 litros</t>
  </si>
  <si>
    <t>1 unidade</t>
  </si>
  <si>
    <t>1 unidade grande</t>
  </si>
  <si>
    <t>200 unidades</t>
  </si>
  <si>
    <t>3 unidades</t>
  </si>
  <si>
    <t>10 Kg</t>
  </si>
  <si>
    <t>12 unidades (rolos)</t>
  </si>
  <si>
    <t>12 unidades (pacotes)</t>
  </si>
  <si>
    <t>4 unidades</t>
  </si>
  <si>
    <t>1 Unidade</t>
  </si>
  <si>
    <t>2 unidades</t>
  </si>
  <si>
    <t>Fisioterapeuta Shiatsu</t>
  </si>
  <si>
    <t>Fisioterapia</t>
  </si>
  <si>
    <t>Fisioterapia Shiatsu</t>
  </si>
  <si>
    <t>Cadeira de shiatsu</t>
  </si>
  <si>
    <t>Bola massageadora para shiatsu</t>
  </si>
  <si>
    <t>5 litros</t>
  </si>
  <si>
    <t>Psicologia</t>
  </si>
  <si>
    <t>Colas</t>
  </si>
  <si>
    <t> 1 litro</t>
  </si>
  <si>
    <t>Barbante</t>
  </si>
  <si>
    <t> 1 rolo</t>
  </si>
  <si>
    <t>Tesouras</t>
  </si>
  <si>
    <t> 12 tesouras pequenas</t>
  </si>
  <si>
    <t>Saco de balão</t>
  </si>
  <si>
    <t> 5 sacos</t>
  </si>
  <si>
    <t>Canetas</t>
  </si>
  <si>
    <t> 20 canetas</t>
  </si>
  <si>
    <t>Pilot azul e vermelha</t>
  </si>
  <si>
    <t>  5 de cada</t>
  </si>
  <si>
    <t>Lápis de cor (caixa)</t>
  </si>
  <si>
    <t>  5 caixas</t>
  </si>
  <si>
    <t>Durex</t>
  </si>
  <si>
    <t>5 unidades</t>
  </si>
  <si>
    <t>Palitos de madeira</t>
  </si>
  <si>
    <t> 36 unidades</t>
  </si>
  <si>
    <t>Massa de modelar</t>
  </si>
  <si>
    <t xml:space="preserve"> 3 </t>
  </si>
  <si>
    <t>Papel toalha (pacote)</t>
  </si>
  <si>
    <t> 6 pacotes</t>
  </si>
  <si>
    <t>Caixa de papelão organizadora com alças para facilitar manuseio,  medidas sugeridas 45x32x23</t>
  </si>
  <si>
    <t> 3 unidades</t>
  </si>
  <si>
    <t>Canudos (pacote)</t>
  </si>
  <si>
    <t> 2 pacotes</t>
  </si>
  <si>
    <t>Cartolina</t>
  </si>
  <si>
    <t> 12 unidades</t>
  </si>
  <si>
    <t>Lenços de papel</t>
  </si>
  <si>
    <t>12 caixas</t>
  </si>
  <si>
    <t>Estante para livros, baixa, com 3 prateleiras, branca</t>
  </si>
  <si>
    <t>Envelope pardo</t>
  </si>
  <si>
    <t> 100 unidades</t>
  </si>
  <si>
    <t>Caixa plástico (para guardar lápis de cor, massinha de modelar, tesouras)</t>
  </si>
  <si>
    <t> 4 unidades</t>
  </si>
  <si>
    <t>Preço Unitário médio</t>
  </si>
  <si>
    <t>Mesa auxiliar, com três prateleiras e com rodinhas</t>
  </si>
  <si>
    <t>Ginástica Laboral</t>
  </si>
  <si>
    <t>Caixinha de som portátil com cartão de memória e entrada USB</t>
  </si>
  <si>
    <t>Bastões Calistênico de madeira 1,20m</t>
  </si>
  <si>
    <t>15 unidades</t>
  </si>
  <si>
    <t>Bolinhas Cravo Crespas 6,0 cm</t>
  </si>
  <si>
    <t>50 unidades</t>
  </si>
  <si>
    <t>Bolinhas lisas macias 5,5 cm</t>
  </si>
  <si>
    <t>100 unidades</t>
  </si>
  <si>
    <t>Thera Tubie Lilás (forte)</t>
  </si>
  <si>
    <t>60 unidades</t>
  </si>
  <si>
    <t>Thera Tubie Verde (médio)</t>
  </si>
  <si>
    <t>40 médio</t>
  </si>
  <si>
    <t>OverBall</t>
  </si>
  <si>
    <t>30 unidades</t>
  </si>
  <si>
    <t>Cones para circuito de agilidade (kit com 8 unidades)</t>
  </si>
  <si>
    <t>3 kits</t>
  </si>
  <si>
    <t>Argolas para circuito de agilidade (kit com 8 unidades)</t>
  </si>
  <si>
    <t>VALOR POR HORA DE TRABALHO</t>
  </si>
  <si>
    <t>CARGO: Fisioterapeuta Shiatsu</t>
  </si>
  <si>
    <t>CARGO: Psicólogo(a) do Trabalho</t>
  </si>
  <si>
    <t>Psicólogo(a)</t>
  </si>
  <si>
    <t>Professor(a) Ginástica Laboral</t>
  </si>
  <si>
    <t>Cargo</t>
  </si>
  <si>
    <t>Quantidade de postos</t>
  </si>
  <si>
    <t>Meses</t>
  </si>
  <si>
    <t>Valor unitário por posto</t>
  </si>
  <si>
    <t>Valor Mensal</t>
  </si>
  <si>
    <t>Valor Total</t>
  </si>
  <si>
    <t xml:space="preserve">Valor Total </t>
  </si>
  <si>
    <t xml:space="preserve">Valor total dos itens </t>
  </si>
  <si>
    <t xml:space="preserve">Quadro Resumo </t>
  </si>
  <si>
    <t>Fisioterapeuta do Trabalho</t>
  </si>
  <si>
    <t>Psicólogo(a) do Trabalho</t>
  </si>
  <si>
    <t>CARGO: Professor(a) Ginástica Laboral - horista</t>
  </si>
  <si>
    <t>Valor Global da Licitação</t>
  </si>
  <si>
    <t>Passagens</t>
  </si>
  <si>
    <t>Passagens aéreas Rio-São Paulo (ida e volta)</t>
  </si>
  <si>
    <t>Passagens aéreas Rio-Brasília (ida e volta)</t>
  </si>
  <si>
    <t>Diária São Paulo</t>
  </si>
  <si>
    <t>Diária Brasília</t>
  </si>
  <si>
    <t>Previsão para viagens (anual)</t>
  </si>
  <si>
    <t>Passagens aéreas Rio-Fortaleza (ida e volta)</t>
  </si>
  <si>
    <t>Passagens aéreas Rio-Florianópolis (ida e volta)</t>
  </si>
  <si>
    <t>Passagens aéreas Rio-Belém (ida e volta)</t>
  </si>
  <si>
    <t>Valor unitário (R$)</t>
  </si>
  <si>
    <t>Valor total (R$)</t>
  </si>
  <si>
    <t>Diárias (locomoção, alimentação, hospedagem)</t>
  </si>
  <si>
    <t>Diária Fortaleza</t>
  </si>
  <si>
    <t>Diária Florianópolis</t>
  </si>
  <si>
    <t>Diária Belém</t>
  </si>
  <si>
    <t>Quantidade anual</t>
  </si>
  <si>
    <t>Total Diárias</t>
  </si>
  <si>
    <t>Professor(a) Ginástica Laboral - horista (*)</t>
  </si>
  <si>
    <t>(*) Salário por hora. Valor médio estimado de 50 horas por mês</t>
  </si>
  <si>
    <t>Observação: Os valores de previsão de viagens não irão a lance no Comprasnet.</t>
  </si>
  <si>
    <t>Total Passagens aéreas (não irá a lance)</t>
  </si>
  <si>
    <t>Total Previsão de Viagens (não irá a lance)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</si>
</sst>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%"/>
    <numFmt numFmtId="166" formatCode="0.000%"/>
    <numFmt numFmtId="167" formatCode="0.0000"/>
    <numFmt numFmtId="168" formatCode="0.000"/>
  </numFmts>
  <fonts count="2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Arial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sz val="7"/>
      <color rgb="FFFF0000"/>
      <name val="Arial"/>
      <family val="2"/>
    </font>
    <font>
      <sz val="9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43" fontId="1" fillId="0" borderId="0" applyFont="0" applyFill="0" applyBorder="0" applyAlignment="0" applyProtection="0"/>
  </cellStyleXfs>
  <cellXfs count="317">
    <xf numFmtId="0" fontId="0" fillId="0" borderId="0" xfId="0"/>
    <xf numFmtId="0" fontId="5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5" fillId="0" borderId="0" xfId="0" applyNumberFormat="1" applyFont="1"/>
    <xf numFmtId="164" fontId="6" fillId="0" borderId="0" xfId="1" applyFont="1"/>
    <xf numFmtId="0" fontId="6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5" fillId="0" borderId="15" xfId="0" applyFont="1" applyBorder="1" applyAlignment="1"/>
    <xf numFmtId="2" fontId="5" fillId="0" borderId="12" xfId="0" applyNumberFormat="1" applyFont="1" applyBorder="1"/>
    <xf numFmtId="0" fontId="5" fillId="0" borderId="16" xfId="0" applyFont="1" applyBorder="1" applyAlignment="1"/>
    <xf numFmtId="2" fontId="5" fillId="0" borderId="13" xfId="0" applyNumberFormat="1" applyFont="1" applyFill="1" applyBorder="1"/>
    <xf numFmtId="0" fontId="6" fillId="0" borderId="16" xfId="0" applyFont="1" applyBorder="1" applyAlignment="1"/>
    <xf numFmtId="0" fontId="5" fillId="0" borderId="17" xfId="0" applyFont="1" applyBorder="1" applyAlignment="1"/>
    <xf numFmtId="2" fontId="5" fillId="0" borderId="14" xfId="0" applyNumberFormat="1" applyFont="1" applyFill="1" applyBorder="1"/>
    <xf numFmtId="2" fontId="6" fillId="0" borderId="10" xfId="0" applyNumberFormat="1" applyFont="1" applyFill="1" applyBorder="1"/>
    <xf numFmtId="0" fontId="5" fillId="0" borderId="1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5" fillId="0" borderId="5" xfId="0" applyNumberFormat="1" applyFont="1" applyBorder="1"/>
    <xf numFmtId="0" fontId="5" fillId="0" borderId="3" xfId="0" applyFont="1" applyFill="1" applyBorder="1" applyAlignment="1">
      <alignment horizontal="center"/>
    </xf>
    <xf numFmtId="2" fontId="5" fillId="0" borderId="2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/>
    <xf numFmtId="43" fontId="5" fillId="0" borderId="0" xfId="0" applyNumberFormat="1" applyFont="1"/>
    <xf numFmtId="0" fontId="5" fillId="0" borderId="0" xfId="0" applyFont="1" applyFill="1"/>
    <xf numFmtId="0" fontId="5" fillId="0" borderId="2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32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6" fillId="0" borderId="2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8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10" fontId="8" fillId="0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Font="1" applyFill="1" applyBorder="1" applyAlignment="1">
      <alignment vertical="center"/>
    </xf>
    <xf numFmtId="43" fontId="8" fillId="0" borderId="1" xfId="3" applyFont="1" applyFill="1" applyBorder="1" applyAlignment="1">
      <alignment vertical="center"/>
    </xf>
    <xf numFmtId="43" fontId="7" fillId="0" borderId="1" xfId="3" applyFont="1" applyFill="1" applyBorder="1" applyAlignment="1">
      <alignment vertical="center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43" fontId="8" fillId="0" borderId="1" xfId="3" applyFont="1" applyBorder="1"/>
    <xf numFmtId="10" fontId="8" fillId="0" borderId="1" xfId="2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0" fontId="8" fillId="0" borderId="1" xfId="2" applyNumberFormat="1" applyFont="1" applyFill="1" applyBorder="1" applyAlignment="1">
      <alignment horizontal="center"/>
    </xf>
    <xf numFmtId="43" fontId="7" fillId="0" borderId="1" xfId="3" applyFont="1" applyBorder="1" applyAlignment="1"/>
    <xf numFmtId="0" fontId="7" fillId="0" borderId="0" xfId="0" applyFont="1" applyBorder="1" applyAlignment="1">
      <alignment horizontal="center"/>
    </xf>
    <xf numFmtId="10" fontId="8" fillId="0" borderId="1" xfId="0" applyNumberFormat="1" applyFont="1" applyFill="1" applyBorder="1" applyAlignment="1">
      <alignment horizontal="center"/>
    </xf>
    <xf numFmtId="43" fontId="8" fillId="0" borderId="1" xfId="3" applyFont="1" applyFill="1" applyBorder="1"/>
    <xf numFmtId="10" fontId="7" fillId="0" borderId="1" xfId="0" applyNumberFormat="1" applyFont="1" applyFill="1" applyBorder="1" applyAlignment="1">
      <alignment horizontal="center"/>
    </xf>
    <xf numFmtId="43" fontId="7" fillId="0" borderId="1" xfId="3" applyFont="1" applyFill="1" applyBorder="1"/>
    <xf numFmtId="0" fontId="7" fillId="0" borderId="37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3" fontId="8" fillId="0" borderId="1" xfId="3" applyFont="1" applyFill="1" applyBorder="1" applyAlignment="1">
      <alignment horizontal="right"/>
    </xf>
    <xf numFmtId="0" fontId="8" fillId="0" borderId="23" xfId="0" applyFont="1" applyFill="1" applyBorder="1" applyAlignment="1">
      <alignment horizontal="left"/>
    </xf>
    <xf numFmtId="0" fontId="8" fillId="0" borderId="23" xfId="0" applyFont="1" applyFill="1" applyBorder="1" applyAlignment="1">
      <alignment horizontal="left" wrapText="1"/>
    </xf>
    <xf numFmtId="0" fontId="7" fillId="0" borderId="36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9" fontId="8" fillId="0" borderId="1" xfId="0" applyNumberFormat="1" applyFont="1" applyFill="1" applyBorder="1" applyAlignment="1"/>
    <xf numFmtId="10" fontId="8" fillId="0" borderId="1" xfId="0" applyNumberFormat="1" applyFont="1" applyFill="1" applyBorder="1" applyAlignment="1"/>
    <xf numFmtId="43" fontId="8" fillId="0" borderId="1" xfId="3" applyFont="1" applyFill="1" applyBorder="1" applyAlignment="1">
      <alignment horizontal="center"/>
    </xf>
    <xf numFmtId="10" fontId="8" fillId="0" borderId="1" xfId="2" applyNumberFormat="1" applyFont="1" applyFill="1" applyBorder="1" applyAlignment="1"/>
    <xf numFmtId="165" fontId="8" fillId="0" borderId="1" xfId="2" applyNumberFormat="1" applyFont="1" applyFill="1" applyBorder="1" applyAlignment="1"/>
    <xf numFmtId="9" fontId="8" fillId="0" borderId="1" xfId="2" applyFont="1" applyFill="1" applyBorder="1" applyAlignment="1"/>
    <xf numFmtId="0" fontId="8" fillId="0" borderId="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2" fontId="7" fillId="0" borderId="0" xfId="0" applyNumberFormat="1" applyFont="1" applyFill="1" applyBorder="1"/>
    <xf numFmtId="0" fontId="8" fillId="0" borderId="1" xfId="0" applyFont="1" applyFill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8" fillId="0" borderId="43" xfId="0" applyFont="1" applyFill="1" applyBorder="1" applyAlignment="1">
      <alignment horizontal="left" vertical="center" wrapText="1"/>
    </xf>
    <xf numFmtId="0" fontId="8" fillId="3" borderId="43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left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16" fillId="3" borderId="1" xfId="0" applyFont="1" applyFill="1" applyBorder="1" applyAlignment="1">
      <alignment horizontal="right" vertical="center"/>
    </xf>
    <xf numFmtId="0" fontId="16" fillId="0" borderId="23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8" fillId="0" borderId="1" xfId="0" applyFont="1" applyFill="1" applyBorder="1"/>
    <xf numFmtId="167" fontId="8" fillId="0" borderId="1" xfId="2" applyNumberFormat="1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8" fillId="0" borderId="0" xfId="0" applyFont="1"/>
    <xf numFmtId="2" fontId="18" fillId="0" borderId="0" xfId="0" applyNumberFormat="1" applyFont="1"/>
    <xf numFmtId="0" fontId="18" fillId="0" borderId="0" xfId="0" applyFont="1" applyFill="1"/>
    <xf numFmtId="0" fontId="3" fillId="0" borderId="0" xfId="0" applyFont="1"/>
    <xf numFmtId="0" fontId="3" fillId="0" borderId="0" xfId="0" applyFont="1" applyFill="1"/>
    <xf numFmtId="43" fontId="3" fillId="0" borderId="0" xfId="3" applyFont="1"/>
    <xf numFmtId="9" fontId="3" fillId="0" borderId="0" xfId="2" applyFont="1"/>
    <xf numFmtId="43" fontId="3" fillId="0" borderId="0" xfId="0" applyNumberFormat="1" applyFont="1"/>
    <xf numFmtId="10" fontId="3" fillId="0" borderId="0" xfId="2" applyNumberFormat="1" applyFont="1"/>
    <xf numFmtId="168" fontId="3" fillId="0" borderId="0" xfId="0" applyNumberFormat="1" applyFont="1"/>
    <xf numFmtId="2" fontId="3" fillId="0" borderId="0" xfId="0" applyNumberFormat="1" applyFont="1"/>
    <xf numFmtId="0" fontId="19" fillId="0" borderId="0" xfId="0" applyFont="1"/>
    <xf numFmtId="43" fontId="7" fillId="0" borderId="0" xfId="3" applyFont="1" applyBorder="1" applyAlignment="1"/>
    <xf numFmtId="43" fontId="7" fillId="0" borderId="0" xfId="3" applyFont="1" applyFill="1" applyBorder="1" applyAlignment="1">
      <alignment vertical="center"/>
    </xf>
    <xf numFmtId="0" fontId="18" fillId="0" borderId="0" xfId="0" applyFont="1" applyFill="1" applyBorder="1" applyAlignment="1">
      <alignment horizontal="left" wrapText="1"/>
    </xf>
    <xf numFmtId="0" fontId="7" fillId="0" borderId="5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20" fillId="0" borderId="0" xfId="0" applyFont="1"/>
    <xf numFmtId="10" fontId="20" fillId="0" borderId="0" xfId="2" applyNumberFormat="1" applyFont="1"/>
    <xf numFmtId="10" fontId="20" fillId="0" borderId="0" xfId="0" applyNumberFormat="1" applyFont="1"/>
    <xf numFmtId="0" fontId="20" fillId="0" borderId="0" xfId="0" applyFont="1" applyBorder="1"/>
    <xf numFmtId="0" fontId="21" fillId="0" borderId="0" xfId="0" applyFont="1" applyBorder="1"/>
    <xf numFmtId="2" fontId="21" fillId="0" borderId="0" xfId="0" applyNumberFormat="1" applyFont="1"/>
    <xf numFmtId="0" fontId="20" fillId="0" borderId="0" xfId="0" applyFont="1" applyFill="1" applyBorder="1"/>
    <xf numFmtId="0" fontId="20" fillId="0" borderId="0" xfId="0" applyFont="1" applyFill="1"/>
    <xf numFmtId="2" fontId="20" fillId="0" borderId="0" xfId="0" applyNumberFormat="1" applyFont="1" applyBorder="1"/>
    <xf numFmtId="166" fontId="20" fillId="0" borderId="0" xfId="2" applyNumberFormat="1" applyFont="1" applyFill="1"/>
    <xf numFmtId="2" fontId="20" fillId="0" borderId="0" xfId="0" applyNumberFormat="1" applyFont="1"/>
    <xf numFmtId="2" fontId="20" fillId="0" borderId="0" xfId="0" applyNumberFormat="1" applyFont="1" applyFill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164" fontId="21" fillId="0" borderId="0" xfId="1" applyFont="1"/>
    <xf numFmtId="0" fontId="22" fillId="0" borderId="0" xfId="0" applyFont="1"/>
    <xf numFmtId="1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/>
    <xf numFmtId="0" fontId="7" fillId="2" borderId="1" xfId="0" applyFont="1" applyFill="1" applyBorder="1" applyAlignment="1">
      <alignment wrapText="1"/>
    </xf>
    <xf numFmtId="0" fontId="8" fillId="0" borderId="0" xfId="0" applyFont="1"/>
    <xf numFmtId="164" fontId="7" fillId="0" borderId="0" xfId="1" applyFont="1"/>
    <xf numFmtId="164" fontId="7" fillId="0" borderId="1" xfId="1" applyFont="1" applyBorder="1"/>
    <xf numFmtId="0" fontId="16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3" fontId="16" fillId="0" borderId="1" xfId="3" applyFont="1" applyBorder="1" applyAlignment="1">
      <alignment horizontal="left" vertical="center" wrapText="1"/>
    </xf>
    <xf numFmtId="43" fontId="8" fillId="0" borderId="1" xfId="3" applyFont="1" applyBorder="1" applyAlignment="1">
      <alignment horizontal="center"/>
    </xf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164" fontId="7" fillId="0" borderId="1" xfId="1" applyFont="1" applyFill="1" applyBorder="1"/>
    <xf numFmtId="164" fontId="7" fillId="0" borderId="0" xfId="1" applyFont="1" applyBorder="1" applyAlignment="1">
      <alignment horizontal="center"/>
    </xf>
    <xf numFmtId="164" fontId="7" fillId="0" borderId="8" xfId="1" applyFont="1" applyBorder="1" applyAlignment="1">
      <alignment horizontal="center"/>
    </xf>
    <xf numFmtId="164" fontId="7" fillId="0" borderId="12" xfId="1" applyFont="1" applyBorder="1"/>
    <xf numFmtId="164" fontId="7" fillId="0" borderId="13" xfId="1" applyFont="1" applyFill="1" applyBorder="1"/>
    <xf numFmtId="164" fontId="7" fillId="0" borderId="14" xfId="1" applyFont="1" applyFill="1" applyBorder="1"/>
    <xf numFmtId="164" fontId="7" fillId="0" borderId="10" xfId="1" applyFont="1" applyFill="1" applyBorder="1"/>
    <xf numFmtId="164" fontId="7" fillId="0" borderId="11" xfId="1" applyFont="1" applyBorder="1" applyAlignment="1">
      <alignment horizontal="center"/>
    </xf>
    <xf numFmtId="164" fontId="7" fillId="0" borderId="5" xfId="1" applyFont="1" applyBorder="1"/>
    <xf numFmtId="164" fontId="7" fillId="0" borderId="2" xfId="1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8" fillId="0" borderId="1" xfId="0" applyFont="1" applyFill="1" applyBorder="1" applyAlignment="1">
      <alignment horizontal="center" vertical="center"/>
    </xf>
    <xf numFmtId="164" fontId="8" fillId="0" borderId="1" xfId="1" applyFont="1" applyFill="1" applyBorder="1" applyAlignment="1">
      <alignment vertical="center"/>
    </xf>
    <xf numFmtId="43" fontId="7" fillId="0" borderId="1" xfId="0" applyNumberFormat="1" applyFont="1" applyFill="1" applyBorder="1" applyAlignment="1">
      <alignment vertical="center"/>
    </xf>
    <xf numFmtId="0" fontId="16" fillId="0" borderId="0" xfId="0" applyFont="1" applyFill="1"/>
    <xf numFmtId="0" fontId="8" fillId="0" borderId="0" xfId="0" applyFont="1" applyFill="1"/>
    <xf numFmtId="0" fontId="0" fillId="0" borderId="0" xfId="0" applyFill="1" applyAlignment="1">
      <alignment wrapText="1"/>
    </xf>
    <xf numFmtId="0" fontId="7" fillId="0" borderId="1" xfId="0" applyFont="1" applyBorder="1" applyAlignment="1">
      <alignment horizontal="center" wrapText="1"/>
    </xf>
    <xf numFmtId="0" fontId="8" fillId="0" borderId="24" xfId="0" applyFont="1" applyBorder="1" applyAlignment="1">
      <alignment horizontal="center"/>
    </xf>
    <xf numFmtId="43" fontId="8" fillId="0" borderId="1" xfId="0" applyNumberFormat="1" applyFont="1" applyBorder="1"/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164" fontId="7" fillId="0" borderId="1" xfId="1" applyFont="1" applyFill="1" applyBorder="1" applyAlignment="1">
      <alignment vertical="center"/>
    </xf>
    <xf numFmtId="164" fontId="7" fillId="2" borderId="1" xfId="1" applyFont="1" applyFill="1" applyBorder="1"/>
    <xf numFmtId="0" fontId="7" fillId="2" borderId="47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left" vertical="center" wrapText="1"/>
    </xf>
    <xf numFmtId="0" fontId="16" fillId="3" borderId="41" xfId="0" applyFont="1" applyFill="1" applyBorder="1" applyAlignment="1">
      <alignment horizontal="left" vertical="center" wrapText="1"/>
    </xf>
    <xf numFmtId="0" fontId="16" fillId="3" borderId="42" xfId="0" applyFont="1" applyFill="1" applyBorder="1" applyAlignment="1">
      <alignment horizontal="left" vertical="center" wrapText="1"/>
    </xf>
    <xf numFmtId="0" fontId="8" fillId="3" borderId="40" xfId="0" applyFont="1" applyFill="1" applyBorder="1" applyAlignment="1">
      <alignment horizontal="left" vertical="center" wrapText="1"/>
    </xf>
    <xf numFmtId="0" fontId="8" fillId="3" borderId="41" xfId="0" applyFont="1" applyFill="1" applyBorder="1" applyAlignment="1">
      <alignment horizontal="left" vertical="center" wrapText="1"/>
    </xf>
    <xf numFmtId="0" fontId="8" fillId="3" borderId="42" xfId="0" applyFont="1" applyFill="1" applyBorder="1" applyAlignment="1">
      <alignment horizontal="left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horizontal="left" vertical="center" wrapText="1"/>
    </xf>
    <xf numFmtId="0" fontId="16" fillId="3" borderId="24" xfId="0" applyFont="1" applyFill="1" applyBorder="1" applyAlignment="1">
      <alignment horizontal="left" vertical="center" wrapText="1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6" fillId="5" borderId="50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left" vertical="center"/>
    </xf>
    <xf numFmtId="0" fontId="16" fillId="5" borderId="9" xfId="0" applyFont="1" applyFill="1" applyBorder="1" applyAlignment="1">
      <alignment horizontal="left" vertical="center"/>
    </xf>
    <xf numFmtId="0" fontId="16" fillId="5" borderId="24" xfId="0" applyFont="1" applyFill="1" applyBorder="1" applyAlignment="1">
      <alignment horizontal="left" vertical="center"/>
    </xf>
    <xf numFmtId="0" fontId="16" fillId="3" borderId="23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7" fillId="0" borderId="2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left" wrapText="1"/>
    </xf>
    <xf numFmtId="0" fontId="18" fillId="0" borderId="36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 wrapText="1"/>
    </xf>
    <xf numFmtId="0" fontId="7" fillId="0" borderId="2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6" fillId="0" borderId="2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8" fillId="0" borderId="0" xfId="0" applyFont="1" applyBorder="1" applyAlignment="1">
      <alignment horizontal="left" wrapText="1"/>
    </xf>
    <xf numFmtId="0" fontId="7" fillId="0" borderId="37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34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0" fillId="0" borderId="51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20" fillId="0" borderId="51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wrapText="1"/>
    </xf>
    <xf numFmtId="0" fontId="20" fillId="0" borderId="0" xfId="0" applyFont="1" applyAlignment="1">
      <alignment horizontal="left" vertical="center" wrapText="1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10" workbookViewId="0">
      <selection activeCell="J17" sqref="J17"/>
    </sheetView>
  </sheetViews>
  <sheetFormatPr defaultRowHeight="12.75" x14ac:dyDescent="0.2"/>
  <cols>
    <col min="1" max="1" width="14.28515625" customWidth="1"/>
    <col min="2" max="2" width="16.7109375" customWidth="1"/>
    <col min="3" max="3" width="13.85546875" customWidth="1"/>
    <col min="4" max="4" width="15.42578125" customWidth="1"/>
    <col min="5" max="5" width="14.85546875" customWidth="1"/>
    <col min="6" max="6" width="12.7109375" customWidth="1"/>
  </cols>
  <sheetData>
    <row r="1" spans="1:6" ht="15" thickBot="1" x14ac:dyDescent="0.25">
      <c r="A1" s="215" t="s">
        <v>108</v>
      </c>
      <c r="B1" s="216"/>
      <c r="C1" s="216"/>
      <c r="D1" s="216"/>
      <c r="E1" s="216"/>
      <c r="F1" s="217"/>
    </row>
    <row r="2" spans="1:6" x14ac:dyDescent="0.2">
      <c r="A2" s="218" t="s">
        <v>109</v>
      </c>
      <c r="B2" s="218"/>
      <c r="C2" s="218"/>
      <c r="D2" s="218"/>
      <c r="E2" s="218"/>
      <c r="F2" s="218"/>
    </row>
    <row r="3" spans="1:6" x14ac:dyDescent="0.2">
      <c r="A3" s="80"/>
      <c r="B3" s="80"/>
      <c r="C3" s="80"/>
      <c r="D3" s="80"/>
      <c r="E3" s="80"/>
      <c r="F3" s="80"/>
    </row>
    <row r="4" spans="1:6" x14ac:dyDescent="0.2">
      <c r="A4" s="219" t="s">
        <v>110</v>
      </c>
      <c r="B4" s="220"/>
      <c r="C4" s="220"/>
      <c r="D4" s="220"/>
      <c r="E4" s="220"/>
      <c r="F4" s="221"/>
    </row>
    <row r="5" spans="1:6" x14ac:dyDescent="0.2">
      <c r="A5" s="81" t="s">
        <v>111</v>
      </c>
      <c r="B5" s="222"/>
      <c r="C5" s="223"/>
      <c r="D5" s="223"/>
      <c r="E5" s="223"/>
      <c r="F5" s="224"/>
    </row>
    <row r="6" spans="1:6" x14ac:dyDescent="0.2">
      <c r="A6" s="81" t="s">
        <v>112</v>
      </c>
      <c r="B6" s="222"/>
      <c r="C6" s="223"/>
      <c r="D6" s="224"/>
      <c r="E6" s="82" t="s">
        <v>113</v>
      </c>
      <c r="F6" s="82" t="s">
        <v>114</v>
      </c>
    </row>
    <row r="7" spans="1:6" x14ac:dyDescent="0.2">
      <c r="A7" s="81" t="s">
        <v>115</v>
      </c>
      <c r="B7" s="225" t="s">
        <v>116</v>
      </c>
      <c r="C7" s="226"/>
      <c r="D7" s="226"/>
      <c r="E7" s="226"/>
      <c r="F7" s="227"/>
    </row>
    <row r="8" spans="1:6" x14ac:dyDescent="0.2">
      <c r="A8" s="81" t="s">
        <v>117</v>
      </c>
      <c r="B8" s="222"/>
      <c r="C8" s="223"/>
      <c r="D8" s="223"/>
      <c r="E8" s="223"/>
      <c r="F8" s="224"/>
    </row>
    <row r="9" spans="1:6" x14ac:dyDescent="0.2">
      <c r="A9" s="80"/>
      <c r="B9" s="80"/>
      <c r="C9" s="80"/>
      <c r="D9" s="80"/>
      <c r="E9" s="80"/>
      <c r="F9" s="80"/>
    </row>
    <row r="10" spans="1:6" x14ac:dyDescent="0.2">
      <c r="A10" s="80"/>
      <c r="B10" s="80"/>
      <c r="C10" s="80"/>
      <c r="D10" s="80"/>
      <c r="E10" s="80"/>
      <c r="F10" s="80"/>
    </row>
    <row r="11" spans="1:6" ht="22.5" x14ac:dyDescent="0.2">
      <c r="A11" s="83" t="s">
        <v>118</v>
      </c>
      <c r="B11" s="83" t="s">
        <v>119</v>
      </c>
      <c r="C11" s="84" t="s">
        <v>120</v>
      </c>
      <c r="D11" s="83" t="s">
        <v>121</v>
      </c>
      <c r="E11" s="83" t="s">
        <v>122</v>
      </c>
      <c r="F11" s="83" t="s">
        <v>123</v>
      </c>
    </row>
    <row r="12" spans="1:6" x14ac:dyDescent="0.2">
      <c r="A12" s="85"/>
      <c r="B12" s="85"/>
      <c r="C12" s="85"/>
      <c r="D12" s="85"/>
      <c r="E12" s="85"/>
      <c r="F12" s="85"/>
    </row>
    <row r="13" spans="1:6" x14ac:dyDescent="0.2">
      <c r="A13" s="85"/>
      <c r="B13" s="85"/>
      <c r="C13" s="85"/>
      <c r="D13" s="85"/>
      <c r="E13" s="85"/>
      <c r="F13" s="85"/>
    </row>
    <row r="14" spans="1:6" x14ac:dyDescent="0.2">
      <c r="A14" s="85"/>
      <c r="B14" s="85"/>
      <c r="C14" s="85"/>
      <c r="D14" s="85"/>
      <c r="E14" s="85"/>
      <c r="F14" s="85"/>
    </row>
    <row r="15" spans="1:6" x14ac:dyDescent="0.2">
      <c r="A15" s="85"/>
      <c r="B15" s="85"/>
      <c r="C15" s="85"/>
      <c r="D15" s="85"/>
      <c r="E15" s="85"/>
      <c r="F15" s="85"/>
    </row>
    <row r="16" spans="1:6" x14ac:dyDescent="0.2">
      <c r="A16" s="80"/>
      <c r="B16" s="80"/>
      <c r="C16" s="80"/>
      <c r="D16" s="80"/>
      <c r="E16" s="80"/>
      <c r="F16" s="80"/>
    </row>
    <row r="17" spans="1:6" x14ac:dyDescent="0.2">
      <c r="A17" s="80"/>
      <c r="B17" s="80"/>
      <c r="C17" s="80"/>
      <c r="D17" s="80"/>
      <c r="E17" s="80"/>
      <c r="F17" s="80"/>
    </row>
    <row r="18" spans="1:6" x14ac:dyDescent="0.2">
      <c r="A18" s="228" t="s">
        <v>124</v>
      </c>
      <c r="B18" s="229"/>
      <c r="C18" s="229"/>
      <c r="D18" s="229"/>
      <c r="E18" s="229"/>
      <c r="F18" s="230"/>
    </row>
    <row r="19" spans="1:6" x14ac:dyDescent="0.2">
      <c r="A19" s="231"/>
      <c r="B19" s="232"/>
      <c r="C19" s="232"/>
      <c r="D19" s="232"/>
      <c r="E19" s="232"/>
      <c r="F19" s="233"/>
    </row>
    <row r="20" spans="1:6" x14ac:dyDescent="0.2">
      <c r="A20" s="80"/>
      <c r="B20" s="80"/>
      <c r="C20" s="80"/>
      <c r="D20" s="80"/>
      <c r="E20" s="80"/>
      <c r="F20" s="80"/>
    </row>
    <row r="21" spans="1:6" x14ac:dyDescent="0.2">
      <c r="A21" s="80"/>
      <c r="B21" s="80"/>
      <c r="C21" s="80"/>
      <c r="D21" s="80"/>
      <c r="E21" s="80"/>
      <c r="F21" s="80"/>
    </row>
    <row r="22" spans="1:6" x14ac:dyDescent="0.2">
      <c r="A22" s="234" t="s">
        <v>125</v>
      </c>
      <c r="B22" s="235"/>
      <c r="C22" s="235"/>
      <c r="D22" s="235"/>
      <c r="E22" s="235"/>
      <c r="F22" s="236"/>
    </row>
    <row r="23" spans="1:6" x14ac:dyDescent="0.2">
      <c r="A23" s="231"/>
      <c r="B23" s="232"/>
      <c r="C23" s="232"/>
      <c r="D23" s="232"/>
      <c r="E23" s="232"/>
      <c r="F23" s="233"/>
    </row>
    <row r="24" spans="1:6" x14ac:dyDescent="0.2">
      <c r="A24" s="80"/>
      <c r="B24" s="80"/>
      <c r="C24" s="80"/>
      <c r="D24" s="80"/>
      <c r="E24" s="80"/>
      <c r="F24" s="80"/>
    </row>
    <row r="25" spans="1:6" x14ac:dyDescent="0.2">
      <c r="A25" s="80"/>
      <c r="B25" s="80"/>
      <c r="C25" s="80"/>
      <c r="D25" s="80"/>
      <c r="E25" s="80"/>
      <c r="F25" s="80"/>
    </row>
    <row r="26" spans="1:6" x14ac:dyDescent="0.2">
      <c r="A26" s="212" t="s">
        <v>126</v>
      </c>
      <c r="B26" s="213"/>
      <c r="C26" s="213"/>
      <c r="D26" s="213"/>
      <c r="E26" s="213"/>
      <c r="F26" s="214"/>
    </row>
    <row r="27" spans="1:6" x14ac:dyDescent="0.2">
      <c r="A27" s="231"/>
      <c r="B27" s="232"/>
      <c r="C27" s="232"/>
      <c r="D27" s="232"/>
      <c r="E27" s="232"/>
      <c r="F27" s="233"/>
    </row>
    <row r="28" spans="1:6" x14ac:dyDescent="0.2">
      <c r="A28" s="80"/>
      <c r="B28" s="80"/>
      <c r="C28" s="80"/>
      <c r="D28" s="80"/>
      <c r="E28" s="80"/>
      <c r="F28" s="80"/>
    </row>
    <row r="29" spans="1:6" x14ac:dyDescent="0.2">
      <c r="A29" s="80"/>
      <c r="B29" s="80"/>
      <c r="C29" s="80"/>
      <c r="D29" s="80"/>
      <c r="E29" s="80"/>
      <c r="F29" s="80"/>
    </row>
    <row r="30" spans="1:6" x14ac:dyDescent="0.2">
      <c r="A30" s="219" t="s">
        <v>127</v>
      </c>
      <c r="B30" s="220"/>
      <c r="C30" s="221"/>
      <c r="D30" s="80"/>
      <c r="E30" s="80"/>
      <c r="F30" s="80"/>
    </row>
    <row r="31" spans="1:6" x14ac:dyDescent="0.2">
      <c r="A31" s="238" t="s">
        <v>128</v>
      </c>
      <c r="B31" s="239"/>
      <c r="C31" s="86" t="s">
        <v>129</v>
      </c>
      <c r="D31" s="80"/>
      <c r="E31" s="80"/>
      <c r="F31" s="80"/>
    </row>
    <row r="32" spans="1:6" x14ac:dyDescent="0.2">
      <c r="A32" s="240"/>
      <c r="B32" s="241"/>
      <c r="C32" s="87"/>
      <c r="D32" s="80"/>
      <c r="E32" s="80"/>
      <c r="F32" s="80"/>
    </row>
    <row r="33" spans="1:6" x14ac:dyDescent="0.2">
      <c r="A33" s="80"/>
      <c r="B33" s="80"/>
      <c r="C33" s="80"/>
      <c r="D33" s="80"/>
      <c r="E33" s="80"/>
      <c r="F33" s="80"/>
    </row>
    <row r="34" spans="1:6" x14ac:dyDescent="0.2">
      <c r="A34" s="80"/>
      <c r="B34" s="80"/>
      <c r="C34" s="80"/>
      <c r="D34" s="80"/>
      <c r="E34" s="80"/>
      <c r="F34" s="80"/>
    </row>
    <row r="35" spans="1:6" x14ac:dyDescent="0.2">
      <c r="A35" s="242" t="s">
        <v>130</v>
      </c>
      <c r="B35" s="242"/>
      <c r="C35" s="242"/>
      <c r="D35" s="242"/>
      <c r="E35" s="242"/>
      <c r="F35" s="242"/>
    </row>
    <row r="36" spans="1:6" x14ac:dyDescent="0.2">
      <c r="A36" s="243" t="s">
        <v>131</v>
      </c>
      <c r="B36" s="243"/>
      <c r="C36" s="88" t="s">
        <v>129</v>
      </c>
      <c r="D36" s="243" t="s">
        <v>132</v>
      </c>
      <c r="E36" s="243"/>
      <c r="F36" s="243"/>
    </row>
    <row r="37" spans="1:6" x14ac:dyDescent="0.2">
      <c r="A37" s="237"/>
      <c r="B37" s="237"/>
      <c r="C37" s="89"/>
      <c r="D37" s="237"/>
      <c r="E37" s="237"/>
      <c r="F37" s="237"/>
    </row>
    <row r="38" spans="1:6" x14ac:dyDescent="0.2">
      <c r="A38" s="80"/>
      <c r="B38" s="80"/>
      <c r="C38" s="80"/>
      <c r="D38" s="80"/>
      <c r="E38" s="80"/>
      <c r="F38" s="80"/>
    </row>
    <row r="39" spans="1:6" x14ac:dyDescent="0.2">
      <c r="A39" s="80"/>
      <c r="B39" s="80"/>
      <c r="C39" s="80"/>
      <c r="D39" s="80"/>
      <c r="E39" s="80"/>
      <c r="F39" s="80"/>
    </row>
    <row r="40" spans="1:6" x14ac:dyDescent="0.2">
      <c r="A40" s="219" t="s">
        <v>133</v>
      </c>
      <c r="B40" s="220"/>
      <c r="C40" s="220"/>
      <c r="D40" s="220"/>
      <c r="E40" s="220"/>
      <c r="F40" s="221"/>
    </row>
    <row r="41" spans="1:6" x14ac:dyDescent="0.2">
      <c r="A41" s="231"/>
      <c r="B41" s="232"/>
      <c r="C41" s="232"/>
      <c r="D41" s="232"/>
      <c r="E41" s="232"/>
      <c r="F41" s="233"/>
    </row>
  </sheetData>
  <mergeCells count="23">
    <mergeCell ref="A37:B37"/>
    <mergeCell ref="D37:F37"/>
    <mergeCell ref="A40:F40"/>
    <mergeCell ref="A41:F41"/>
    <mergeCell ref="A27:F27"/>
    <mergeCell ref="A30:C30"/>
    <mergeCell ref="A31:B31"/>
    <mergeCell ref="A32:B32"/>
    <mergeCell ref="A35:F35"/>
    <mergeCell ref="A36:B36"/>
    <mergeCell ref="D36:F36"/>
    <mergeCell ref="A26:F26"/>
    <mergeCell ref="A1:F1"/>
    <mergeCell ref="A2:F2"/>
    <mergeCell ref="A4:F4"/>
    <mergeCell ref="B5:F5"/>
    <mergeCell ref="B6:D6"/>
    <mergeCell ref="B7:F7"/>
    <mergeCell ref="B8:F8"/>
    <mergeCell ref="A18:F18"/>
    <mergeCell ref="A19:F19"/>
    <mergeCell ref="A22:F22"/>
    <mergeCell ref="A23:F2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D32" sqref="D32"/>
    </sheetView>
  </sheetViews>
  <sheetFormatPr defaultRowHeight="12.75" x14ac:dyDescent="0.2"/>
  <cols>
    <col min="8" max="8" width="13.140625" customWidth="1"/>
  </cols>
  <sheetData>
    <row r="1" spans="1:18" x14ac:dyDescent="0.2">
      <c r="A1" s="90"/>
      <c r="B1" s="90"/>
      <c r="C1" s="90"/>
      <c r="D1" s="90"/>
      <c r="E1" s="90"/>
      <c r="F1" s="90"/>
      <c r="G1" s="90"/>
      <c r="H1" s="90"/>
      <c r="I1" s="91"/>
      <c r="J1" s="90"/>
      <c r="K1" s="90"/>
      <c r="L1" s="90"/>
      <c r="M1" s="90"/>
      <c r="N1" s="90"/>
      <c r="O1" s="90"/>
      <c r="P1" s="90"/>
      <c r="Q1" s="90"/>
      <c r="R1" s="90"/>
    </row>
    <row r="2" spans="1:18" ht="13.5" thickBot="1" x14ac:dyDescent="0.25">
      <c r="A2" s="90"/>
      <c r="B2" s="90"/>
      <c r="C2" s="90"/>
      <c r="D2" s="90"/>
      <c r="E2" s="90"/>
      <c r="F2" s="90"/>
      <c r="G2" s="90"/>
      <c r="H2" s="90"/>
      <c r="I2" s="91"/>
      <c r="J2" s="90"/>
      <c r="K2" s="90"/>
      <c r="L2" s="90"/>
      <c r="M2" s="90"/>
      <c r="N2" s="90"/>
      <c r="O2" s="90"/>
      <c r="P2" s="90"/>
      <c r="Q2" s="90"/>
      <c r="R2" s="90"/>
    </row>
    <row r="3" spans="1:18" ht="15" thickBot="1" x14ac:dyDescent="0.25">
      <c r="A3" s="90"/>
      <c r="B3" s="215" t="s">
        <v>134</v>
      </c>
      <c r="C3" s="216"/>
      <c r="D3" s="216"/>
      <c r="E3" s="216"/>
      <c r="F3" s="216"/>
      <c r="G3" s="216"/>
      <c r="H3" s="217"/>
      <c r="I3" s="92"/>
      <c r="J3" s="90"/>
      <c r="K3" s="93" t="s">
        <v>135</v>
      </c>
      <c r="L3" s="90"/>
      <c r="M3" s="90"/>
      <c r="N3" s="90"/>
      <c r="O3" s="90"/>
      <c r="P3" s="90"/>
      <c r="Q3" s="90"/>
      <c r="R3" s="90"/>
    </row>
    <row r="4" spans="1:18" x14ac:dyDescent="0.2">
      <c r="A4" s="90"/>
      <c r="B4" s="252" t="s">
        <v>109</v>
      </c>
      <c r="C4" s="252"/>
      <c r="D4" s="252"/>
      <c r="E4" s="252"/>
      <c r="F4" s="252"/>
      <c r="G4" s="252"/>
      <c r="H4" s="252"/>
      <c r="I4" s="94"/>
      <c r="J4" s="90"/>
      <c r="K4" s="95" t="s">
        <v>136</v>
      </c>
      <c r="L4" s="90"/>
      <c r="M4" s="90"/>
      <c r="N4" s="90"/>
      <c r="O4" s="90"/>
      <c r="P4" s="90"/>
      <c r="Q4" s="90"/>
      <c r="R4" s="90"/>
    </row>
    <row r="5" spans="1:18" x14ac:dyDescent="0.2">
      <c r="A5" s="90"/>
      <c r="B5" s="90"/>
      <c r="C5" s="90"/>
      <c r="D5" s="90"/>
      <c r="E5" s="90"/>
      <c r="F5" s="90"/>
      <c r="G5" s="90"/>
      <c r="H5" s="90"/>
      <c r="I5" s="91"/>
      <c r="J5" s="90"/>
      <c r="K5" s="93"/>
      <c r="L5" s="90"/>
      <c r="M5" s="90"/>
      <c r="N5" s="90"/>
      <c r="O5" s="90"/>
      <c r="P5" s="90"/>
      <c r="Q5" s="90"/>
      <c r="R5" s="90"/>
    </row>
    <row r="6" spans="1:18" x14ac:dyDescent="0.2">
      <c r="A6" s="90"/>
      <c r="B6" s="96" t="s">
        <v>137</v>
      </c>
      <c r="C6" s="97"/>
      <c r="D6" s="90"/>
      <c r="E6" s="90"/>
      <c r="F6" s="90"/>
      <c r="G6" s="90"/>
      <c r="H6" s="90"/>
      <c r="I6" s="91"/>
      <c r="J6" s="90"/>
      <c r="K6" s="93" t="s">
        <v>138</v>
      </c>
      <c r="L6" s="90"/>
      <c r="M6" s="90"/>
      <c r="N6" s="90"/>
      <c r="O6" s="90"/>
      <c r="P6" s="90"/>
      <c r="Q6" s="90"/>
      <c r="R6" s="90"/>
    </row>
    <row r="7" spans="1:18" x14ac:dyDescent="0.2">
      <c r="A7" s="90"/>
      <c r="B7" s="90"/>
      <c r="C7" s="90"/>
      <c r="D7" s="90"/>
      <c r="E7" s="90"/>
      <c r="F7" s="90"/>
      <c r="G7" s="90"/>
      <c r="H7" s="90"/>
      <c r="I7" s="91"/>
      <c r="J7" s="90"/>
      <c r="K7" s="90"/>
      <c r="L7" s="90"/>
      <c r="M7" s="90"/>
      <c r="N7" s="90"/>
      <c r="O7" s="90"/>
      <c r="P7" s="90"/>
      <c r="Q7" s="90"/>
      <c r="R7" s="90"/>
    </row>
    <row r="8" spans="1:18" x14ac:dyDescent="0.2">
      <c r="A8" s="90"/>
      <c r="B8" s="96" t="s">
        <v>107</v>
      </c>
      <c r="C8" s="97"/>
      <c r="D8" s="98" t="s">
        <v>139</v>
      </c>
      <c r="E8" s="99"/>
      <c r="F8" s="96" t="s">
        <v>140</v>
      </c>
      <c r="G8" s="90"/>
      <c r="H8" s="90"/>
      <c r="I8" s="91"/>
      <c r="J8" s="90"/>
      <c r="K8" s="253" t="s">
        <v>141</v>
      </c>
      <c r="L8" s="254"/>
      <c r="M8" s="254"/>
      <c r="N8" s="254"/>
      <c r="O8" s="254"/>
      <c r="P8" s="254"/>
      <c r="Q8" s="255"/>
      <c r="R8" s="90"/>
    </row>
    <row r="9" spans="1:18" x14ac:dyDescent="0.2">
      <c r="A9" s="90"/>
      <c r="B9" s="90"/>
      <c r="C9" s="90"/>
      <c r="D9" s="90"/>
      <c r="E9" s="90"/>
      <c r="F9" s="90"/>
      <c r="G9" s="90"/>
      <c r="H9" s="90"/>
      <c r="I9" s="91"/>
      <c r="J9" s="90"/>
      <c r="K9" s="244">
        <v>1</v>
      </c>
      <c r="L9" s="246" t="s">
        <v>142</v>
      </c>
      <c r="M9" s="247"/>
      <c r="N9" s="247"/>
      <c r="O9" s="247"/>
      <c r="P9" s="247"/>
      <c r="Q9" s="248"/>
      <c r="R9" s="90"/>
    </row>
    <row r="10" spans="1:18" x14ac:dyDescent="0.2">
      <c r="A10" s="90"/>
      <c r="B10" s="100" t="s">
        <v>143</v>
      </c>
      <c r="C10" s="101"/>
      <c r="D10" s="97"/>
      <c r="E10" s="90" t="s">
        <v>144</v>
      </c>
      <c r="F10" s="90"/>
      <c r="G10" s="90"/>
      <c r="H10" s="90"/>
      <c r="I10" s="91"/>
      <c r="J10" s="90"/>
      <c r="K10" s="245"/>
      <c r="L10" s="249"/>
      <c r="M10" s="250"/>
      <c r="N10" s="250"/>
      <c r="O10" s="250"/>
      <c r="P10" s="250"/>
      <c r="Q10" s="251"/>
      <c r="R10" s="90"/>
    </row>
    <row r="11" spans="1:18" x14ac:dyDescent="0.2">
      <c r="A11" s="90"/>
      <c r="B11" s="90"/>
      <c r="C11" s="90"/>
      <c r="D11" s="90"/>
      <c r="E11" s="90"/>
      <c r="F11" s="90"/>
      <c r="G11" s="90"/>
      <c r="H11" s="90"/>
      <c r="I11" s="91"/>
      <c r="J11" s="90"/>
      <c r="K11" s="244">
        <v>2</v>
      </c>
      <c r="L11" s="246" t="s">
        <v>145</v>
      </c>
      <c r="M11" s="247"/>
      <c r="N11" s="247"/>
      <c r="O11" s="247"/>
      <c r="P11" s="247"/>
      <c r="Q11" s="248"/>
      <c r="R11" s="90"/>
    </row>
    <row r="12" spans="1:18" x14ac:dyDescent="0.2">
      <c r="A12" s="90"/>
      <c r="B12" s="90"/>
      <c r="C12" s="90"/>
      <c r="D12" s="90"/>
      <c r="E12" s="90"/>
      <c r="F12" s="90"/>
      <c r="G12" s="90"/>
      <c r="H12" s="90"/>
      <c r="I12" s="91"/>
      <c r="J12" s="90"/>
      <c r="K12" s="245"/>
      <c r="L12" s="249"/>
      <c r="M12" s="250"/>
      <c r="N12" s="250"/>
      <c r="O12" s="250"/>
      <c r="P12" s="250"/>
      <c r="Q12" s="251"/>
      <c r="R12" s="90"/>
    </row>
    <row r="13" spans="1:18" ht="13.5" thickBot="1" x14ac:dyDescent="0.25">
      <c r="A13" s="90"/>
      <c r="B13" s="90"/>
      <c r="C13" s="90"/>
      <c r="D13" s="90"/>
      <c r="E13" s="90"/>
      <c r="F13" s="90"/>
      <c r="G13" s="90"/>
      <c r="H13" s="90"/>
      <c r="I13" s="92"/>
      <c r="J13" s="90"/>
      <c r="K13" s="244">
        <v>3</v>
      </c>
      <c r="L13" s="246" t="s">
        <v>146</v>
      </c>
      <c r="M13" s="247"/>
      <c r="N13" s="247"/>
      <c r="O13" s="247"/>
      <c r="P13" s="247"/>
      <c r="Q13" s="248"/>
      <c r="R13" s="90"/>
    </row>
    <row r="14" spans="1:18" ht="13.5" thickBot="1" x14ac:dyDescent="0.25">
      <c r="A14" s="90"/>
      <c r="B14" s="260" t="s">
        <v>147</v>
      </c>
      <c r="C14" s="261"/>
      <c r="D14" s="261"/>
      <c r="E14" s="261"/>
      <c r="F14" s="261"/>
      <c r="G14" s="261"/>
      <c r="H14" s="262"/>
      <c r="I14" s="91"/>
      <c r="J14" s="90"/>
      <c r="K14" s="245"/>
      <c r="L14" s="249"/>
      <c r="M14" s="250"/>
      <c r="N14" s="250"/>
      <c r="O14" s="250"/>
      <c r="P14" s="250"/>
      <c r="Q14" s="251"/>
      <c r="R14" s="90"/>
    </row>
    <row r="15" spans="1:18" x14ac:dyDescent="0.2">
      <c r="A15" s="90"/>
      <c r="B15" s="90"/>
      <c r="C15" s="90"/>
      <c r="D15" s="90"/>
      <c r="E15" s="90"/>
      <c r="F15" s="90"/>
      <c r="G15" s="90"/>
      <c r="H15" s="90"/>
      <c r="I15" s="102"/>
      <c r="J15" s="90"/>
      <c r="K15" s="263">
        <v>4</v>
      </c>
      <c r="L15" s="264" t="s">
        <v>148</v>
      </c>
      <c r="M15" s="264"/>
      <c r="N15" s="264"/>
      <c r="O15" s="264"/>
      <c r="P15" s="264"/>
      <c r="Q15" s="264"/>
      <c r="R15" s="90"/>
    </row>
    <row r="16" spans="1:18" x14ac:dyDescent="0.2">
      <c r="A16" s="90"/>
      <c r="B16" s="103" t="s">
        <v>149</v>
      </c>
      <c r="C16" s="256" t="s">
        <v>150</v>
      </c>
      <c r="D16" s="256"/>
      <c r="E16" s="256"/>
      <c r="F16" s="256"/>
      <c r="G16" s="256"/>
      <c r="H16" s="97"/>
      <c r="I16" s="102"/>
      <c r="J16" s="90"/>
      <c r="K16" s="263"/>
      <c r="L16" s="265"/>
      <c r="M16" s="265"/>
      <c r="N16" s="265"/>
      <c r="O16" s="265"/>
      <c r="P16" s="265"/>
      <c r="Q16" s="265"/>
      <c r="R16" s="90"/>
    </row>
    <row r="17" spans="1:18" x14ac:dyDescent="0.2">
      <c r="A17" s="90"/>
      <c r="B17" s="103" t="s">
        <v>151</v>
      </c>
      <c r="C17" s="256" t="s">
        <v>152</v>
      </c>
      <c r="D17" s="256"/>
      <c r="E17" s="256"/>
      <c r="F17" s="256"/>
      <c r="G17" s="256"/>
      <c r="H17" s="97"/>
      <c r="I17" s="102"/>
      <c r="J17" s="90"/>
      <c r="K17" s="263">
        <v>5</v>
      </c>
      <c r="L17" s="264" t="s">
        <v>153</v>
      </c>
      <c r="M17" s="264"/>
      <c r="N17" s="264"/>
      <c r="O17" s="264"/>
      <c r="P17" s="264"/>
      <c r="Q17" s="264"/>
      <c r="R17" s="90"/>
    </row>
    <row r="18" spans="1:18" x14ac:dyDescent="0.2">
      <c r="A18" s="90"/>
      <c r="B18" s="103" t="s">
        <v>154</v>
      </c>
      <c r="C18" s="256" t="s">
        <v>155</v>
      </c>
      <c r="D18" s="256"/>
      <c r="E18" s="256"/>
      <c r="F18" s="256"/>
      <c r="G18" s="256"/>
      <c r="H18" s="97"/>
      <c r="I18" s="102"/>
      <c r="J18" s="90"/>
      <c r="K18" s="263"/>
      <c r="L18" s="265"/>
      <c r="M18" s="265"/>
      <c r="N18" s="265"/>
      <c r="O18" s="265"/>
      <c r="P18" s="265"/>
      <c r="Q18" s="265"/>
      <c r="R18" s="90"/>
    </row>
    <row r="19" spans="1:18" x14ac:dyDescent="0.2">
      <c r="A19" s="90"/>
      <c r="B19" s="103" t="s">
        <v>156</v>
      </c>
      <c r="C19" s="256" t="s">
        <v>157</v>
      </c>
      <c r="D19" s="256"/>
      <c r="E19" s="256"/>
      <c r="F19" s="256"/>
      <c r="G19" s="256"/>
      <c r="H19" s="97"/>
      <c r="I19" s="91"/>
      <c r="J19" s="90"/>
      <c r="K19" s="257">
        <v>6</v>
      </c>
      <c r="L19" s="258" t="s">
        <v>158</v>
      </c>
      <c r="M19" s="258"/>
      <c r="N19" s="258"/>
      <c r="O19" s="258"/>
      <c r="P19" s="258"/>
      <c r="Q19" s="258"/>
      <c r="R19" s="90"/>
    </row>
    <row r="20" spans="1:18" x14ac:dyDescent="0.2">
      <c r="A20" s="90"/>
      <c r="B20" s="90"/>
      <c r="C20" s="90"/>
      <c r="D20" s="90"/>
      <c r="E20" s="90"/>
      <c r="F20" s="90"/>
      <c r="G20" s="90"/>
      <c r="H20" s="90"/>
      <c r="I20" s="91"/>
      <c r="J20" s="90"/>
      <c r="K20" s="257"/>
      <c r="L20" s="259"/>
      <c r="M20" s="259"/>
      <c r="N20" s="259"/>
      <c r="O20" s="259"/>
      <c r="P20" s="259"/>
      <c r="Q20" s="259"/>
      <c r="R20" s="90"/>
    </row>
    <row r="21" spans="1:18" x14ac:dyDescent="0.2">
      <c r="A21" s="90"/>
      <c r="B21" s="90"/>
      <c r="C21" s="90"/>
      <c r="D21" s="90"/>
      <c r="E21" s="90"/>
      <c r="F21" s="90"/>
      <c r="G21" s="90"/>
      <c r="H21" s="90"/>
      <c r="I21" s="91"/>
      <c r="J21" s="90"/>
      <c r="K21" s="90"/>
      <c r="L21" s="90"/>
      <c r="M21" s="90"/>
      <c r="N21" s="90"/>
      <c r="O21" s="90"/>
      <c r="P21" s="90"/>
      <c r="Q21" s="90"/>
      <c r="R21" s="90"/>
    </row>
    <row r="22" spans="1:18" ht="13.5" thickBot="1" x14ac:dyDescent="0.25">
      <c r="A22" s="90"/>
      <c r="B22" s="90"/>
      <c r="C22" s="90"/>
      <c r="D22" s="90"/>
      <c r="E22" s="90"/>
      <c r="F22" s="90"/>
      <c r="G22" s="90"/>
      <c r="H22" s="90"/>
      <c r="I22" s="92"/>
      <c r="J22" s="90"/>
      <c r="K22" s="90"/>
      <c r="L22" s="90"/>
      <c r="M22" s="90"/>
      <c r="N22" s="90"/>
      <c r="O22" s="90"/>
      <c r="P22" s="90"/>
      <c r="Q22" s="90"/>
      <c r="R22" s="90"/>
    </row>
    <row r="23" spans="1:18" ht="13.5" thickBot="1" x14ac:dyDescent="0.25">
      <c r="A23" s="90"/>
      <c r="B23" s="260" t="s">
        <v>159</v>
      </c>
      <c r="C23" s="261"/>
      <c r="D23" s="261"/>
      <c r="E23" s="261"/>
      <c r="F23" s="261"/>
      <c r="G23" s="261"/>
      <c r="H23" s="262"/>
      <c r="I23" s="91"/>
      <c r="J23" s="90"/>
      <c r="K23" s="90"/>
      <c r="L23" s="90"/>
      <c r="M23" s="90"/>
      <c r="N23" s="90"/>
      <c r="O23" s="90"/>
      <c r="P23" s="90"/>
      <c r="Q23" s="90"/>
      <c r="R23" s="90"/>
    </row>
    <row r="24" spans="1:18" x14ac:dyDescent="0.2">
      <c r="A24" s="90"/>
      <c r="B24" s="90"/>
      <c r="C24" s="90"/>
      <c r="D24" s="90"/>
      <c r="E24" s="90"/>
      <c r="F24" s="90"/>
      <c r="G24" s="90"/>
      <c r="H24" s="90"/>
      <c r="I24" s="104"/>
      <c r="J24" s="90"/>
      <c r="K24" s="90"/>
      <c r="L24" s="90"/>
      <c r="M24" s="90"/>
      <c r="N24" s="90"/>
      <c r="O24" s="90"/>
      <c r="P24" s="90"/>
      <c r="Q24" s="90"/>
      <c r="R24" s="90"/>
    </row>
    <row r="25" spans="1:18" ht="24" customHeight="1" x14ac:dyDescent="0.2">
      <c r="A25" s="90"/>
      <c r="B25" s="263" t="s">
        <v>38</v>
      </c>
      <c r="C25" s="263"/>
      <c r="D25" s="263" t="s">
        <v>39</v>
      </c>
      <c r="E25" s="263"/>
      <c r="F25" s="267" t="s">
        <v>160</v>
      </c>
      <c r="G25" s="267"/>
      <c r="H25" s="267"/>
      <c r="I25" s="105"/>
      <c r="J25" s="90"/>
      <c r="K25" s="90"/>
      <c r="L25" s="90"/>
      <c r="M25" s="90"/>
      <c r="N25" s="90"/>
      <c r="O25" s="90"/>
      <c r="P25" s="90"/>
      <c r="Q25" s="90"/>
      <c r="R25" s="90"/>
    </row>
    <row r="26" spans="1:18" x14ac:dyDescent="0.2">
      <c r="A26" s="90"/>
      <c r="B26" s="266"/>
      <c r="C26" s="266"/>
      <c r="D26" s="266"/>
      <c r="E26" s="266"/>
      <c r="F26" s="266"/>
      <c r="G26" s="266"/>
      <c r="H26" s="266"/>
      <c r="I26" s="105"/>
      <c r="J26" s="90"/>
      <c r="K26" s="90"/>
      <c r="L26" s="90"/>
      <c r="M26" s="90"/>
      <c r="N26" s="90"/>
      <c r="O26" s="90"/>
      <c r="P26" s="90"/>
      <c r="Q26" s="90"/>
      <c r="R26" s="90"/>
    </row>
    <row r="27" spans="1:18" x14ac:dyDescent="0.2">
      <c r="A27" s="90"/>
      <c r="B27" s="266"/>
      <c r="C27" s="266"/>
      <c r="D27" s="266"/>
      <c r="E27" s="266"/>
      <c r="F27" s="266"/>
      <c r="G27" s="266"/>
      <c r="H27" s="266"/>
      <c r="I27" s="91"/>
      <c r="J27" s="90"/>
      <c r="K27" s="90"/>
      <c r="L27" s="90"/>
      <c r="M27" s="90"/>
      <c r="N27" s="90"/>
      <c r="O27" s="90"/>
      <c r="P27" s="90"/>
      <c r="Q27" s="90"/>
      <c r="R27" s="90"/>
    </row>
    <row r="28" spans="1:18" x14ac:dyDescent="0.2">
      <c r="A28" s="90"/>
      <c r="B28" s="90"/>
      <c r="C28" s="90"/>
      <c r="D28" s="90"/>
      <c r="E28" s="90"/>
      <c r="F28" s="90"/>
      <c r="G28" s="90"/>
      <c r="H28" s="90"/>
      <c r="I28" s="91"/>
      <c r="J28" s="90"/>
      <c r="K28" s="90"/>
      <c r="L28" s="90"/>
      <c r="M28" s="90"/>
      <c r="N28" s="90"/>
      <c r="O28" s="90"/>
      <c r="P28" s="90"/>
      <c r="Q28" s="90"/>
      <c r="R28" s="90"/>
    </row>
    <row r="29" spans="1:18" x14ac:dyDescent="0.2">
      <c r="A29" s="90"/>
      <c r="B29" s="90"/>
      <c r="C29" s="90"/>
      <c r="D29" s="90"/>
      <c r="E29" s="90"/>
      <c r="F29" s="90"/>
      <c r="G29" s="90"/>
      <c r="H29" s="90"/>
      <c r="I29" s="91"/>
      <c r="J29" s="90"/>
      <c r="K29" s="90"/>
      <c r="L29" s="90"/>
      <c r="M29" s="90"/>
      <c r="N29" s="90"/>
      <c r="O29" s="90"/>
      <c r="P29" s="90"/>
      <c r="Q29" s="90"/>
      <c r="R29" s="90"/>
    </row>
    <row r="30" spans="1:18" x14ac:dyDescent="0.2">
      <c r="A30" s="90"/>
      <c r="B30" s="90"/>
      <c r="C30" s="90"/>
      <c r="D30" s="90"/>
      <c r="E30" s="90"/>
      <c r="F30" s="90"/>
      <c r="G30" s="90"/>
      <c r="H30" s="90"/>
      <c r="I30" s="91"/>
      <c r="J30" s="90"/>
      <c r="K30" s="90"/>
      <c r="L30" s="90"/>
      <c r="M30" s="90"/>
      <c r="N30" s="90"/>
      <c r="O30" s="90"/>
      <c r="P30" s="90"/>
      <c r="Q30" s="90"/>
      <c r="R30" s="90"/>
    </row>
  </sheetData>
  <mergeCells count="36">
    <mergeCell ref="B23:H23"/>
    <mergeCell ref="B26:C26"/>
    <mergeCell ref="D26:E26"/>
    <mergeCell ref="F26:H26"/>
    <mergeCell ref="B27:C27"/>
    <mergeCell ref="D27:E27"/>
    <mergeCell ref="F27:H27"/>
    <mergeCell ref="B25:C25"/>
    <mergeCell ref="D25:E25"/>
    <mergeCell ref="F25:H25"/>
    <mergeCell ref="C19:G19"/>
    <mergeCell ref="K19:K20"/>
    <mergeCell ref="L19:Q19"/>
    <mergeCell ref="L20:Q20"/>
    <mergeCell ref="B14:H14"/>
    <mergeCell ref="L14:Q14"/>
    <mergeCell ref="K15:K16"/>
    <mergeCell ref="L15:Q15"/>
    <mergeCell ref="C16:G16"/>
    <mergeCell ref="L16:Q16"/>
    <mergeCell ref="C17:G17"/>
    <mergeCell ref="K17:K18"/>
    <mergeCell ref="L17:Q17"/>
    <mergeCell ref="C18:G18"/>
    <mergeCell ref="L18:Q18"/>
    <mergeCell ref="B3:H3"/>
    <mergeCell ref="B4:H4"/>
    <mergeCell ref="K8:Q8"/>
    <mergeCell ref="K9:K10"/>
    <mergeCell ref="L9:Q9"/>
    <mergeCell ref="L10:Q10"/>
    <mergeCell ref="K11:K12"/>
    <mergeCell ref="L11:Q11"/>
    <mergeCell ref="L12:Q12"/>
    <mergeCell ref="K13:K14"/>
    <mergeCell ref="L13:Q1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showGridLines="0" topLeftCell="A31" zoomScaleNormal="100" workbookViewId="0">
      <selection activeCell="E48" sqref="E48:I48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3.5703125" style="1" bestFit="1" customWidth="1"/>
    <col min="5" max="5" width="14.140625" style="44" bestFit="1" customWidth="1"/>
    <col min="6" max="6" width="10.42578125" style="44" customWidth="1"/>
    <col min="7" max="7" width="9.140625" style="44"/>
    <col min="8" max="8" width="9.57031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279" t="s">
        <v>104</v>
      </c>
      <c r="B1" s="279"/>
      <c r="C1" s="279"/>
      <c r="D1" s="279"/>
      <c r="E1" s="130"/>
      <c r="F1" s="130"/>
      <c r="G1" s="130"/>
      <c r="H1" s="113"/>
      <c r="I1" s="116"/>
      <c r="J1" s="116"/>
      <c r="K1" s="116"/>
      <c r="L1" s="116"/>
      <c r="M1" s="116"/>
    </row>
    <row r="2" spans="1:13" x14ac:dyDescent="0.2">
      <c r="A2" s="157"/>
      <c r="B2" s="157"/>
      <c r="C2" s="157"/>
      <c r="D2" s="157"/>
      <c r="E2" s="130"/>
      <c r="F2" s="130"/>
      <c r="G2" s="130"/>
      <c r="H2" s="113"/>
      <c r="I2" s="116"/>
      <c r="J2" s="116"/>
      <c r="K2" s="116"/>
      <c r="L2" s="116"/>
      <c r="M2" s="116"/>
    </row>
    <row r="3" spans="1:13" x14ac:dyDescent="0.2">
      <c r="A3" s="158" t="s">
        <v>211</v>
      </c>
      <c r="B3" s="157"/>
      <c r="C3" s="157"/>
      <c r="D3" s="157"/>
      <c r="E3" s="130"/>
      <c r="F3" s="130"/>
      <c r="G3" s="130"/>
      <c r="H3" s="113"/>
      <c r="I3" s="116"/>
      <c r="J3" s="116"/>
      <c r="K3" s="116"/>
      <c r="L3" s="116"/>
      <c r="M3" s="116"/>
    </row>
    <row r="4" spans="1:13" x14ac:dyDescent="0.2">
      <c r="A4" s="46"/>
      <c r="B4" s="46"/>
      <c r="C4" s="46"/>
      <c r="D4" s="46"/>
      <c r="E4" s="130"/>
      <c r="F4" s="130"/>
      <c r="G4" s="130"/>
      <c r="H4" s="113"/>
      <c r="I4" s="116"/>
      <c r="J4" s="116"/>
      <c r="K4" s="116"/>
      <c r="L4" s="116"/>
      <c r="M4" s="116"/>
    </row>
    <row r="5" spans="1:13" x14ac:dyDescent="0.2">
      <c r="A5" s="284" t="s">
        <v>203</v>
      </c>
      <c r="B5" s="284"/>
      <c r="C5" s="284"/>
      <c r="D5" s="284"/>
      <c r="E5" s="130"/>
      <c r="F5" s="130"/>
      <c r="G5" s="130"/>
      <c r="H5" s="113"/>
      <c r="I5" s="116"/>
      <c r="J5" s="116"/>
      <c r="K5" s="116"/>
      <c r="L5" s="116"/>
      <c r="M5" s="116"/>
    </row>
    <row r="6" spans="1:13" x14ac:dyDescent="0.2">
      <c r="A6" s="46"/>
      <c r="B6" s="46"/>
      <c r="C6" s="46"/>
      <c r="D6" s="46"/>
      <c r="E6" s="130"/>
      <c r="F6" s="130"/>
      <c r="G6" s="130"/>
      <c r="H6" s="113"/>
      <c r="I6" s="116"/>
      <c r="J6" s="116"/>
      <c r="K6" s="116"/>
      <c r="L6" s="116"/>
      <c r="M6" s="116"/>
    </row>
    <row r="7" spans="1:13" x14ac:dyDescent="0.2">
      <c r="A7" s="274" t="s">
        <v>187</v>
      </c>
      <c r="B7" s="274"/>
      <c r="C7" s="274"/>
      <c r="D7" s="274"/>
      <c r="E7" s="130"/>
      <c r="F7" s="130"/>
      <c r="G7" s="130"/>
      <c r="H7" s="113"/>
      <c r="I7" s="116"/>
      <c r="J7" s="116"/>
      <c r="K7" s="116"/>
      <c r="L7" s="116"/>
      <c r="M7" s="116"/>
    </row>
    <row r="8" spans="1:13" x14ac:dyDescent="0.2">
      <c r="A8" s="106"/>
      <c r="B8" s="106"/>
      <c r="C8" s="106"/>
      <c r="D8" s="106"/>
      <c r="E8" s="130"/>
      <c r="F8" s="130"/>
      <c r="G8" s="130"/>
      <c r="H8" s="113"/>
      <c r="I8" s="116"/>
      <c r="J8" s="116"/>
      <c r="K8" s="116"/>
      <c r="L8" s="116"/>
      <c r="M8" s="116"/>
    </row>
    <row r="9" spans="1:13" x14ac:dyDescent="0.2">
      <c r="A9" s="159">
        <v>1</v>
      </c>
      <c r="B9" s="159" t="s">
        <v>161</v>
      </c>
      <c r="C9" s="159" t="s">
        <v>2</v>
      </c>
      <c r="D9" s="159" t="s">
        <v>93</v>
      </c>
      <c r="E9" s="130"/>
      <c r="F9" s="130"/>
      <c r="G9" s="130"/>
      <c r="H9" s="113"/>
      <c r="I9" s="116"/>
      <c r="J9" s="116"/>
      <c r="K9" s="116"/>
      <c r="L9" s="116"/>
      <c r="M9" s="116"/>
    </row>
    <row r="10" spans="1:13" x14ac:dyDescent="0.2">
      <c r="A10" s="51" t="s">
        <v>5</v>
      </c>
      <c r="B10" s="79" t="s">
        <v>37</v>
      </c>
      <c r="C10" s="52"/>
      <c r="D10" s="53">
        <v>3332.08</v>
      </c>
      <c r="E10" s="130"/>
      <c r="F10" s="130"/>
      <c r="G10" s="130"/>
      <c r="H10" s="113"/>
      <c r="I10" s="116"/>
      <c r="J10" s="116"/>
      <c r="K10" s="116"/>
      <c r="L10" s="116"/>
      <c r="M10" s="116"/>
    </row>
    <row r="11" spans="1:13" x14ac:dyDescent="0.2">
      <c r="A11" s="51" t="s">
        <v>6</v>
      </c>
      <c r="B11" s="79" t="s">
        <v>49</v>
      </c>
      <c r="C11" s="54"/>
      <c r="D11" s="53">
        <f>D10*C11</f>
        <v>0</v>
      </c>
      <c r="E11" s="130"/>
      <c r="F11" s="130"/>
      <c r="G11" s="130"/>
      <c r="H11" s="113"/>
      <c r="I11" s="116"/>
      <c r="J11" s="116"/>
      <c r="K11" s="116"/>
      <c r="L11" s="116"/>
      <c r="M11" s="116"/>
    </row>
    <row r="12" spans="1:13" x14ac:dyDescent="0.2">
      <c r="A12" s="51" t="s">
        <v>7</v>
      </c>
      <c r="B12" s="50" t="s">
        <v>50</v>
      </c>
      <c r="C12" s="54"/>
      <c r="D12" s="53">
        <f>C12*D10</f>
        <v>0</v>
      </c>
      <c r="E12" s="130"/>
      <c r="F12" s="130"/>
      <c r="G12" s="130"/>
      <c r="H12" s="113"/>
      <c r="I12" s="116"/>
      <c r="J12" s="116"/>
      <c r="K12" s="116"/>
      <c r="L12" s="116"/>
      <c r="M12" s="116"/>
    </row>
    <row r="13" spans="1:13" x14ac:dyDescent="0.2">
      <c r="A13" s="51" t="s">
        <v>8</v>
      </c>
      <c r="B13" s="50" t="s">
        <v>1</v>
      </c>
      <c r="C13" s="54"/>
      <c r="D13" s="53">
        <v>0</v>
      </c>
      <c r="E13" s="130"/>
      <c r="F13" s="130"/>
      <c r="G13" s="130"/>
      <c r="H13" s="113"/>
      <c r="I13" s="116"/>
      <c r="J13" s="116"/>
      <c r="K13" s="116"/>
      <c r="L13" s="116"/>
      <c r="M13" s="116"/>
    </row>
    <row r="14" spans="1:13" x14ac:dyDescent="0.2">
      <c r="A14" s="55" t="s">
        <v>9</v>
      </c>
      <c r="B14" s="50" t="s">
        <v>51</v>
      </c>
      <c r="C14" s="56"/>
      <c r="D14" s="53">
        <v>0</v>
      </c>
      <c r="E14" s="130"/>
      <c r="F14" s="130"/>
      <c r="G14" s="131"/>
      <c r="H14" s="114"/>
      <c r="I14" s="116"/>
      <c r="J14" s="116"/>
      <c r="K14" s="116"/>
      <c r="L14" s="116"/>
      <c r="M14" s="116"/>
    </row>
    <row r="15" spans="1:13" x14ac:dyDescent="0.2">
      <c r="A15" s="51" t="s">
        <v>10</v>
      </c>
      <c r="B15" s="50" t="s">
        <v>52</v>
      </c>
      <c r="C15" s="56"/>
      <c r="D15" s="53">
        <v>0</v>
      </c>
      <c r="E15" s="130"/>
      <c r="F15" s="130"/>
      <c r="G15" s="131"/>
      <c r="H15" s="113"/>
      <c r="I15" s="116"/>
      <c r="J15" s="116"/>
      <c r="K15" s="116"/>
      <c r="L15" s="116"/>
      <c r="M15" s="116"/>
    </row>
    <row r="16" spans="1:13" x14ac:dyDescent="0.2">
      <c r="A16" s="55" t="s">
        <v>11</v>
      </c>
      <c r="B16" s="50" t="s">
        <v>3</v>
      </c>
      <c r="C16" s="54"/>
      <c r="D16" s="53">
        <v>0</v>
      </c>
      <c r="E16" s="130"/>
      <c r="F16" s="130"/>
      <c r="G16" s="132"/>
      <c r="H16" s="113"/>
      <c r="I16" s="116"/>
      <c r="J16" s="116"/>
      <c r="K16" s="116"/>
      <c r="L16" s="116"/>
      <c r="M16" s="116"/>
    </row>
    <row r="17" spans="1:13" x14ac:dyDescent="0.2">
      <c r="A17" s="293" t="s">
        <v>162</v>
      </c>
      <c r="B17" s="293"/>
      <c r="C17" s="293"/>
      <c r="D17" s="57">
        <f>TRUNC(SUM(D10:D16),2)</f>
        <v>3332.08</v>
      </c>
      <c r="E17" s="130"/>
      <c r="F17" s="130"/>
      <c r="G17" s="130"/>
      <c r="H17" s="113"/>
      <c r="I17" s="116"/>
      <c r="J17" s="116"/>
      <c r="K17" s="116"/>
      <c r="L17" s="116"/>
      <c r="M17" s="116"/>
    </row>
    <row r="18" spans="1:13" ht="15" customHeight="1" x14ac:dyDescent="0.2">
      <c r="A18" s="294" t="s">
        <v>172</v>
      </c>
      <c r="B18" s="294"/>
      <c r="C18" s="294"/>
      <c r="D18" s="294"/>
      <c r="E18" s="130"/>
      <c r="F18" s="130"/>
      <c r="G18" s="130"/>
      <c r="H18" s="113"/>
      <c r="I18" s="116"/>
      <c r="J18" s="116"/>
      <c r="K18" s="116"/>
      <c r="L18" s="116"/>
      <c r="M18" s="116"/>
    </row>
    <row r="19" spans="1:13" ht="27" customHeight="1" x14ac:dyDescent="0.2">
      <c r="A19" s="294" t="s">
        <v>173</v>
      </c>
      <c r="B19" s="294"/>
      <c r="C19" s="294"/>
      <c r="D19" s="294"/>
      <c r="E19" s="130"/>
      <c r="F19" s="130"/>
      <c r="G19" s="130"/>
      <c r="H19" s="113"/>
      <c r="I19" s="116"/>
      <c r="J19" s="116"/>
      <c r="K19" s="116"/>
      <c r="L19" s="116"/>
      <c r="M19" s="116"/>
    </row>
    <row r="20" spans="1:13" x14ac:dyDescent="0.2">
      <c r="A20" s="58"/>
      <c r="B20" s="58"/>
      <c r="C20" s="58"/>
      <c r="D20" s="125"/>
      <c r="E20" s="130"/>
      <c r="F20" s="130"/>
      <c r="G20" s="130"/>
      <c r="H20" s="113"/>
      <c r="I20" s="116"/>
      <c r="J20" s="116"/>
      <c r="K20" s="116"/>
      <c r="L20" s="116"/>
      <c r="M20" s="116"/>
    </row>
    <row r="21" spans="1:13" x14ac:dyDescent="0.2">
      <c r="A21" s="274" t="s">
        <v>188</v>
      </c>
      <c r="B21" s="274"/>
      <c r="C21" s="274"/>
      <c r="D21" s="274"/>
      <c r="E21" s="133"/>
      <c r="F21" s="130"/>
      <c r="G21" s="132"/>
      <c r="H21" s="114"/>
      <c r="I21" s="116"/>
      <c r="J21" s="116"/>
      <c r="K21" s="116"/>
      <c r="L21" s="116"/>
      <c r="M21" s="116"/>
    </row>
    <row r="22" spans="1:13" x14ac:dyDescent="0.2">
      <c r="A22" s="108"/>
      <c r="B22" s="108"/>
      <c r="C22" s="108"/>
      <c r="D22" s="108"/>
      <c r="E22" s="133"/>
      <c r="F22" s="130"/>
      <c r="G22" s="132"/>
      <c r="H22" s="114"/>
      <c r="I22" s="116"/>
      <c r="J22" s="116"/>
      <c r="K22" s="116"/>
      <c r="L22" s="116"/>
      <c r="M22" s="116"/>
    </row>
    <row r="23" spans="1:13" x14ac:dyDescent="0.2">
      <c r="A23" s="275" t="s">
        <v>62</v>
      </c>
      <c r="B23" s="275"/>
      <c r="C23" s="275"/>
      <c r="D23" s="275"/>
      <c r="E23" s="133"/>
      <c r="F23" s="130"/>
      <c r="G23" s="132"/>
      <c r="H23" s="114"/>
      <c r="I23" s="116"/>
      <c r="J23" s="116"/>
      <c r="K23" s="116"/>
      <c r="L23" s="116"/>
      <c r="M23" s="116"/>
    </row>
    <row r="24" spans="1:13" x14ac:dyDescent="0.2">
      <c r="A24" s="159" t="s">
        <v>64</v>
      </c>
      <c r="B24" s="160" t="s">
        <v>53</v>
      </c>
      <c r="C24" s="159" t="s">
        <v>2</v>
      </c>
      <c r="D24" s="159" t="s">
        <v>93</v>
      </c>
      <c r="E24" s="133"/>
      <c r="F24" s="130"/>
      <c r="G24" s="130"/>
      <c r="H24" s="113"/>
      <c r="I24" s="116"/>
      <c r="J24" s="116"/>
      <c r="K24" s="116"/>
      <c r="L24" s="116"/>
      <c r="M24" s="116"/>
    </row>
    <row r="25" spans="1:13" x14ac:dyDescent="0.2">
      <c r="A25" s="55" t="s">
        <v>5</v>
      </c>
      <c r="B25" s="79" t="s">
        <v>105</v>
      </c>
      <c r="C25" s="59">
        <f>1/12</f>
        <v>8.3333333333333329E-2</v>
      </c>
      <c r="D25" s="60">
        <f>C25*D17</f>
        <v>277.67333333333329</v>
      </c>
      <c r="E25" s="133" t="s">
        <v>85</v>
      </c>
      <c r="F25" s="130"/>
      <c r="G25" s="130"/>
      <c r="H25" s="113"/>
      <c r="I25" s="116"/>
      <c r="J25" s="116"/>
      <c r="K25" s="116"/>
      <c r="L25" s="116"/>
      <c r="M25" s="116"/>
    </row>
    <row r="26" spans="1:13" x14ac:dyDescent="0.2">
      <c r="A26" s="55" t="s">
        <v>6</v>
      </c>
      <c r="B26" s="79" t="s">
        <v>168</v>
      </c>
      <c r="C26" s="59">
        <f>(1/12)+(1/3/12)</f>
        <v>0.1111111111111111</v>
      </c>
      <c r="D26" s="60">
        <f>C26*D17</f>
        <v>370.23111111111109</v>
      </c>
      <c r="E26" s="133" t="s">
        <v>85</v>
      </c>
      <c r="F26" s="130"/>
      <c r="G26" s="130"/>
      <c r="H26" s="113"/>
      <c r="I26" s="116"/>
      <c r="J26" s="116"/>
      <c r="K26" s="116"/>
      <c r="L26" s="116"/>
      <c r="M26" s="116"/>
    </row>
    <row r="27" spans="1:13" x14ac:dyDescent="0.2">
      <c r="A27" s="271" t="s">
        <v>162</v>
      </c>
      <c r="B27" s="271"/>
      <c r="C27" s="61">
        <f>TRUNC(SUM(C25:C26),4)</f>
        <v>0.19439999999999999</v>
      </c>
      <c r="D27" s="62">
        <f>TRUNC(SUM(D25:D26),2)</f>
        <v>647.9</v>
      </c>
      <c r="E27" s="133"/>
      <c r="F27" s="130"/>
      <c r="G27" s="130"/>
      <c r="H27" s="113"/>
      <c r="I27" s="116"/>
      <c r="J27" s="116"/>
      <c r="K27" s="116"/>
      <c r="L27" s="116"/>
      <c r="M27" s="116"/>
    </row>
    <row r="28" spans="1:13" ht="25.5" customHeight="1" x14ac:dyDescent="0.2">
      <c r="A28" s="270" t="s">
        <v>174</v>
      </c>
      <c r="B28" s="270"/>
      <c r="C28" s="270"/>
      <c r="D28" s="270"/>
      <c r="E28" s="133"/>
      <c r="F28" s="130"/>
      <c r="G28" s="130"/>
      <c r="H28" s="113"/>
      <c r="I28" s="116"/>
      <c r="J28" s="116"/>
      <c r="K28" s="116"/>
      <c r="L28" s="116"/>
      <c r="M28" s="116"/>
    </row>
    <row r="29" spans="1:13" ht="25.5" customHeight="1" x14ac:dyDescent="0.2">
      <c r="A29" s="270" t="s">
        <v>175</v>
      </c>
      <c r="B29" s="270"/>
      <c r="C29" s="270"/>
      <c r="D29" s="270"/>
      <c r="E29" s="133"/>
      <c r="F29" s="130"/>
      <c r="G29" s="130"/>
      <c r="H29" s="113"/>
      <c r="I29" s="116"/>
      <c r="J29" s="116"/>
      <c r="K29" s="116"/>
      <c r="L29" s="116"/>
      <c r="M29" s="116"/>
    </row>
    <row r="30" spans="1:13" ht="12.75" customHeight="1" x14ac:dyDescent="0.2">
      <c r="A30" s="127"/>
      <c r="B30" s="127"/>
      <c r="C30" s="127"/>
      <c r="D30" s="127"/>
      <c r="E30" s="133"/>
      <c r="F30" s="130"/>
      <c r="G30" s="130"/>
      <c r="H30" s="113"/>
      <c r="I30" s="116"/>
      <c r="J30" s="116"/>
      <c r="K30" s="116"/>
      <c r="L30" s="116"/>
      <c r="M30" s="116"/>
    </row>
    <row r="31" spans="1:13" ht="30" customHeight="1" x14ac:dyDescent="0.2">
      <c r="A31" s="295" t="s">
        <v>189</v>
      </c>
      <c r="B31" s="296"/>
      <c r="C31" s="296"/>
      <c r="D31" s="296"/>
      <c r="E31" s="134"/>
      <c r="F31" s="135"/>
      <c r="G31" s="130"/>
      <c r="H31" s="113"/>
      <c r="I31" s="116"/>
      <c r="J31" s="116"/>
      <c r="K31" s="116"/>
      <c r="L31" s="116"/>
      <c r="M31" s="116"/>
    </row>
    <row r="32" spans="1:13" x14ac:dyDescent="0.2">
      <c r="A32" s="159" t="s">
        <v>65</v>
      </c>
      <c r="B32" s="160" t="s">
        <v>190</v>
      </c>
      <c r="C32" s="159" t="s">
        <v>2</v>
      </c>
      <c r="D32" s="159" t="s">
        <v>93</v>
      </c>
      <c r="E32" s="133"/>
      <c r="F32" s="130"/>
      <c r="G32" s="130"/>
      <c r="H32" s="114"/>
      <c r="I32" s="116"/>
      <c r="J32" s="116"/>
      <c r="K32" s="116"/>
      <c r="L32" s="116"/>
      <c r="M32" s="116"/>
    </row>
    <row r="33" spans="1:13" x14ac:dyDescent="0.2">
      <c r="A33" s="55" t="s">
        <v>5</v>
      </c>
      <c r="B33" s="79" t="s">
        <v>56</v>
      </c>
      <c r="C33" s="59">
        <v>0.2</v>
      </c>
      <c r="D33" s="60">
        <f t="shared" ref="D33:D40" si="0">($D$17+$D$27)*C33</f>
        <v>795.99600000000009</v>
      </c>
      <c r="E33" s="133" t="s">
        <v>85</v>
      </c>
      <c r="F33" s="130"/>
      <c r="G33" s="130"/>
      <c r="H33" s="113"/>
      <c r="I33" s="116"/>
      <c r="J33" s="116"/>
      <c r="K33" s="116"/>
      <c r="L33" s="116"/>
      <c r="M33" s="116"/>
    </row>
    <row r="34" spans="1:13" x14ac:dyDescent="0.2">
      <c r="A34" s="55" t="s">
        <v>6</v>
      </c>
      <c r="B34" s="79" t="s">
        <v>57</v>
      </c>
      <c r="C34" s="59">
        <v>2.5000000000000001E-2</v>
      </c>
      <c r="D34" s="60">
        <f t="shared" si="0"/>
        <v>99.499500000000012</v>
      </c>
      <c r="E34" s="133" t="s">
        <v>86</v>
      </c>
      <c r="F34" s="130"/>
      <c r="G34" s="130"/>
      <c r="H34" s="113"/>
      <c r="I34" s="116"/>
      <c r="J34" s="116"/>
      <c r="K34" s="116"/>
      <c r="L34" s="116"/>
      <c r="M34" s="116"/>
    </row>
    <row r="35" spans="1:13" x14ac:dyDescent="0.2">
      <c r="A35" s="55" t="s">
        <v>7</v>
      </c>
      <c r="B35" s="79" t="s">
        <v>212</v>
      </c>
      <c r="C35" s="59">
        <v>0.03</v>
      </c>
      <c r="D35" s="60">
        <f t="shared" si="0"/>
        <v>119.3994</v>
      </c>
      <c r="E35" s="133"/>
      <c r="F35" s="130"/>
      <c r="G35" s="130"/>
      <c r="H35" s="113"/>
      <c r="I35" s="116"/>
      <c r="J35" s="116"/>
      <c r="K35" s="116"/>
      <c r="L35" s="116"/>
      <c r="M35" s="116"/>
    </row>
    <row r="36" spans="1:13" x14ac:dyDescent="0.2">
      <c r="A36" s="55" t="s">
        <v>8</v>
      </c>
      <c r="B36" s="79" t="s">
        <v>55</v>
      </c>
      <c r="C36" s="59">
        <v>1.4999999999999999E-2</v>
      </c>
      <c r="D36" s="60">
        <f t="shared" si="0"/>
        <v>59.6997</v>
      </c>
      <c r="E36" s="133" t="s">
        <v>86</v>
      </c>
      <c r="F36" s="130"/>
      <c r="G36" s="130"/>
      <c r="H36" s="113"/>
      <c r="I36" s="116"/>
      <c r="J36" s="116"/>
      <c r="K36" s="116"/>
      <c r="L36" s="116"/>
      <c r="M36" s="116"/>
    </row>
    <row r="37" spans="1:13" x14ac:dyDescent="0.2">
      <c r="A37" s="55" t="s">
        <v>9</v>
      </c>
      <c r="B37" s="79" t="s">
        <v>58</v>
      </c>
      <c r="C37" s="59">
        <v>0.01</v>
      </c>
      <c r="D37" s="60">
        <f t="shared" si="0"/>
        <v>39.799799999999998</v>
      </c>
      <c r="E37" s="133" t="s">
        <v>86</v>
      </c>
      <c r="F37" s="130"/>
      <c r="G37" s="130"/>
      <c r="H37" s="113"/>
      <c r="I37" s="116"/>
      <c r="J37" s="116"/>
      <c r="K37" s="116"/>
      <c r="L37" s="116"/>
      <c r="M37" s="116"/>
    </row>
    <row r="38" spans="1:13" x14ac:dyDescent="0.2">
      <c r="A38" s="55" t="s">
        <v>10</v>
      </c>
      <c r="B38" s="79" t="s">
        <v>59</v>
      </c>
      <c r="C38" s="59">
        <v>6.0000000000000001E-3</v>
      </c>
      <c r="D38" s="60">
        <f t="shared" si="0"/>
        <v>23.87988</v>
      </c>
      <c r="E38" s="133" t="s">
        <v>86</v>
      </c>
      <c r="F38" s="130"/>
      <c r="G38" s="130"/>
      <c r="H38" s="113"/>
      <c r="I38" s="116"/>
      <c r="J38" s="116"/>
      <c r="K38" s="116"/>
      <c r="L38" s="116"/>
      <c r="M38" s="116"/>
    </row>
    <row r="39" spans="1:13" x14ac:dyDescent="0.2">
      <c r="A39" s="55" t="s">
        <v>11</v>
      </c>
      <c r="B39" s="79" t="s">
        <v>60</v>
      </c>
      <c r="C39" s="59">
        <v>2E-3</v>
      </c>
      <c r="D39" s="60">
        <f t="shared" si="0"/>
        <v>7.9599600000000006</v>
      </c>
      <c r="E39" s="133" t="s">
        <v>86</v>
      </c>
      <c r="F39" s="130"/>
      <c r="G39" s="130"/>
      <c r="H39" s="113"/>
      <c r="I39" s="116"/>
      <c r="J39" s="116"/>
      <c r="K39" s="116"/>
      <c r="L39" s="116"/>
      <c r="M39" s="116"/>
    </row>
    <row r="40" spans="1:13" x14ac:dyDescent="0.2">
      <c r="A40" s="55" t="s">
        <v>12</v>
      </c>
      <c r="B40" s="79" t="s">
        <v>61</v>
      </c>
      <c r="C40" s="59">
        <v>0.08</v>
      </c>
      <c r="D40" s="60">
        <f t="shared" si="0"/>
        <v>318.39839999999998</v>
      </c>
      <c r="E40" s="133" t="s">
        <v>85</v>
      </c>
      <c r="F40" s="130"/>
      <c r="G40" s="130"/>
      <c r="H40" s="113"/>
      <c r="I40" s="116"/>
      <c r="J40" s="116"/>
      <c r="K40" s="116"/>
      <c r="L40" s="116"/>
      <c r="M40" s="116"/>
    </row>
    <row r="41" spans="1:13" x14ac:dyDescent="0.2">
      <c r="A41" s="271" t="s">
        <v>162</v>
      </c>
      <c r="B41" s="271"/>
      <c r="C41" s="61">
        <f>SUM(C33:C40)</f>
        <v>0.36800000000000005</v>
      </c>
      <c r="D41" s="62">
        <f>TRUNC(SUM(D33:D40),2)</f>
        <v>1464.63</v>
      </c>
      <c r="E41" s="133"/>
      <c r="F41" s="130"/>
      <c r="G41" s="130"/>
      <c r="H41" s="113"/>
      <c r="I41" s="116"/>
      <c r="J41" s="116"/>
      <c r="K41" s="116"/>
      <c r="L41" s="116"/>
      <c r="M41" s="116"/>
    </row>
    <row r="42" spans="1:13" ht="24" customHeight="1" x14ac:dyDescent="0.2">
      <c r="A42" s="270" t="s">
        <v>176</v>
      </c>
      <c r="B42" s="270"/>
      <c r="C42" s="270"/>
      <c r="D42" s="270"/>
      <c r="E42" s="133"/>
      <c r="F42" s="130"/>
      <c r="G42" s="130"/>
      <c r="H42" s="113"/>
      <c r="I42" s="116"/>
      <c r="J42" s="116"/>
      <c r="K42" s="116"/>
      <c r="L42" s="116"/>
      <c r="M42" s="116"/>
    </row>
    <row r="43" spans="1:13" ht="27" customHeight="1" x14ac:dyDescent="0.2">
      <c r="A43" s="270" t="s">
        <v>177</v>
      </c>
      <c r="B43" s="270"/>
      <c r="C43" s="270"/>
      <c r="D43" s="270"/>
      <c r="E43" s="133"/>
      <c r="F43" s="130"/>
      <c r="G43" s="130"/>
      <c r="H43" s="113"/>
      <c r="I43" s="116"/>
      <c r="J43" s="116"/>
      <c r="K43" s="116"/>
      <c r="L43" s="116"/>
      <c r="M43" s="116"/>
    </row>
    <row r="44" spans="1:13" x14ac:dyDescent="0.2">
      <c r="A44" s="270" t="s">
        <v>178</v>
      </c>
      <c r="B44" s="270"/>
      <c r="C44" s="270"/>
      <c r="D44" s="270"/>
      <c r="E44" s="133"/>
      <c r="F44" s="130"/>
      <c r="G44" s="130"/>
      <c r="H44" s="113"/>
      <c r="I44" s="116"/>
      <c r="J44" s="116"/>
      <c r="K44" s="116"/>
      <c r="L44" s="116"/>
      <c r="M44" s="116"/>
    </row>
    <row r="45" spans="1:13" x14ac:dyDescent="0.2">
      <c r="A45" s="128"/>
      <c r="B45" s="129"/>
      <c r="C45" s="129"/>
      <c r="D45" s="129"/>
      <c r="E45" s="133"/>
      <c r="F45" s="130"/>
      <c r="G45" s="130"/>
      <c r="H45" s="113"/>
      <c r="I45" s="116"/>
      <c r="J45" s="116"/>
      <c r="K45" s="116"/>
      <c r="L45" s="116"/>
      <c r="M45" s="116"/>
    </row>
    <row r="46" spans="1:13" x14ac:dyDescent="0.2">
      <c r="A46" s="276" t="s">
        <v>63</v>
      </c>
      <c r="B46" s="276"/>
      <c r="C46" s="276"/>
      <c r="D46" s="276"/>
      <c r="E46" s="133"/>
      <c r="F46" s="130"/>
      <c r="G46" s="130"/>
      <c r="H46" s="113"/>
      <c r="I46" s="116"/>
      <c r="J46" s="116"/>
      <c r="K46" s="116"/>
      <c r="L46" s="116"/>
      <c r="M46" s="116"/>
    </row>
    <row r="47" spans="1:13" s="24" customFormat="1" x14ac:dyDescent="0.2">
      <c r="A47" s="159" t="s">
        <v>66</v>
      </c>
      <c r="B47" s="160" t="s">
        <v>67</v>
      </c>
      <c r="C47" s="159"/>
      <c r="D47" s="159" t="s">
        <v>93</v>
      </c>
      <c r="E47" s="136"/>
      <c r="F47" s="137"/>
      <c r="G47" s="137"/>
      <c r="H47" s="115"/>
      <c r="I47" s="117"/>
      <c r="J47" s="117"/>
      <c r="K47" s="117"/>
      <c r="L47" s="117"/>
      <c r="M47" s="117"/>
    </row>
    <row r="48" spans="1:13" ht="25.5" customHeight="1" x14ac:dyDescent="0.2">
      <c r="A48" s="55" t="s">
        <v>5</v>
      </c>
      <c r="B48" s="109" t="s">
        <v>81</v>
      </c>
      <c r="C48" s="182"/>
      <c r="D48" s="65">
        <f>((3.95+4.3)*2*22)-D10*6%</f>
        <v>163.07520000000002</v>
      </c>
      <c r="E48" s="312" t="s">
        <v>84</v>
      </c>
      <c r="F48" s="313"/>
      <c r="G48" s="313"/>
      <c r="H48" s="313"/>
      <c r="I48" s="313"/>
      <c r="J48" s="116"/>
      <c r="K48" s="116"/>
      <c r="L48" s="116"/>
      <c r="M48" s="116"/>
    </row>
    <row r="49" spans="1:13" ht="24.75" customHeight="1" x14ac:dyDescent="0.2">
      <c r="A49" s="55" t="s">
        <v>6</v>
      </c>
      <c r="B49" s="109" t="s">
        <v>82</v>
      </c>
      <c r="C49" s="182"/>
      <c r="D49" s="65">
        <f>17.71*22</f>
        <v>389.62</v>
      </c>
      <c r="E49" s="312" t="s">
        <v>87</v>
      </c>
      <c r="F49" s="313"/>
      <c r="G49" s="313"/>
      <c r="H49" s="313"/>
      <c r="I49" s="313"/>
      <c r="J49" s="116"/>
      <c r="K49" s="116"/>
      <c r="L49" s="116"/>
      <c r="M49" s="116"/>
    </row>
    <row r="50" spans="1:13" x14ac:dyDescent="0.2">
      <c r="A50" s="55" t="s">
        <v>7</v>
      </c>
      <c r="B50" s="109" t="s">
        <v>83</v>
      </c>
      <c r="C50" s="182"/>
      <c r="D50" s="65">
        <v>356.35</v>
      </c>
      <c r="E50" s="133" t="s">
        <v>88</v>
      </c>
      <c r="F50" s="130"/>
      <c r="G50" s="130"/>
      <c r="H50" s="113"/>
      <c r="I50" s="116"/>
      <c r="J50" s="116"/>
      <c r="K50" s="116"/>
      <c r="L50" s="116"/>
      <c r="M50" s="116"/>
    </row>
    <row r="51" spans="1:13" x14ac:dyDescent="0.2">
      <c r="A51" s="55" t="s">
        <v>11</v>
      </c>
      <c r="B51" s="109" t="s">
        <v>3</v>
      </c>
      <c r="C51" s="182"/>
      <c r="D51" s="65">
        <v>0</v>
      </c>
      <c r="E51" s="133"/>
      <c r="F51" s="130"/>
      <c r="G51" s="130"/>
      <c r="H51" s="113"/>
      <c r="I51" s="116"/>
      <c r="J51" s="116"/>
      <c r="K51" s="116"/>
      <c r="L51" s="116"/>
      <c r="M51" s="116"/>
    </row>
    <row r="52" spans="1:13" x14ac:dyDescent="0.2">
      <c r="A52" s="271" t="s">
        <v>162</v>
      </c>
      <c r="B52" s="271"/>
      <c r="C52" s="271"/>
      <c r="D52" s="62">
        <f>SUM(D48:D51)</f>
        <v>909.04520000000002</v>
      </c>
      <c r="E52" s="133"/>
      <c r="F52" s="130"/>
      <c r="G52" s="130"/>
      <c r="H52" s="113"/>
      <c r="I52" s="116"/>
      <c r="J52" s="116"/>
      <c r="K52" s="116"/>
      <c r="L52" s="116"/>
      <c r="M52" s="116"/>
    </row>
    <row r="53" spans="1:13" x14ac:dyDescent="0.2">
      <c r="A53" s="268" t="s">
        <v>179</v>
      </c>
      <c r="B53" s="269"/>
      <c r="C53" s="269"/>
      <c r="D53" s="269"/>
      <c r="E53" s="133"/>
      <c r="F53" s="130"/>
      <c r="G53" s="130"/>
      <c r="H53" s="113"/>
      <c r="I53" s="116"/>
      <c r="J53" s="116"/>
      <c r="K53" s="116"/>
      <c r="L53" s="116"/>
      <c r="M53" s="116"/>
    </row>
    <row r="54" spans="1:13" ht="25.5" customHeight="1" x14ac:dyDescent="0.2">
      <c r="A54" s="270" t="s">
        <v>180</v>
      </c>
      <c r="B54" s="270"/>
      <c r="C54" s="270"/>
      <c r="D54" s="270"/>
      <c r="E54" s="133"/>
      <c r="F54" s="130"/>
      <c r="G54" s="130"/>
      <c r="H54" s="113"/>
      <c r="I54" s="116"/>
      <c r="J54" s="116"/>
      <c r="K54" s="116"/>
      <c r="L54" s="116"/>
      <c r="M54" s="116"/>
    </row>
    <row r="55" spans="1:13" x14ac:dyDescent="0.2">
      <c r="A55" s="297"/>
      <c r="B55" s="297"/>
      <c r="C55" s="297"/>
      <c r="D55" s="298"/>
      <c r="E55" s="133"/>
      <c r="F55" s="130"/>
      <c r="G55" s="130"/>
      <c r="H55" s="113"/>
      <c r="I55" s="116"/>
      <c r="J55" s="116"/>
      <c r="K55" s="116"/>
      <c r="L55" s="116"/>
      <c r="M55" s="116"/>
    </row>
    <row r="56" spans="1:13" x14ac:dyDescent="0.2">
      <c r="A56" s="274" t="s">
        <v>192</v>
      </c>
      <c r="B56" s="274"/>
      <c r="C56" s="274"/>
      <c r="D56" s="274"/>
      <c r="E56" s="133"/>
      <c r="F56" s="130"/>
      <c r="G56" s="130"/>
      <c r="H56" s="113"/>
      <c r="I56" s="116"/>
      <c r="J56" s="116"/>
      <c r="K56" s="116"/>
      <c r="L56" s="116"/>
      <c r="M56" s="116"/>
    </row>
    <row r="57" spans="1:13" x14ac:dyDescent="0.2">
      <c r="A57" s="159">
        <v>2</v>
      </c>
      <c r="B57" s="272" t="s">
        <v>191</v>
      </c>
      <c r="C57" s="273"/>
      <c r="D57" s="159" t="s">
        <v>93</v>
      </c>
      <c r="E57" s="133"/>
      <c r="F57" s="130"/>
      <c r="G57" s="130"/>
      <c r="H57" s="113"/>
      <c r="I57" s="116"/>
      <c r="J57" s="116"/>
      <c r="K57" s="116"/>
      <c r="L57" s="116"/>
      <c r="M57" s="116"/>
    </row>
    <row r="58" spans="1:13" x14ac:dyDescent="0.2">
      <c r="A58" s="55" t="s">
        <v>64</v>
      </c>
      <c r="B58" s="280" t="s">
        <v>53</v>
      </c>
      <c r="C58" s="280"/>
      <c r="D58" s="60">
        <f>D27</f>
        <v>647.9</v>
      </c>
      <c r="E58" s="133"/>
      <c r="F58" s="130"/>
      <c r="G58" s="130"/>
      <c r="H58" s="113"/>
      <c r="I58" s="116"/>
      <c r="J58" s="116"/>
      <c r="K58" s="116"/>
      <c r="L58" s="116"/>
      <c r="M58" s="116"/>
    </row>
    <row r="59" spans="1:13" x14ac:dyDescent="0.2">
      <c r="A59" s="55" t="s">
        <v>65</v>
      </c>
      <c r="B59" s="280" t="s">
        <v>54</v>
      </c>
      <c r="C59" s="280"/>
      <c r="D59" s="60">
        <f>D41</f>
        <v>1464.63</v>
      </c>
      <c r="E59" s="133"/>
      <c r="F59" s="130"/>
      <c r="G59" s="130"/>
      <c r="H59" s="113"/>
      <c r="I59" s="116"/>
      <c r="J59" s="116"/>
      <c r="K59" s="116"/>
      <c r="L59" s="116"/>
      <c r="M59" s="116"/>
    </row>
    <row r="60" spans="1:13" x14ac:dyDescent="0.2">
      <c r="A60" s="55" t="s">
        <v>66</v>
      </c>
      <c r="B60" s="280" t="s">
        <v>67</v>
      </c>
      <c r="C60" s="280"/>
      <c r="D60" s="60">
        <f>D52</f>
        <v>909.04520000000002</v>
      </c>
      <c r="E60" s="133"/>
      <c r="F60" s="130"/>
      <c r="G60" s="130"/>
      <c r="H60" s="113"/>
      <c r="I60" s="116"/>
      <c r="J60" s="116"/>
      <c r="K60" s="116"/>
      <c r="L60" s="116"/>
      <c r="M60" s="116"/>
    </row>
    <row r="61" spans="1:13" x14ac:dyDescent="0.2">
      <c r="A61" s="271" t="s">
        <v>162</v>
      </c>
      <c r="B61" s="271"/>
      <c r="C61" s="271"/>
      <c r="D61" s="62">
        <f>TRUNC(SUM(D58:D60),2)</f>
        <v>3021.57</v>
      </c>
      <c r="E61" s="133"/>
      <c r="F61" s="130"/>
      <c r="G61" s="130"/>
      <c r="H61" s="113"/>
      <c r="I61" s="116"/>
      <c r="J61" s="116"/>
      <c r="K61" s="116"/>
      <c r="L61" s="116"/>
      <c r="M61" s="116"/>
    </row>
    <row r="62" spans="1:13" x14ac:dyDescent="0.2">
      <c r="A62" s="281"/>
      <c r="B62" s="282"/>
      <c r="C62" s="282"/>
      <c r="D62" s="282"/>
      <c r="E62" s="133"/>
      <c r="F62" s="130"/>
      <c r="G62" s="130"/>
      <c r="H62" s="113"/>
      <c r="I62" s="116"/>
      <c r="J62" s="116"/>
      <c r="K62" s="116"/>
      <c r="L62" s="116"/>
      <c r="M62" s="116"/>
    </row>
    <row r="63" spans="1:13" x14ac:dyDescent="0.2">
      <c r="A63" s="274" t="s">
        <v>194</v>
      </c>
      <c r="B63" s="274"/>
      <c r="C63" s="274"/>
      <c r="D63" s="274"/>
      <c r="E63" s="133"/>
      <c r="F63" s="130"/>
      <c r="G63" s="130"/>
      <c r="H63" s="113"/>
      <c r="I63" s="116"/>
      <c r="J63" s="116"/>
      <c r="K63" s="116"/>
      <c r="L63" s="116"/>
      <c r="M63" s="116"/>
    </row>
    <row r="64" spans="1:13" x14ac:dyDescent="0.2">
      <c r="A64" s="77"/>
      <c r="B64" s="106"/>
      <c r="C64" s="106"/>
      <c r="D64" s="106"/>
      <c r="E64" s="133"/>
      <c r="F64" s="130"/>
      <c r="G64" s="130"/>
      <c r="H64" s="113"/>
      <c r="I64" s="116"/>
      <c r="J64" s="116"/>
      <c r="K64" s="116"/>
      <c r="L64" s="116"/>
      <c r="M64" s="116"/>
    </row>
    <row r="65" spans="1:13" x14ac:dyDescent="0.2">
      <c r="A65" s="159">
        <v>3</v>
      </c>
      <c r="B65" s="159" t="s">
        <v>163</v>
      </c>
      <c r="C65" s="159" t="s">
        <v>2</v>
      </c>
      <c r="D65" s="159" t="s">
        <v>93</v>
      </c>
      <c r="E65" s="138"/>
      <c r="F65" s="130"/>
      <c r="G65" s="130"/>
      <c r="H65" s="113"/>
      <c r="I65" s="116"/>
      <c r="J65" s="116"/>
      <c r="K65" s="116"/>
      <c r="L65" s="116"/>
      <c r="M65" s="116"/>
    </row>
    <row r="66" spans="1:13" x14ac:dyDescent="0.2">
      <c r="A66" s="55" t="s">
        <v>5</v>
      </c>
      <c r="B66" s="79" t="s">
        <v>70</v>
      </c>
      <c r="C66" s="59">
        <f>((1/12)*5%)</f>
        <v>4.1666666666666666E-3</v>
      </c>
      <c r="D66" s="60">
        <f>$D$17*C66</f>
        <v>13.883666666666667</v>
      </c>
      <c r="E66" s="133" t="s">
        <v>193</v>
      </c>
      <c r="F66" s="130"/>
      <c r="G66" s="130"/>
      <c r="H66" s="113"/>
      <c r="I66" s="116"/>
      <c r="J66" s="118"/>
      <c r="K66" s="116"/>
      <c r="L66" s="116"/>
      <c r="M66" s="116"/>
    </row>
    <row r="67" spans="1:13" x14ac:dyDescent="0.2">
      <c r="A67" s="55" t="s">
        <v>6</v>
      </c>
      <c r="B67" s="79" t="s">
        <v>69</v>
      </c>
      <c r="C67" s="59">
        <f>0.08*C66</f>
        <v>3.3333333333333332E-4</v>
      </c>
      <c r="D67" s="60">
        <f>C67*D17</f>
        <v>1.1106933333333333</v>
      </c>
      <c r="E67" s="133" t="s">
        <v>89</v>
      </c>
      <c r="F67" s="130"/>
      <c r="G67" s="130"/>
      <c r="H67" s="113"/>
      <c r="I67" s="116"/>
      <c r="J67" s="119"/>
      <c r="K67" s="116"/>
      <c r="L67" s="116"/>
      <c r="M67" s="116"/>
    </row>
    <row r="68" spans="1:13" x14ac:dyDescent="0.2">
      <c r="A68" s="55" t="s">
        <v>7</v>
      </c>
      <c r="B68" s="79" t="s">
        <v>68</v>
      </c>
      <c r="C68" s="59">
        <v>1.9400000000000001E-2</v>
      </c>
      <c r="D68" s="60">
        <f>$D$17*C68</f>
        <v>64.642352000000002</v>
      </c>
      <c r="E68" s="133" t="s">
        <v>90</v>
      </c>
      <c r="F68" s="130"/>
      <c r="G68" s="130"/>
      <c r="H68" s="113"/>
      <c r="I68" s="116"/>
      <c r="J68" s="120"/>
      <c r="K68" s="116"/>
      <c r="L68" s="116"/>
      <c r="M68" s="116"/>
    </row>
    <row r="69" spans="1:13" x14ac:dyDescent="0.2">
      <c r="A69" s="55" t="s">
        <v>8</v>
      </c>
      <c r="B69" s="79" t="s">
        <v>71</v>
      </c>
      <c r="C69" s="59">
        <f>C41*C68</f>
        <v>7.1392000000000009E-3</v>
      </c>
      <c r="D69" s="60">
        <f t="shared" ref="D69" si="1">$D$17*C69</f>
        <v>23.788385536000003</v>
      </c>
      <c r="E69" s="136" t="s">
        <v>91</v>
      </c>
      <c r="F69" s="139"/>
      <c r="G69" s="130"/>
      <c r="H69" s="113"/>
      <c r="I69" s="116"/>
      <c r="J69" s="120"/>
      <c r="K69" s="116"/>
      <c r="L69" s="116"/>
      <c r="M69" s="116"/>
    </row>
    <row r="70" spans="1:13" ht="25.5" customHeight="1" x14ac:dyDescent="0.2">
      <c r="A70" s="55" t="s">
        <v>9</v>
      </c>
      <c r="B70" s="79" t="s">
        <v>213</v>
      </c>
      <c r="C70" s="59">
        <f>(1+(1/12)+(1/12)+(1/12/3))*0.5*0.08*100%</f>
        <v>4.7777777777777766E-2</v>
      </c>
      <c r="D70" s="60">
        <f>C70*(D17+D27)</f>
        <v>190.15459999999996</v>
      </c>
      <c r="E70" s="314" t="s">
        <v>214</v>
      </c>
      <c r="F70" s="315"/>
      <c r="G70" s="315"/>
      <c r="H70" s="315"/>
      <c r="I70" s="315"/>
      <c r="J70" s="119"/>
      <c r="K70" s="116"/>
      <c r="L70" s="116"/>
      <c r="M70" s="116"/>
    </row>
    <row r="71" spans="1:13" x14ac:dyDescent="0.2">
      <c r="A71" s="271" t="s">
        <v>162</v>
      </c>
      <c r="B71" s="271"/>
      <c r="C71" s="61">
        <f>TRUNC(SUM(C66:C70),4)</f>
        <v>7.8799999999999995E-2</v>
      </c>
      <c r="D71" s="62">
        <f>TRUNC(SUM(D66:D70),2)</f>
        <v>293.57</v>
      </c>
      <c r="E71" s="133"/>
      <c r="F71" s="130"/>
      <c r="G71" s="130"/>
      <c r="H71" s="113"/>
      <c r="I71" s="116"/>
      <c r="J71" s="116"/>
      <c r="K71" s="116"/>
      <c r="L71" s="116"/>
      <c r="M71" s="116"/>
    </row>
    <row r="72" spans="1:13" x14ac:dyDescent="0.2">
      <c r="A72" s="283"/>
      <c r="B72" s="282"/>
      <c r="C72" s="282"/>
      <c r="D72" s="282"/>
      <c r="E72" s="133"/>
      <c r="F72" s="130"/>
      <c r="G72" s="130"/>
      <c r="H72" s="113"/>
      <c r="I72" s="116"/>
      <c r="J72" s="116"/>
      <c r="K72" s="116"/>
      <c r="L72" s="116"/>
      <c r="M72" s="116"/>
    </row>
    <row r="73" spans="1:13" x14ac:dyDescent="0.2">
      <c r="A73" s="274" t="s">
        <v>195</v>
      </c>
      <c r="B73" s="274"/>
      <c r="C73" s="274"/>
      <c r="D73" s="274"/>
      <c r="E73" s="133"/>
      <c r="F73" s="130"/>
      <c r="G73" s="130"/>
      <c r="H73" s="113"/>
      <c r="I73" s="116"/>
      <c r="J73" s="116"/>
      <c r="K73" s="116"/>
      <c r="L73" s="116"/>
      <c r="M73" s="116"/>
    </row>
    <row r="74" spans="1:13" x14ac:dyDescent="0.2">
      <c r="A74" s="107"/>
      <c r="B74" s="107"/>
      <c r="C74" s="107"/>
      <c r="D74" s="107"/>
      <c r="E74" s="133"/>
      <c r="F74" s="130"/>
      <c r="G74" s="130"/>
      <c r="H74" s="113"/>
      <c r="I74" s="116"/>
      <c r="J74" s="116"/>
      <c r="K74" s="116"/>
      <c r="L74" s="116"/>
      <c r="M74" s="116"/>
    </row>
    <row r="75" spans="1:13" ht="34.5" customHeight="1" x14ac:dyDescent="0.2">
      <c r="A75" s="270" t="s">
        <v>181</v>
      </c>
      <c r="B75" s="270"/>
      <c r="C75" s="270"/>
      <c r="D75" s="270"/>
      <c r="E75" s="133"/>
      <c r="F75" s="130"/>
      <c r="G75" s="137"/>
      <c r="H75" s="113"/>
      <c r="I75" s="116"/>
      <c r="J75" s="116"/>
      <c r="K75" s="116"/>
      <c r="L75" s="116"/>
      <c r="M75" s="116"/>
    </row>
    <row r="76" spans="1:13" x14ac:dyDescent="0.2">
      <c r="A76" s="270" t="s">
        <v>182</v>
      </c>
      <c r="B76" s="270"/>
      <c r="C76" s="270"/>
      <c r="D76" s="270"/>
      <c r="E76" s="133"/>
      <c r="F76" s="130"/>
      <c r="G76" s="130"/>
      <c r="H76" s="113"/>
      <c r="I76" s="116"/>
      <c r="J76" s="116"/>
      <c r="K76" s="116"/>
      <c r="L76" s="116"/>
      <c r="M76" s="116"/>
    </row>
    <row r="77" spans="1:13" x14ac:dyDescent="0.2">
      <c r="A77" s="108"/>
      <c r="B77" s="108"/>
      <c r="C77" s="108"/>
      <c r="D77" s="108"/>
      <c r="E77" s="133"/>
      <c r="F77" s="130"/>
      <c r="G77" s="130"/>
      <c r="H77" s="113"/>
      <c r="I77" s="116"/>
      <c r="J77" s="116"/>
      <c r="K77" s="116"/>
      <c r="L77" s="116"/>
      <c r="M77" s="116"/>
    </row>
    <row r="78" spans="1:13" x14ac:dyDescent="0.2">
      <c r="A78" s="275" t="s">
        <v>72</v>
      </c>
      <c r="B78" s="275"/>
      <c r="C78" s="275"/>
      <c r="D78" s="275"/>
      <c r="E78" s="133"/>
      <c r="F78" s="130"/>
      <c r="G78" s="130"/>
      <c r="H78" s="113"/>
      <c r="I78" s="116"/>
      <c r="J78" s="116"/>
      <c r="K78" s="116"/>
      <c r="L78" s="116"/>
      <c r="M78" s="116"/>
    </row>
    <row r="79" spans="1:13" x14ac:dyDescent="0.2">
      <c r="A79" s="159" t="s">
        <v>18</v>
      </c>
      <c r="B79" s="159" t="s">
        <v>73</v>
      </c>
      <c r="C79" s="159" t="s">
        <v>2</v>
      </c>
      <c r="D79" s="159" t="s">
        <v>93</v>
      </c>
      <c r="E79" s="133"/>
      <c r="F79" s="130"/>
      <c r="G79" s="130"/>
      <c r="H79" s="113"/>
      <c r="I79" s="121"/>
      <c r="J79" s="116"/>
      <c r="K79" s="116"/>
      <c r="L79" s="116"/>
      <c r="M79" s="116"/>
    </row>
    <row r="80" spans="1:13" x14ac:dyDescent="0.2">
      <c r="A80" s="55" t="s">
        <v>5</v>
      </c>
      <c r="B80" s="79" t="s">
        <v>73</v>
      </c>
      <c r="C80" s="59">
        <f>2.96/30/12</f>
        <v>8.2222222222222228E-3</v>
      </c>
      <c r="D80" s="60">
        <f>$D$17*C80</f>
        <v>27.397102222222223</v>
      </c>
      <c r="E80" s="136" t="s">
        <v>92</v>
      </c>
      <c r="F80" s="130"/>
      <c r="G80" s="130"/>
      <c r="H80" s="113"/>
      <c r="I80" s="121"/>
      <c r="J80" s="116"/>
      <c r="K80" s="116"/>
      <c r="L80" s="116"/>
      <c r="M80" s="116"/>
    </row>
    <row r="81" spans="1:13" x14ac:dyDescent="0.2">
      <c r="A81" s="55" t="s">
        <v>6</v>
      </c>
      <c r="B81" s="79" t="s">
        <v>74</v>
      </c>
      <c r="C81" s="59">
        <f>(1/30/12)*5*1.5%</f>
        <v>2.0833333333333335E-4</v>
      </c>
      <c r="D81" s="60">
        <f>$D$17*C81</f>
        <v>0.69418333333333337</v>
      </c>
      <c r="E81" s="136" t="s">
        <v>197</v>
      </c>
      <c r="F81" s="130"/>
      <c r="G81" s="130"/>
      <c r="H81" s="113"/>
      <c r="I81" s="116"/>
      <c r="J81" s="116"/>
      <c r="K81" s="116"/>
      <c r="L81" s="116"/>
      <c r="M81" s="116"/>
    </row>
    <row r="82" spans="1:13" x14ac:dyDescent="0.2">
      <c r="A82" s="55" t="s">
        <v>7</v>
      </c>
      <c r="B82" s="79" t="s">
        <v>106</v>
      </c>
      <c r="C82" s="59">
        <f>(15/30/12)*0.78%</f>
        <v>3.2499999999999999E-4</v>
      </c>
      <c r="D82" s="60">
        <f>$D$17*C82</f>
        <v>1.0829259999999998</v>
      </c>
      <c r="E82" s="136" t="s">
        <v>169</v>
      </c>
      <c r="F82" s="137"/>
      <c r="G82" s="137"/>
      <c r="H82" s="113"/>
      <c r="I82" s="116"/>
      <c r="J82" s="116"/>
      <c r="K82" s="116"/>
      <c r="L82" s="116"/>
      <c r="M82" s="116"/>
    </row>
    <row r="83" spans="1:13" x14ac:dyDescent="0.2">
      <c r="A83" s="55" t="s">
        <v>8</v>
      </c>
      <c r="B83" s="79" t="s">
        <v>16</v>
      </c>
      <c r="C83" s="59">
        <f>C94</f>
        <v>3.4666666666666665E-3</v>
      </c>
      <c r="D83" s="60">
        <f>D94</f>
        <v>12.232435911111111</v>
      </c>
      <c r="E83" s="136" t="s">
        <v>171</v>
      </c>
      <c r="F83" s="140"/>
      <c r="G83" s="130"/>
      <c r="H83" s="113"/>
      <c r="I83" s="116"/>
      <c r="J83" s="116"/>
      <c r="K83" s="116"/>
      <c r="L83" s="116"/>
      <c r="M83" s="116"/>
    </row>
    <row r="84" spans="1:13" x14ac:dyDescent="0.2">
      <c r="A84" s="55" t="s">
        <v>9</v>
      </c>
      <c r="B84" s="79" t="s">
        <v>102</v>
      </c>
      <c r="C84" s="59">
        <f>(1/30/12)*5*40%</f>
        <v>5.5555555555555566E-3</v>
      </c>
      <c r="D84" s="60">
        <f>C84*D17</f>
        <v>18.51155555555556</v>
      </c>
      <c r="E84" s="136" t="s">
        <v>170</v>
      </c>
      <c r="F84" s="141"/>
      <c r="G84" s="137"/>
      <c r="H84" s="115"/>
      <c r="I84" s="116"/>
      <c r="J84" s="116"/>
      <c r="K84" s="116"/>
      <c r="L84" s="116"/>
      <c r="M84" s="116"/>
    </row>
    <row r="85" spans="1:13" x14ac:dyDescent="0.2">
      <c r="A85" s="55" t="s">
        <v>10</v>
      </c>
      <c r="B85" s="79" t="s">
        <v>103</v>
      </c>
      <c r="C85" s="59">
        <f>(C80+C81+C82+C84)*C41</f>
        <v>5.2664888888888902E-3</v>
      </c>
      <c r="D85" s="60">
        <f>C85*D17</f>
        <v>17.548362296888893</v>
      </c>
      <c r="E85" s="133" t="s">
        <v>85</v>
      </c>
      <c r="F85" s="130"/>
      <c r="G85" s="130"/>
      <c r="H85" s="113"/>
      <c r="I85" s="122"/>
      <c r="J85" s="123"/>
      <c r="K85" s="116"/>
      <c r="L85" s="116"/>
      <c r="M85" s="116"/>
    </row>
    <row r="86" spans="1:13" x14ac:dyDescent="0.2">
      <c r="A86" s="271" t="s">
        <v>162</v>
      </c>
      <c r="B86" s="271"/>
      <c r="C86" s="61">
        <f>TRUNC(SUM(C80:C85),4)</f>
        <v>2.3E-2</v>
      </c>
      <c r="D86" s="62">
        <f>TRUNC(SUM(D80:D85),2)</f>
        <v>77.459999999999994</v>
      </c>
      <c r="E86" s="133"/>
      <c r="F86" s="130"/>
      <c r="G86" s="130"/>
      <c r="H86" s="113"/>
      <c r="I86" s="116"/>
      <c r="J86" s="116"/>
      <c r="K86" s="116"/>
      <c r="L86" s="116"/>
      <c r="M86" s="116"/>
    </row>
    <row r="87" spans="1:13" ht="25.5" customHeight="1" x14ac:dyDescent="0.2">
      <c r="A87" s="270" t="s">
        <v>183</v>
      </c>
      <c r="B87" s="270"/>
      <c r="C87" s="270"/>
      <c r="D87" s="270"/>
      <c r="E87" s="133"/>
      <c r="F87" s="130"/>
      <c r="G87" s="130"/>
      <c r="H87" s="113"/>
      <c r="I87" s="116"/>
      <c r="J87" s="116"/>
      <c r="K87" s="116"/>
      <c r="L87" s="116"/>
      <c r="M87" s="116"/>
    </row>
    <row r="88" spans="1:13" x14ac:dyDescent="0.2">
      <c r="A88" s="127"/>
      <c r="B88" s="127"/>
      <c r="C88" s="127"/>
      <c r="D88" s="127"/>
      <c r="E88" s="133"/>
      <c r="F88" s="130"/>
      <c r="G88" s="130"/>
      <c r="H88" s="113"/>
      <c r="I88" s="116"/>
      <c r="J88" s="116"/>
      <c r="K88" s="116"/>
      <c r="L88" s="116"/>
      <c r="M88" s="116"/>
    </row>
    <row r="89" spans="1:13" x14ac:dyDescent="0.2">
      <c r="A89" s="275" t="s">
        <v>97</v>
      </c>
      <c r="B89" s="275"/>
      <c r="C89" s="275"/>
      <c r="D89" s="275"/>
      <c r="E89" s="133"/>
      <c r="F89" s="130"/>
      <c r="G89" s="130"/>
      <c r="H89" s="113"/>
      <c r="I89" s="116"/>
      <c r="J89" s="116"/>
      <c r="K89" s="116"/>
      <c r="L89" s="116"/>
      <c r="M89" s="116"/>
    </row>
    <row r="90" spans="1:13" s="44" customFormat="1" x14ac:dyDescent="0.2">
      <c r="A90" s="159" t="s">
        <v>196</v>
      </c>
      <c r="B90" s="161" t="s">
        <v>16</v>
      </c>
      <c r="C90" s="161" t="s">
        <v>2</v>
      </c>
      <c r="D90" s="159" t="s">
        <v>93</v>
      </c>
      <c r="E90" s="133"/>
      <c r="F90" s="130"/>
      <c r="G90" s="130"/>
      <c r="H90" s="113"/>
      <c r="I90" s="124"/>
      <c r="J90" s="124"/>
      <c r="K90" s="124"/>
      <c r="L90" s="124"/>
      <c r="M90" s="124"/>
    </row>
    <row r="91" spans="1:13" s="44" customFormat="1" ht="26.25" customHeight="1" x14ac:dyDescent="0.2">
      <c r="A91" s="47" t="s">
        <v>5</v>
      </c>
      <c r="B91" s="66" t="s">
        <v>94</v>
      </c>
      <c r="C91" s="42">
        <f>(4/3*(4/12)/12)*2%</f>
        <v>7.407407407407407E-4</v>
      </c>
      <c r="D91" s="48">
        <f>(D17*C91)</f>
        <v>2.4682074074074074</v>
      </c>
      <c r="E91" s="142" t="s">
        <v>95</v>
      </c>
      <c r="F91" s="316" t="s">
        <v>96</v>
      </c>
      <c r="G91" s="316"/>
      <c r="H91" s="316"/>
      <c r="I91" s="316"/>
      <c r="J91" s="124"/>
      <c r="K91" s="124"/>
      <c r="L91" s="124"/>
    </row>
    <row r="92" spans="1:13" s="44" customFormat="1" ht="25.5" customHeight="1" x14ac:dyDescent="0.2">
      <c r="A92" s="47" t="s">
        <v>6</v>
      </c>
      <c r="B92" s="67" t="s">
        <v>99</v>
      </c>
      <c r="C92" s="42">
        <f>(4/12)*2%*C41</f>
        <v>2.4533333333333334E-3</v>
      </c>
      <c r="D92" s="48">
        <f>(D17+D25)*C92</f>
        <v>8.855928177777777</v>
      </c>
      <c r="E92" s="142"/>
      <c r="F92" s="316" t="s">
        <v>100</v>
      </c>
      <c r="G92" s="316"/>
      <c r="H92" s="316"/>
      <c r="I92" s="316"/>
      <c r="J92" s="124"/>
      <c r="K92" s="124"/>
      <c r="L92" s="124"/>
    </row>
    <row r="93" spans="1:13" s="44" customFormat="1" x14ac:dyDescent="0.2">
      <c r="A93" s="47" t="s">
        <v>7</v>
      </c>
      <c r="B93" s="66" t="s">
        <v>98</v>
      </c>
      <c r="C93" s="42">
        <f>C91*C41</f>
        <v>2.7259259259259261E-4</v>
      </c>
      <c r="D93" s="48">
        <f>D17*C93</f>
        <v>0.90830032592592602</v>
      </c>
      <c r="E93" s="142"/>
      <c r="F93" s="316" t="s">
        <v>101</v>
      </c>
      <c r="G93" s="316"/>
      <c r="H93" s="316"/>
      <c r="I93" s="316"/>
      <c r="J93" s="124"/>
      <c r="K93" s="124"/>
      <c r="L93" s="124"/>
    </row>
    <row r="94" spans="1:13" x14ac:dyDescent="0.2">
      <c r="A94" s="271" t="s">
        <v>162</v>
      </c>
      <c r="B94" s="271"/>
      <c r="C94" s="43">
        <f>SUM(C91:C93)</f>
        <v>3.4666666666666665E-3</v>
      </c>
      <c r="D94" s="49">
        <f>SUM(D91:D93)</f>
        <v>12.232435911111111</v>
      </c>
      <c r="E94" s="133"/>
      <c r="F94" s="130"/>
      <c r="G94" s="130"/>
      <c r="H94" s="113"/>
      <c r="I94" s="116"/>
      <c r="J94" s="116"/>
      <c r="K94" s="116"/>
      <c r="L94" s="116"/>
      <c r="M94" s="116"/>
    </row>
    <row r="95" spans="1:13" x14ac:dyDescent="0.2">
      <c r="A95" s="112"/>
      <c r="B95" s="112"/>
      <c r="C95" s="146"/>
      <c r="D95" s="126"/>
      <c r="E95" s="133"/>
      <c r="F95" s="130"/>
      <c r="G95" s="130"/>
      <c r="H95" s="113"/>
      <c r="I95" s="116"/>
      <c r="J95" s="116"/>
      <c r="K95" s="116"/>
      <c r="L95" s="116"/>
      <c r="M95" s="116"/>
    </row>
    <row r="96" spans="1:13" x14ac:dyDescent="0.2">
      <c r="A96" s="275" t="s">
        <v>75</v>
      </c>
      <c r="B96" s="275"/>
      <c r="C96" s="275"/>
      <c r="D96" s="275"/>
      <c r="E96" s="133"/>
      <c r="F96" s="130"/>
      <c r="G96" s="130"/>
      <c r="H96" s="113"/>
      <c r="I96" s="116"/>
      <c r="J96" s="116"/>
      <c r="K96" s="116"/>
      <c r="L96" s="116"/>
      <c r="M96" s="116"/>
    </row>
    <row r="97" spans="1:13" x14ac:dyDescent="0.2">
      <c r="A97" s="159" t="s">
        <v>19</v>
      </c>
      <c r="B97" s="161" t="s">
        <v>78</v>
      </c>
      <c r="C97" s="161" t="s">
        <v>2</v>
      </c>
      <c r="D97" s="159" t="s">
        <v>93</v>
      </c>
      <c r="E97" s="133"/>
      <c r="F97" s="130"/>
      <c r="G97" s="130"/>
      <c r="H97" s="113"/>
      <c r="I97" s="116"/>
      <c r="J97" s="116"/>
      <c r="K97" s="116"/>
      <c r="L97" s="116"/>
      <c r="M97" s="116"/>
    </row>
    <row r="98" spans="1:13" x14ac:dyDescent="0.2">
      <c r="A98" s="55" t="s">
        <v>5</v>
      </c>
      <c r="B98" s="79" t="s">
        <v>76</v>
      </c>
      <c r="C98" s="59">
        <v>0</v>
      </c>
      <c r="D98" s="60">
        <f t="shared" ref="D98" si="2">$D$17*C98</f>
        <v>0</v>
      </c>
      <c r="E98" s="133"/>
      <c r="F98" s="130"/>
      <c r="G98" s="130"/>
      <c r="H98" s="113"/>
      <c r="I98" s="116"/>
      <c r="J98" s="116"/>
      <c r="K98" s="116"/>
      <c r="L98" s="116"/>
      <c r="M98" s="116"/>
    </row>
    <row r="99" spans="1:13" x14ac:dyDescent="0.2">
      <c r="A99" s="271" t="s">
        <v>162</v>
      </c>
      <c r="B99" s="271"/>
      <c r="C99" s="61">
        <f>TRUNC(SUM(C98),4)</f>
        <v>0</v>
      </c>
      <c r="D99" s="62">
        <f>TRUNC(SUM(D98),2)</f>
        <v>0</v>
      </c>
      <c r="E99" s="133"/>
      <c r="F99" s="130"/>
      <c r="G99" s="130"/>
      <c r="H99" s="113"/>
      <c r="I99" s="116"/>
      <c r="J99" s="116"/>
      <c r="K99" s="116"/>
      <c r="L99" s="116"/>
      <c r="M99" s="116"/>
    </row>
    <row r="100" spans="1:13" x14ac:dyDescent="0.2">
      <c r="A100" s="63"/>
      <c r="B100" s="112"/>
      <c r="C100" s="111"/>
      <c r="D100" s="111"/>
      <c r="E100" s="133"/>
      <c r="F100" s="130"/>
      <c r="G100" s="130"/>
      <c r="H100" s="113"/>
      <c r="I100" s="116"/>
      <c r="J100" s="116"/>
      <c r="K100" s="116"/>
      <c r="L100" s="116"/>
      <c r="M100" s="116"/>
    </row>
    <row r="101" spans="1:13" x14ac:dyDescent="0.2">
      <c r="A101" s="274" t="s">
        <v>198</v>
      </c>
      <c r="B101" s="274"/>
      <c r="C101" s="274"/>
      <c r="D101" s="274"/>
      <c r="E101" s="133"/>
      <c r="F101" s="130"/>
      <c r="G101" s="130"/>
      <c r="H101" s="113"/>
      <c r="I101" s="116"/>
      <c r="J101" s="116"/>
      <c r="K101" s="116"/>
      <c r="L101" s="116"/>
      <c r="M101" s="116"/>
    </row>
    <row r="102" spans="1:13" x14ac:dyDescent="0.2">
      <c r="A102" s="159">
        <v>4</v>
      </c>
      <c r="B102" s="161" t="s">
        <v>199</v>
      </c>
      <c r="C102" s="161" t="s">
        <v>2</v>
      </c>
      <c r="D102" s="159" t="s">
        <v>93</v>
      </c>
      <c r="E102" s="133"/>
      <c r="F102" s="130"/>
      <c r="G102" s="130"/>
      <c r="H102" s="113"/>
      <c r="I102" s="123"/>
      <c r="J102" s="116"/>
      <c r="K102" s="116"/>
      <c r="L102" s="116"/>
      <c r="M102" s="116"/>
    </row>
    <row r="103" spans="1:13" x14ac:dyDescent="0.2">
      <c r="A103" s="55" t="s">
        <v>18</v>
      </c>
      <c r="B103" s="66" t="s">
        <v>73</v>
      </c>
      <c r="C103" s="59">
        <f>C86</f>
        <v>2.3E-2</v>
      </c>
      <c r="D103" s="60">
        <f>D86</f>
        <v>77.459999999999994</v>
      </c>
      <c r="E103" s="133"/>
      <c r="F103" s="130"/>
      <c r="G103" s="130"/>
      <c r="H103" s="113"/>
      <c r="I103" s="116"/>
      <c r="J103" s="116"/>
      <c r="K103" s="116"/>
      <c r="L103" s="116"/>
      <c r="M103" s="116"/>
    </row>
    <row r="104" spans="1:13" x14ac:dyDescent="0.2">
      <c r="A104" s="55" t="s">
        <v>19</v>
      </c>
      <c r="B104" s="66" t="s">
        <v>78</v>
      </c>
      <c r="C104" s="59">
        <f>C98</f>
        <v>0</v>
      </c>
      <c r="D104" s="60">
        <f>D99</f>
        <v>0</v>
      </c>
      <c r="E104" s="133"/>
      <c r="F104" s="130"/>
      <c r="G104" s="130"/>
      <c r="H104" s="113"/>
      <c r="I104" s="116"/>
      <c r="J104" s="116"/>
      <c r="K104" s="116"/>
      <c r="L104" s="116"/>
      <c r="M104" s="116"/>
    </row>
    <row r="105" spans="1:13" x14ac:dyDescent="0.2">
      <c r="A105" s="271" t="s">
        <v>162</v>
      </c>
      <c r="B105" s="271"/>
      <c r="C105" s="59">
        <f>SUM(C103:C104)</f>
        <v>2.3E-2</v>
      </c>
      <c r="D105" s="62">
        <f>TRUNC(SUM(D103:D104),2)</f>
        <v>77.459999999999994</v>
      </c>
      <c r="E105" s="133"/>
      <c r="F105" s="130"/>
      <c r="G105" s="130"/>
      <c r="H105" s="113"/>
      <c r="I105" s="116"/>
      <c r="J105" s="116"/>
      <c r="K105" s="116"/>
      <c r="L105" s="116"/>
      <c r="M105" s="116"/>
    </row>
    <row r="106" spans="1:13" x14ac:dyDescent="0.2">
      <c r="A106" s="69"/>
      <c r="B106" s="68"/>
      <c r="C106" s="68"/>
      <c r="D106" s="68"/>
      <c r="E106" s="133"/>
      <c r="F106" s="130"/>
      <c r="G106" s="130"/>
      <c r="H106" s="113"/>
      <c r="I106" s="116"/>
      <c r="J106" s="116"/>
      <c r="K106" s="116"/>
      <c r="L106" s="116"/>
      <c r="M106" s="116"/>
    </row>
    <row r="107" spans="1:13" x14ac:dyDescent="0.2">
      <c r="A107" s="274" t="s">
        <v>200</v>
      </c>
      <c r="B107" s="274"/>
      <c r="C107" s="274"/>
      <c r="D107" s="274"/>
      <c r="E107" s="133"/>
      <c r="F107" s="130"/>
      <c r="G107" s="130"/>
      <c r="H107" s="113"/>
      <c r="I107" s="116"/>
      <c r="J107" s="116"/>
      <c r="K107" s="116"/>
      <c r="L107" s="116"/>
      <c r="M107" s="116"/>
    </row>
    <row r="108" spans="1:13" x14ac:dyDescent="0.2">
      <c r="A108" s="108"/>
      <c r="B108" s="108"/>
      <c r="C108" s="106"/>
      <c r="D108" s="106"/>
      <c r="E108" s="133"/>
      <c r="F108" s="130"/>
      <c r="G108" s="130"/>
      <c r="H108" s="113"/>
      <c r="I108" s="116"/>
      <c r="J108" s="116"/>
      <c r="K108" s="116"/>
      <c r="L108" s="116"/>
      <c r="M108" s="116"/>
    </row>
    <row r="109" spans="1:13" x14ac:dyDescent="0.2">
      <c r="A109" s="159">
        <v>5</v>
      </c>
      <c r="B109" s="159" t="s">
        <v>164</v>
      </c>
      <c r="C109" s="159"/>
      <c r="D109" s="159" t="s">
        <v>93</v>
      </c>
      <c r="E109" s="133"/>
      <c r="F109" s="130"/>
      <c r="G109" s="130"/>
      <c r="H109" s="113"/>
      <c r="I109" s="116"/>
      <c r="J109" s="116"/>
      <c r="K109" s="116"/>
      <c r="L109" s="116"/>
      <c r="M109" s="116"/>
    </row>
    <row r="110" spans="1:13" x14ac:dyDescent="0.2">
      <c r="A110" s="55" t="s">
        <v>5</v>
      </c>
      <c r="B110" s="109" t="s">
        <v>79</v>
      </c>
      <c r="C110" s="182"/>
      <c r="D110" s="60">
        <f>Uniformes!D9</f>
        <v>16.358333333333334</v>
      </c>
      <c r="E110" s="133"/>
      <c r="F110" s="130"/>
      <c r="G110" s="130"/>
      <c r="H110" s="113"/>
      <c r="I110" s="116"/>
      <c r="J110" s="116"/>
      <c r="K110" s="116"/>
      <c r="L110" s="116"/>
      <c r="M110" s="116"/>
    </row>
    <row r="111" spans="1:13" x14ac:dyDescent="0.2">
      <c r="A111" s="55" t="s">
        <v>6</v>
      </c>
      <c r="B111" s="109" t="s">
        <v>13</v>
      </c>
      <c r="C111" s="182"/>
      <c r="D111" s="60">
        <f>Materiais!D30</f>
        <v>553.39706944444436</v>
      </c>
      <c r="E111" s="133"/>
      <c r="F111" s="130"/>
      <c r="G111" s="130"/>
      <c r="H111" s="113"/>
      <c r="I111" s="116"/>
      <c r="J111" s="116"/>
      <c r="K111" s="116"/>
      <c r="L111" s="116"/>
      <c r="M111" s="116"/>
    </row>
    <row r="112" spans="1:13" x14ac:dyDescent="0.2">
      <c r="A112" s="55" t="s">
        <v>7</v>
      </c>
      <c r="B112" s="109" t="s">
        <v>14</v>
      </c>
      <c r="C112" s="182"/>
      <c r="D112" s="60">
        <v>0</v>
      </c>
      <c r="E112" s="133"/>
      <c r="F112" s="130"/>
      <c r="G112" s="130"/>
      <c r="H112" s="113"/>
      <c r="I112" s="116"/>
      <c r="J112" s="116"/>
      <c r="K112" s="116"/>
      <c r="L112" s="116"/>
      <c r="M112" s="116"/>
    </row>
    <row r="113" spans="1:13" x14ac:dyDescent="0.2">
      <c r="A113" s="55" t="s">
        <v>8</v>
      </c>
      <c r="B113" s="109" t="s">
        <v>3</v>
      </c>
      <c r="C113" s="182"/>
      <c r="D113" s="60">
        <v>0</v>
      </c>
      <c r="E113" s="133"/>
      <c r="F113" s="130"/>
      <c r="G113" s="130"/>
      <c r="H113" s="113"/>
      <c r="I113" s="116"/>
      <c r="J113" s="116"/>
      <c r="K113" s="116"/>
      <c r="L113" s="116"/>
      <c r="M113" s="116"/>
    </row>
    <row r="114" spans="1:13" x14ac:dyDescent="0.2">
      <c r="A114" s="271" t="s">
        <v>162</v>
      </c>
      <c r="B114" s="271"/>
      <c r="C114" s="183"/>
      <c r="D114" s="62">
        <f>TRUNC(SUM(D110:D113),2)</f>
        <v>569.75</v>
      </c>
      <c r="E114" s="133"/>
      <c r="F114" s="130"/>
      <c r="G114" s="130"/>
      <c r="H114" s="113"/>
      <c r="I114" s="116"/>
      <c r="J114" s="116"/>
      <c r="K114" s="116"/>
      <c r="L114" s="116"/>
      <c r="M114" s="116"/>
    </row>
    <row r="115" spans="1:13" x14ac:dyDescent="0.2">
      <c r="A115" s="270" t="s">
        <v>184</v>
      </c>
      <c r="B115" s="270"/>
      <c r="C115" s="270"/>
      <c r="D115" s="270"/>
      <c r="E115" s="133"/>
      <c r="F115" s="130"/>
      <c r="G115" s="130"/>
      <c r="H115" s="113"/>
      <c r="I115" s="116"/>
      <c r="J115" s="116"/>
      <c r="K115" s="116"/>
      <c r="L115" s="116"/>
      <c r="M115" s="116"/>
    </row>
    <row r="116" spans="1:13" x14ac:dyDescent="0.2">
      <c r="A116" s="63"/>
      <c r="B116" s="108"/>
      <c r="C116" s="108"/>
      <c r="D116" s="108"/>
      <c r="E116" s="133"/>
      <c r="F116" s="130"/>
      <c r="G116" s="130"/>
      <c r="H116" s="113"/>
      <c r="I116" s="116"/>
      <c r="J116" s="116"/>
      <c r="K116" s="116"/>
      <c r="L116" s="116"/>
      <c r="M116" s="116"/>
    </row>
    <row r="117" spans="1:13" x14ac:dyDescent="0.2">
      <c r="A117" s="274" t="s">
        <v>201</v>
      </c>
      <c r="B117" s="274"/>
      <c r="C117" s="274"/>
      <c r="D117" s="274"/>
      <c r="E117" s="133"/>
      <c r="F117" s="130"/>
      <c r="G117" s="130"/>
      <c r="H117" s="113"/>
      <c r="I117" s="116"/>
      <c r="J117" s="116"/>
      <c r="K117" s="116"/>
      <c r="L117" s="116"/>
      <c r="M117" s="116"/>
    </row>
    <row r="118" spans="1:13" x14ac:dyDescent="0.2">
      <c r="A118" s="108"/>
      <c r="B118" s="108"/>
      <c r="C118" s="106"/>
      <c r="D118" s="106"/>
      <c r="E118" s="133"/>
      <c r="F118" s="130"/>
      <c r="G118" s="130"/>
      <c r="H118" s="113"/>
      <c r="I118" s="116"/>
      <c r="J118" s="116"/>
      <c r="K118" s="116"/>
      <c r="L118" s="116"/>
      <c r="M118" s="116"/>
    </row>
    <row r="119" spans="1:13" x14ac:dyDescent="0.2">
      <c r="A119" s="159">
        <v>6</v>
      </c>
      <c r="B119" s="159" t="s">
        <v>165</v>
      </c>
      <c r="C119" s="159" t="s">
        <v>2</v>
      </c>
      <c r="D119" s="159" t="s">
        <v>93</v>
      </c>
      <c r="E119" s="133"/>
      <c r="F119" s="130"/>
      <c r="G119" s="130"/>
      <c r="H119" s="113"/>
      <c r="I119" s="116"/>
      <c r="J119" s="116"/>
      <c r="K119" s="116"/>
      <c r="L119" s="116"/>
      <c r="M119" s="116"/>
    </row>
    <row r="120" spans="1:13" x14ac:dyDescent="0.2">
      <c r="A120" s="55" t="s">
        <v>5</v>
      </c>
      <c r="B120" s="79" t="s">
        <v>20</v>
      </c>
      <c r="C120" s="70">
        <v>0.05</v>
      </c>
      <c r="D120" s="60">
        <f>TRUNC(C120*D138,2)</f>
        <v>364.72</v>
      </c>
      <c r="E120" s="143" t="s">
        <v>166</v>
      </c>
      <c r="F120" s="130"/>
      <c r="G120" s="130"/>
      <c r="H120" s="113"/>
      <c r="I120" s="116"/>
      <c r="J120" s="116"/>
      <c r="K120" s="116"/>
      <c r="L120" s="116"/>
      <c r="M120" s="116"/>
    </row>
    <row r="121" spans="1:13" x14ac:dyDescent="0.2">
      <c r="A121" s="55" t="s">
        <v>6</v>
      </c>
      <c r="B121" s="79" t="s">
        <v>4</v>
      </c>
      <c r="C121" s="71">
        <v>0.1</v>
      </c>
      <c r="D121" s="60">
        <f>TRUNC(C121*(D120+D138),2)</f>
        <v>765.91</v>
      </c>
      <c r="E121" s="143" t="s">
        <v>167</v>
      </c>
      <c r="F121" s="130"/>
      <c r="G121" s="130"/>
      <c r="H121" s="113"/>
      <c r="I121" s="116"/>
      <c r="J121" s="116"/>
      <c r="K121" s="116"/>
      <c r="L121" s="116"/>
      <c r="M121" s="116"/>
    </row>
    <row r="122" spans="1:13" x14ac:dyDescent="0.2">
      <c r="A122" s="55" t="s">
        <v>7</v>
      </c>
      <c r="B122" s="79" t="s">
        <v>43</v>
      </c>
      <c r="C122" s="110">
        <f>1-(C123+C124+C125)</f>
        <v>0.85749999999999993</v>
      </c>
      <c r="D122" s="72">
        <f>(D138+D120+D121)/C122</f>
        <v>9825.1428571428587</v>
      </c>
      <c r="E122" s="133"/>
      <c r="F122" s="130"/>
      <c r="G122" s="130"/>
      <c r="H122" s="113"/>
      <c r="I122" s="116"/>
      <c r="J122" s="116"/>
      <c r="K122" s="116"/>
      <c r="L122" s="116"/>
      <c r="M122" s="116"/>
    </row>
    <row r="123" spans="1:13" x14ac:dyDescent="0.2">
      <c r="A123" s="55" t="s">
        <v>46</v>
      </c>
      <c r="B123" s="79" t="s">
        <v>40</v>
      </c>
      <c r="C123" s="73">
        <v>1.6500000000000001E-2</v>
      </c>
      <c r="D123" s="60">
        <f>TRUNC(C123*D122,2)</f>
        <v>162.11000000000001</v>
      </c>
      <c r="E123" s="133"/>
      <c r="F123" s="130"/>
      <c r="G123" s="130"/>
      <c r="H123" s="113"/>
      <c r="I123" s="116"/>
      <c r="J123" s="116"/>
      <c r="K123" s="116"/>
      <c r="L123" s="116"/>
      <c r="M123" s="116"/>
    </row>
    <row r="124" spans="1:13" x14ac:dyDescent="0.2">
      <c r="A124" s="55" t="s">
        <v>47</v>
      </c>
      <c r="B124" s="79" t="s">
        <v>41</v>
      </c>
      <c r="C124" s="74">
        <v>7.5999999999999998E-2</v>
      </c>
      <c r="D124" s="60">
        <f>TRUNC(C124*D122,2)</f>
        <v>746.71</v>
      </c>
      <c r="E124" s="133"/>
      <c r="F124" s="130"/>
      <c r="G124" s="130"/>
      <c r="H124" s="113"/>
      <c r="I124" s="116"/>
      <c r="J124" s="116"/>
      <c r="K124" s="116"/>
      <c r="L124" s="116"/>
      <c r="M124" s="116"/>
    </row>
    <row r="125" spans="1:13" x14ac:dyDescent="0.2">
      <c r="A125" s="55" t="s">
        <v>48</v>
      </c>
      <c r="B125" s="79" t="s">
        <v>42</v>
      </c>
      <c r="C125" s="75">
        <v>0.05</v>
      </c>
      <c r="D125" s="60">
        <f>TRUNC(C125*D122,2)</f>
        <v>491.25</v>
      </c>
      <c r="E125" s="133"/>
      <c r="F125" s="130"/>
      <c r="G125" s="130"/>
      <c r="H125" s="113"/>
      <c r="I125" s="116"/>
      <c r="J125" s="116"/>
      <c r="K125" s="116"/>
      <c r="L125" s="116"/>
      <c r="M125" s="116"/>
    </row>
    <row r="126" spans="1:13" x14ac:dyDescent="0.2">
      <c r="A126" s="271" t="s">
        <v>162</v>
      </c>
      <c r="B126" s="271"/>
      <c r="C126" s="73"/>
      <c r="D126" s="62">
        <f>TRUNC(SUM(D120:D125),2)-D122</f>
        <v>2530.6971428571414</v>
      </c>
      <c r="E126" s="133"/>
      <c r="F126" s="130"/>
      <c r="G126" s="130"/>
      <c r="H126" s="113"/>
      <c r="I126" s="116"/>
      <c r="J126" s="116"/>
      <c r="K126" s="116"/>
      <c r="L126" s="116"/>
      <c r="M126" s="116"/>
    </row>
    <row r="127" spans="1:13" x14ac:dyDescent="0.2">
      <c r="A127" s="269" t="s">
        <v>185</v>
      </c>
      <c r="B127" s="269"/>
      <c r="C127" s="269"/>
      <c r="D127" s="269"/>
      <c r="E127" s="133"/>
      <c r="F127" s="130"/>
      <c r="G127" s="130"/>
      <c r="H127" s="113"/>
      <c r="I127" s="116"/>
      <c r="J127" s="116"/>
      <c r="K127" s="116"/>
      <c r="L127" s="116"/>
      <c r="M127" s="116"/>
    </row>
    <row r="128" spans="1:13" x14ac:dyDescent="0.2">
      <c r="A128" s="270" t="s">
        <v>186</v>
      </c>
      <c r="B128" s="270"/>
      <c r="C128" s="270"/>
      <c r="D128" s="270"/>
      <c r="E128" s="133"/>
      <c r="F128" s="130"/>
      <c r="G128" s="130"/>
      <c r="H128" s="113"/>
      <c r="I128" s="116"/>
      <c r="J128" s="116"/>
      <c r="K128" s="116"/>
      <c r="L128" s="116"/>
      <c r="M128" s="116"/>
    </row>
    <row r="129" spans="1:13" x14ac:dyDescent="0.2">
      <c r="A129" s="76"/>
      <c r="B129" s="76"/>
      <c r="C129" s="76"/>
      <c r="D129" s="78"/>
      <c r="E129" s="130"/>
      <c r="F129" s="130"/>
      <c r="G129" s="130"/>
      <c r="H129" s="113"/>
      <c r="I129" s="116"/>
      <c r="J129" s="116"/>
      <c r="K129" s="116"/>
      <c r="L129" s="116"/>
      <c r="M129" s="116"/>
    </row>
    <row r="130" spans="1:13" x14ac:dyDescent="0.2">
      <c r="A130" s="301" t="s">
        <v>202</v>
      </c>
      <c r="B130" s="301"/>
      <c r="C130" s="301"/>
      <c r="D130" s="301"/>
      <c r="E130" s="130"/>
      <c r="F130" s="144"/>
      <c r="G130" s="130"/>
      <c r="H130" s="113"/>
      <c r="I130" s="116"/>
      <c r="J130" s="116"/>
      <c r="K130" s="116"/>
      <c r="L130" s="116"/>
      <c r="M130" s="116"/>
    </row>
    <row r="131" spans="1:13" x14ac:dyDescent="0.2">
      <c r="A131" s="147"/>
      <c r="B131" s="147"/>
      <c r="C131" s="147"/>
      <c r="D131" s="147"/>
      <c r="E131" s="130"/>
      <c r="F131" s="144"/>
      <c r="G131" s="130"/>
      <c r="H131" s="113"/>
      <c r="I131" s="116"/>
      <c r="J131" s="116"/>
      <c r="K131" s="116"/>
      <c r="L131" s="116"/>
      <c r="M131" s="116"/>
    </row>
    <row r="132" spans="1:13" ht="25.5" customHeight="1" x14ac:dyDescent="0.2">
      <c r="A132" s="162"/>
      <c r="B132" s="163" t="s">
        <v>204</v>
      </c>
      <c r="C132" s="159"/>
      <c r="D132" s="159" t="s">
        <v>93</v>
      </c>
      <c r="E132" s="130"/>
      <c r="F132" s="130"/>
      <c r="G132" s="130"/>
      <c r="H132" s="113"/>
      <c r="I132" s="116"/>
      <c r="J132" s="116"/>
      <c r="K132" s="116"/>
      <c r="L132" s="116"/>
      <c r="M132" s="116"/>
    </row>
    <row r="133" spans="1:13" x14ac:dyDescent="0.2">
      <c r="A133" s="64" t="s">
        <v>5</v>
      </c>
      <c r="B133" s="66" t="s">
        <v>206</v>
      </c>
      <c r="C133" s="181"/>
      <c r="D133" s="60">
        <f>D17</f>
        <v>3332.08</v>
      </c>
      <c r="E133" s="130"/>
      <c r="F133" s="130"/>
      <c r="G133" s="130"/>
      <c r="H133" s="113"/>
      <c r="I133" s="116"/>
      <c r="J133" s="116"/>
      <c r="K133" s="116"/>
      <c r="L133" s="116"/>
      <c r="M133" s="116"/>
    </row>
    <row r="134" spans="1:13" x14ac:dyDescent="0.2">
      <c r="A134" s="64" t="s">
        <v>6</v>
      </c>
      <c r="B134" s="66" t="s">
        <v>207</v>
      </c>
      <c r="C134" s="181"/>
      <c r="D134" s="60">
        <f>D61</f>
        <v>3021.57</v>
      </c>
      <c r="E134" s="130"/>
      <c r="F134" s="130"/>
      <c r="G134" s="130"/>
      <c r="H134" s="113"/>
      <c r="I134" s="116"/>
      <c r="J134" s="116"/>
      <c r="K134" s="116"/>
      <c r="L134" s="116"/>
      <c r="M134" s="116"/>
    </row>
    <row r="135" spans="1:13" x14ac:dyDescent="0.2">
      <c r="A135" s="64" t="s">
        <v>7</v>
      </c>
      <c r="B135" s="66" t="s">
        <v>208</v>
      </c>
      <c r="C135" s="181"/>
      <c r="D135" s="60">
        <f>D71</f>
        <v>293.57</v>
      </c>
      <c r="E135" s="130"/>
      <c r="F135" s="144"/>
      <c r="G135" s="130"/>
      <c r="H135" s="113"/>
      <c r="I135" s="116"/>
      <c r="J135" s="116"/>
      <c r="K135" s="116"/>
      <c r="L135" s="116"/>
      <c r="M135" s="116"/>
    </row>
    <row r="136" spans="1:13" x14ac:dyDescent="0.2">
      <c r="A136" s="64" t="s">
        <v>8</v>
      </c>
      <c r="B136" s="66" t="s">
        <v>77</v>
      </c>
      <c r="C136" s="181"/>
      <c r="D136" s="60">
        <f>D105</f>
        <v>77.459999999999994</v>
      </c>
      <c r="E136" s="130"/>
      <c r="F136" s="144"/>
      <c r="G136" s="130"/>
      <c r="H136" s="113"/>
      <c r="I136" s="116"/>
      <c r="J136" s="116"/>
      <c r="K136" s="116"/>
      <c r="L136" s="116"/>
      <c r="M136" s="116"/>
    </row>
    <row r="137" spans="1:13" x14ac:dyDescent="0.2">
      <c r="A137" s="64" t="s">
        <v>9</v>
      </c>
      <c r="B137" s="66" t="s">
        <v>209</v>
      </c>
      <c r="C137" s="181"/>
      <c r="D137" s="60">
        <f>D114</f>
        <v>569.75</v>
      </c>
      <c r="E137" s="130"/>
      <c r="F137" s="130"/>
      <c r="G137" s="130"/>
      <c r="H137" s="113"/>
      <c r="I137" s="116"/>
      <c r="J137" s="116"/>
      <c r="K137" s="116"/>
      <c r="L137" s="116"/>
      <c r="M137" s="116"/>
    </row>
    <row r="138" spans="1:13" x14ac:dyDescent="0.2">
      <c r="A138" s="277" t="s">
        <v>80</v>
      </c>
      <c r="B138" s="278"/>
      <c r="C138" s="159"/>
      <c r="D138" s="62">
        <f>TRUNC(SUM(D133:D137),2)</f>
        <v>7294.43</v>
      </c>
      <c r="E138" s="130"/>
      <c r="F138" s="140"/>
      <c r="G138" s="130"/>
      <c r="H138" s="113"/>
      <c r="I138" s="116"/>
      <c r="J138" s="116"/>
      <c r="K138" s="116"/>
      <c r="L138" s="116"/>
      <c r="M138" s="116"/>
    </row>
    <row r="139" spans="1:13" x14ac:dyDescent="0.2">
      <c r="A139" s="64" t="s">
        <v>10</v>
      </c>
      <c r="B139" s="66" t="s">
        <v>210</v>
      </c>
      <c r="C139" s="181"/>
      <c r="D139" s="60">
        <f>D126</f>
        <v>2530.6971428571414</v>
      </c>
      <c r="E139" s="130"/>
      <c r="F139" s="130"/>
      <c r="G139" s="130"/>
      <c r="H139" s="113"/>
      <c r="I139" s="116"/>
      <c r="J139" s="116"/>
      <c r="K139" s="116"/>
      <c r="L139" s="116"/>
      <c r="M139" s="116"/>
    </row>
    <row r="140" spans="1:13" x14ac:dyDescent="0.2">
      <c r="A140" s="277" t="s">
        <v>205</v>
      </c>
      <c r="B140" s="278"/>
      <c r="C140" s="159"/>
      <c r="D140" s="184">
        <f>TRUNC(SUM(D138:D139),2)</f>
        <v>9825.1200000000008</v>
      </c>
      <c r="E140" s="130"/>
      <c r="F140" s="130"/>
      <c r="G140" s="130"/>
      <c r="H140" s="113"/>
      <c r="I140" s="116"/>
      <c r="J140" s="116"/>
      <c r="K140" s="116"/>
      <c r="L140" s="116"/>
      <c r="M140" s="116"/>
    </row>
    <row r="141" spans="1:13" hidden="1" x14ac:dyDescent="0.2">
      <c r="D141" s="4"/>
      <c r="E141" s="124"/>
      <c r="F141" s="124"/>
      <c r="G141" s="124"/>
      <c r="H141" s="116"/>
      <c r="I141" s="116"/>
      <c r="J141" s="116"/>
      <c r="K141" s="116"/>
      <c r="L141" s="116"/>
      <c r="M141" s="116"/>
    </row>
    <row r="142" spans="1:13" ht="40.5" hidden="1" customHeight="1" thickBot="1" x14ac:dyDescent="0.25">
      <c r="A142" s="2"/>
      <c r="B142" s="45" t="s">
        <v>21</v>
      </c>
      <c r="C142" s="3"/>
      <c r="D142" s="3"/>
      <c r="E142" s="124"/>
      <c r="F142" s="124"/>
      <c r="G142" s="124"/>
      <c r="H142" s="116"/>
      <c r="I142" s="116"/>
      <c r="J142" s="116"/>
      <c r="K142" s="116"/>
      <c r="L142" s="116"/>
      <c r="M142" s="116"/>
    </row>
    <row r="143" spans="1:13" ht="39" hidden="1" customHeight="1" thickBot="1" x14ac:dyDescent="0.25">
      <c r="A143" s="285" t="s">
        <v>23</v>
      </c>
      <c r="B143" s="286"/>
      <c r="C143" s="6" t="s">
        <v>22</v>
      </c>
      <c r="D143" s="7" t="s">
        <v>0</v>
      </c>
      <c r="E143" s="124"/>
      <c r="F143" s="124"/>
      <c r="G143" s="124"/>
      <c r="H143" s="116"/>
      <c r="I143" s="116"/>
      <c r="J143" s="116"/>
      <c r="K143" s="116"/>
      <c r="L143" s="116"/>
      <c r="M143" s="116"/>
    </row>
    <row r="144" spans="1:13" ht="12.75" hidden="1" customHeight="1" x14ac:dyDescent="0.2">
      <c r="A144" s="299" t="s">
        <v>24</v>
      </c>
      <c r="B144" s="300"/>
      <c r="C144" s="8"/>
      <c r="D144" s="9">
        <v>0</v>
      </c>
      <c r="E144" s="124"/>
      <c r="F144" s="124"/>
      <c r="G144" s="124"/>
      <c r="H144" s="116"/>
      <c r="I144" s="116"/>
      <c r="J144" s="116"/>
      <c r="K144" s="116"/>
      <c r="L144" s="116"/>
      <c r="M144" s="116"/>
    </row>
    <row r="145" spans="1:13" ht="12.75" hidden="1" customHeight="1" x14ac:dyDescent="0.2">
      <c r="A145" s="287" t="s">
        <v>25</v>
      </c>
      <c r="B145" s="288"/>
      <c r="C145" s="10"/>
      <c r="D145" s="11">
        <v>0</v>
      </c>
      <c r="E145" s="124"/>
      <c r="F145" s="124"/>
      <c r="G145" s="124"/>
      <c r="H145" s="116"/>
      <c r="I145" s="116"/>
      <c r="J145" s="116"/>
      <c r="K145" s="116"/>
      <c r="L145" s="116"/>
      <c r="M145" s="116"/>
    </row>
    <row r="146" spans="1:13" ht="12.75" hidden="1" customHeight="1" x14ac:dyDescent="0.2">
      <c r="A146" s="287" t="s">
        <v>26</v>
      </c>
      <c r="B146" s="288"/>
      <c r="C146" s="10"/>
      <c r="D146" s="11">
        <v>0</v>
      </c>
      <c r="E146" s="124"/>
      <c r="F146" s="124"/>
      <c r="G146" s="124"/>
      <c r="H146" s="116"/>
      <c r="I146" s="116"/>
      <c r="J146" s="116"/>
      <c r="K146" s="116"/>
      <c r="L146" s="116"/>
      <c r="M146" s="116"/>
    </row>
    <row r="147" spans="1:13" ht="12.75" hidden="1" customHeight="1" x14ac:dyDescent="0.2">
      <c r="A147" s="287" t="s">
        <v>27</v>
      </c>
      <c r="B147" s="288"/>
      <c r="C147" s="10"/>
      <c r="D147" s="11">
        <v>0</v>
      </c>
      <c r="E147" s="124"/>
      <c r="F147" s="124"/>
      <c r="G147" s="124"/>
      <c r="H147" s="116"/>
      <c r="I147" s="116"/>
      <c r="J147" s="116"/>
      <c r="K147" s="116"/>
      <c r="L147" s="116"/>
      <c r="M147" s="116"/>
    </row>
    <row r="148" spans="1:13" ht="12.75" hidden="1" customHeight="1" x14ac:dyDescent="0.2">
      <c r="A148" s="289"/>
      <c r="B148" s="290"/>
      <c r="C148" s="12"/>
      <c r="D148" s="11"/>
      <c r="E148" s="124"/>
      <c r="F148" s="124"/>
      <c r="G148" s="124"/>
      <c r="H148" s="116"/>
      <c r="I148" s="116"/>
      <c r="J148" s="116"/>
      <c r="K148" s="116"/>
      <c r="L148" s="116"/>
      <c r="M148" s="116"/>
    </row>
    <row r="149" spans="1:13" ht="13.5" hidden="1" customHeight="1" thickBot="1" x14ac:dyDescent="0.25">
      <c r="A149" s="291"/>
      <c r="B149" s="292"/>
      <c r="C149" s="13"/>
      <c r="D149" s="14"/>
      <c r="E149" s="124"/>
      <c r="F149" s="124"/>
      <c r="G149" s="124"/>
      <c r="H149" s="116"/>
      <c r="I149" s="116"/>
      <c r="J149" s="116"/>
      <c r="K149" s="116"/>
      <c r="L149" s="116"/>
      <c r="M149" s="116"/>
    </row>
    <row r="150" spans="1:13" ht="13.5" hidden="1" thickBot="1" x14ac:dyDescent="0.25">
      <c r="A150" s="39" t="s">
        <v>28</v>
      </c>
      <c r="B150" s="40"/>
      <c r="C150" s="41"/>
      <c r="D150" s="15">
        <f>SUM(D148:D149)</f>
        <v>0</v>
      </c>
      <c r="E150" s="124"/>
      <c r="F150" s="124"/>
      <c r="G150" s="124"/>
      <c r="H150" s="116"/>
      <c r="I150" s="116"/>
      <c r="J150" s="116"/>
      <c r="K150" s="116"/>
      <c r="L150" s="116"/>
      <c r="M150" s="116"/>
    </row>
    <row r="151" spans="1:13" hidden="1" x14ac:dyDescent="0.2">
      <c r="E151" s="124"/>
      <c r="F151" s="124"/>
      <c r="G151" s="124"/>
      <c r="H151" s="116"/>
      <c r="I151" s="116"/>
      <c r="J151" s="116"/>
      <c r="K151" s="116"/>
      <c r="L151" s="116"/>
      <c r="M151" s="116"/>
    </row>
    <row r="152" spans="1:13" ht="13.5" hidden="1" customHeight="1" thickBot="1" x14ac:dyDescent="0.25">
      <c r="A152" s="2" t="s">
        <v>29</v>
      </c>
      <c r="B152" s="45" t="s">
        <v>30</v>
      </c>
      <c r="C152" s="3"/>
      <c r="D152" s="3"/>
      <c r="E152" s="124"/>
      <c r="F152" s="124"/>
      <c r="G152" s="124"/>
      <c r="H152" s="116"/>
      <c r="I152" s="116"/>
      <c r="J152" s="116"/>
      <c r="K152" s="116"/>
      <c r="L152" s="116"/>
      <c r="M152" s="116"/>
    </row>
    <row r="153" spans="1:13" ht="13.5" hidden="1" customHeight="1" thickBot="1" x14ac:dyDescent="0.25">
      <c r="A153" s="34" t="s">
        <v>31</v>
      </c>
      <c r="B153" s="35"/>
      <c r="C153" s="35"/>
      <c r="D153" s="36"/>
      <c r="E153" s="124"/>
      <c r="F153" s="124"/>
      <c r="G153" s="124"/>
      <c r="H153" s="116"/>
      <c r="I153" s="116"/>
      <c r="J153" s="116"/>
      <c r="K153" s="116"/>
      <c r="L153" s="116"/>
      <c r="M153" s="116"/>
    </row>
    <row r="154" spans="1:13" ht="12.75" hidden="1" customHeight="1" x14ac:dyDescent="0.2">
      <c r="A154" s="16"/>
      <c r="B154" s="37" t="s">
        <v>32</v>
      </c>
      <c r="C154" s="38"/>
      <c r="D154" s="7" t="s">
        <v>0</v>
      </c>
      <c r="E154" s="124"/>
      <c r="F154" s="124"/>
      <c r="G154" s="124"/>
      <c r="H154" s="116"/>
      <c r="I154" s="116"/>
      <c r="J154" s="116"/>
      <c r="K154" s="116"/>
      <c r="L154" s="116"/>
      <c r="M154" s="116"/>
    </row>
    <row r="155" spans="1:13" ht="12.75" hidden="1" customHeight="1" x14ac:dyDescent="0.2">
      <c r="A155" s="17" t="s">
        <v>5</v>
      </c>
      <c r="B155" s="28" t="s">
        <v>33</v>
      </c>
      <c r="C155" s="29"/>
      <c r="D155" s="18">
        <f>D123</f>
        <v>162.11000000000001</v>
      </c>
      <c r="E155" s="124"/>
      <c r="F155" s="124"/>
      <c r="G155" s="124"/>
      <c r="H155" s="116"/>
      <c r="I155" s="116"/>
      <c r="J155" s="116"/>
      <c r="K155" s="116"/>
      <c r="L155" s="116"/>
      <c r="M155" s="116"/>
    </row>
    <row r="156" spans="1:13" ht="13.5" hidden="1" customHeight="1" thickBot="1" x14ac:dyDescent="0.25">
      <c r="A156" s="19" t="s">
        <v>6</v>
      </c>
      <c r="B156" s="30" t="s">
        <v>34</v>
      </c>
      <c r="C156" s="31"/>
      <c r="D156" s="20" t="e">
        <f>#REF!</f>
        <v>#REF!</v>
      </c>
      <c r="E156" s="124"/>
      <c r="F156" s="124"/>
      <c r="G156" s="124"/>
      <c r="H156" s="116"/>
      <c r="I156" s="116"/>
      <c r="J156" s="116"/>
      <c r="K156" s="116"/>
      <c r="L156" s="116"/>
      <c r="M156" s="116"/>
    </row>
    <row r="157" spans="1:13" ht="13.5" hidden="1" customHeight="1" thickBot="1" x14ac:dyDescent="0.25">
      <c r="A157" s="19" t="s">
        <v>7</v>
      </c>
      <c r="B157" s="32" t="s">
        <v>35</v>
      </c>
      <c r="C157" s="33"/>
      <c r="D157" s="20">
        <f>D126</f>
        <v>2530.6971428571414</v>
      </c>
      <c r="E157" s="124"/>
      <c r="F157" s="124"/>
      <c r="G157" s="124"/>
      <c r="H157" s="116"/>
      <c r="I157" s="116"/>
      <c r="J157" s="116"/>
      <c r="K157" s="116"/>
      <c r="L157" s="116"/>
      <c r="M157" s="116"/>
    </row>
    <row r="158" spans="1:13" ht="13.5" hidden="1" thickBot="1" x14ac:dyDescent="0.25">
      <c r="A158" s="25" t="s">
        <v>17</v>
      </c>
      <c r="B158" s="26"/>
      <c r="C158" s="27"/>
      <c r="D158" s="15" t="e">
        <f>SUM(D155:D157)</f>
        <v>#REF!</v>
      </c>
      <c r="E158" s="124"/>
      <c r="F158" s="124"/>
      <c r="G158" s="124"/>
      <c r="H158" s="116"/>
      <c r="I158" s="116"/>
      <c r="J158" s="116"/>
      <c r="K158" s="116"/>
      <c r="L158" s="116"/>
      <c r="M158" s="116"/>
    </row>
    <row r="159" spans="1:13" hidden="1" x14ac:dyDescent="0.2">
      <c r="A159" s="21" t="s">
        <v>15</v>
      </c>
      <c r="B159" s="1" t="s">
        <v>36</v>
      </c>
      <c r="E159" s="124"/>
      <c r="F159" s="124"/>
      <c r="G159" s="124"/>
      <c r="H159" s="116"/>
      <c r="I159" s="116"/>
      <c r="J159" s="116"/>
      <c r="K159" s="116"/>
      <c r="L159" s="116"/>
      <c r="M159" s="116"/>
    </row>
    <row r="160" spans="1:13" hidden="1" x14ac:dyDescent="0.2">
      <c r="E160" s="124"/>
      <c r="F160" s="124"/>
      <c r="G160" s="124"/>
      <c r="H160" s="116"/>
      <c r="I160" s="116"/>
      <c r="J160" s="116"/>
      <c r="K160" s="116"/>
      <c r="L160" s="116"/>
      <c r="M160" s="116"/>
    </row>
    <row r="161" spans="1:13" x14ac:dyDescent="0.2">
      <c r="E161" s="124"/>
      <c r="F161" s="124"/>
      <c r="G161" s="124"/>
      <c r="H161" s="116"/>
      <c r="I161" s="116"/>
      <c r="J161" s="116"/>
      <c r="K161" s="116"/>
      <c r="L161" s="116"/>
      <c r="M161" s="116"/>
    </row>
    <row r="162" spans="1:13" x14ac:dyDescent="0.2">
      <c r="A162" s="22"/>
      <c r="B162" s="22"/>
      <c r="E162" s="124"/>
      <c r="F162" s="124"/>
      <c r="G162" s="124"/>
      <c r="H162" s="116"/>
      <c r="I162" s="116"/>
      <c r="J162" s="116"/>
      <c r="K162" s="116"/>
      <c r="L162" s="116"/>
      <c r="M162" s="116"/>
    </row>
    <row r="163" spans="1:13" x14ac:dyDescent="0.2">
      <c r="A163" s="5"/>
      <c r="B163" s="22"/>
      <c r="E163" s="124"/>
      <c r="F163" s="124"/>
      <c r="G163" s="124"/>
      <c r="H163" s="116"/>
      <c r="I163" s="116"/>
      <c r="J163" s="116"/>
      <c r="K163" s="116"/>
      <c r="L163" s="116"/>
      <c r="M163" s="116"/>
    </row>
    <row r="164" spans="1:13" x14ac:dyDescent="0.2">
      <c r="A164" s="22"/>
      <c r="B164" s="22"/>
      <c r="E164" s="124"/>
      <c r="F164" s="124"/>
      <c r="G164" s="124"/>
      <c r="H164" s="116"/>
      <c r="I164" s="116"/>
      <c r="J164" s="116"/>
      <c r="K164" s="116"/>
      <c r="L164" s="116"/>
      <c r="M164" s="116"/>
    </row>
    <row r="165" spans="1:13" x14ac:dyDescent="0.2">
      <c r="A165" s="22"/>
      <c r="B165" s="22"/>
      <c r="E165" s="124"/>
      <c r="F165" s="124"/>
      <c r="G165" s="124"/>
      <c r="H165" s="116"/>
      <c r="I165" s="116"/>
      <c r="J165" s="116"/>
      <c r="K165" s="116"/>
      <c r="L165" s="116"/>
      <c r="M165" s="116"/>
    </row>
    <row r="166" spans="1:13" x14ac:dyDescent="0.2">
      <c r="A166" s="23"/>
      <c r="E166" s="124"/>
      <c r="F166" s="124"/>
      <c r="G166" s="124"/>
      <c r="H166" s="116"/>
      <c r="I166" s="116"/>
      <c r="J166" s="116"/>
      <c r="K166" s="116"/>
      <c r="L166" s="116"/>
      <c r="M166" s="116"/>
    </row>
    <row r="167" spans="1:13" x14ac:dyDescent="0.2">
      <c r="A167" s="23"/>
      <c r="E167" s="124"/>
      <c r="F167" s="124"/>
      <c r="G167" s="124"/>
      <c r="H167" s="116"/>
      <c r="I167" s="116"/>
      <c r="J167" s="116"/>
      <c r="K167" s="116"/>
      <c r="L167" s="116"/>
      <c r="M167" s="116"/>
    </row>
    <row r="168" spans="1:13" x14ac:dyDescent="0.2">
      <c r="E168" s="145"/>
      <c r="F168" s="145"/>
    </row>
  </sheetData>
  <mergeCells count="66">
    <mergeCell ref="F92:I92"/>
    <mergeCell ref="F93:I93"/>
    <mergeCell ref="E48:I48"/>
    <mergeCell ref="E49:I49"/>
    <mergeCell ref="E70:I70"/>
    <mergeCell ref="F91:I91"/>
    <mergeCell ref="A117:D117"/>
    <mergeCell ref="A130:D130"/>
    <mergeCell ref="A114:B114"/>
    <mergeCell ref="A94:B94"/>
    <mergeCell ref="A99:B99"/>
    <mergeCell ref="A96:D96"/>
    <mergeCell ref="A107:D107"/>
    <mergeCell ref="A148:B148"/>
    <mergeCell ref="A149:B149"/>
    <mergeCell ref="A27:B27"/>
    <mergeCell ref="A17:C17"/>
    <mergeCell ref="A18:D18"/>
    <mergeCell ref="A19:D19"/>
    <mergeCell ref="A71:B71"/>
    <mergeCell ref="A31:D31"/>
    <mergeCell ref="A42:D42"/>
    <mergeCell ref="B58:C58"/>
    <mergeCell ref="B59:C59"/>
    <mergeCell ref="A52:C52"/>
    <mergeCell ref="A55:D55"/>
    <mergeCell ref="A56:D56"/>
    <mergeCell ref="A41:B41"/>
    <mergeCell ref="A144:B144"/>
    <mergeCell ref="A143:B143"/>
    <mergeCell ref="A145:B145"/>
    <mergeCell ref="A146:B146"/>
    <mergeCell ref="A147:B147"/>
    <mergeCell ref="A140:B140"/>
    <mergeCell ref="A138:B138"/>
    <mergeCell ref="A1:D1"/>
    <mergeCell ref="B60:C60"/>
    <mergeCell ref="A61:C61"/>
    <mergeCell ref="A62:D62"/>
    <mergeCell ref="A72:D72"/>
    <mergeCell ref="A126:B126"/>
    <mergeCell ref="A101:D101"/>
    <mergeCell ref="A105:B105"/>
    <mergeCell ref="A76:D76"/>
    <mergeCell ref="A87:D87"/>
    <mergeCell ref="A127:D127"/>
    <mergeCell ref="A128:D128"/>
    <mergeCell ref="A5:D5"/>
    <mergeCell ref="A7:D7"/>
    <mergeCell ref="A21:D21"/>
    <mergeCell ref="A23:D23"/>
    <mergeCell ref="A46:D46"/>
    <mergeCell ref="A28:D28"/>
    <mergeCell ref="A29:D29"/>
    <mergeCell ref="A44:D44"/>
    <mergeCell ref="A43:D43"/>
    <mergeCell ref="A53:D53"/>
    <mergeCell ref="A54:D54"/>
    <mergeCell ref="A75:D75"/>
    <mergeCell ref="A115:D115"/>
    <mergeCell ref="A86:B86"/>
    <mergeCell ref="B57:C57"/>
    <mergeCell ref="A63:D63"/>
    <mergeCell ref="A73:D73"/>
    <mergeCell ref="A78:D78"/>
    <mergeCell ref="A89:D89"/>
  </mergeCells>
  <phoneticPr fontId="3" type="noConversion"/>
  <pageMargins left="0.39370078740157483" right="0.19685039370078741" top="0.59055118110236227" bottom="0.39370078740157483" header="0.15748031496062992" footer="0.15748031496062992"/>
  <pageSetup paperSize="9" scale="80" firstPageNumber="0" orientation="portrait" horizontalDpi="300" verticalDpi="300" r:id="rId1"/>
  <headerFooter alignWithMargins="0"/>
  <ignoredErrors>
    <ignoredError sqref="D6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showGridLines="0" topLeftCell="A114" zoomScaleNormal="100" workbookViewId="0">
      <selection activeCell="B165" sqref="B165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3.5703125" style="1" bestFit="1" customWidth="1"/>
    <col min="5" max="5" width="14.140625" style="44" bestFit="1" customWidth="1"/>
    <col min="6" max="6" width="10.42578125" style="44" customWidth="1"/>
    <col min="7" max="7" width="9.140625" style="44"/>
    <col min="8" max="8" width="9.5703125" style="1" bestFit="1" customWidth="1"/>
    <col min="9" max="9" width="12.28515625" style="1" bestFit="1" customWidth="1"/>
    <col min="10" max="16384" width="9.140625" style="1"/>
  </cols>
  <sheetData>
    <row r="1" spans="1:13" x14ac:dyDescent="0.2">
      <c r="A1" s="279" t="s">
        <v>104</v>
      </c>
      <c r="B1" s="279"/>
      <c r="C1" s="279"/>
      <c r="D1" s="279"/>
      <c r="E1" s="130"/>
      <c r="F1" s="130"/>
      <c r="G1" s="130"/>
      <c r="H1" s="113"/>
      <c r="I1" s="116"/>
      <c r="J1" s="116"/>
      <c r="K1" s="116"/>
      <c r="L1" s="116"/>
      <c r="M1" s="116"/>
    </row>
    <row r="2" spans="1:13" x14ac:dyDescent="0.2">
      <c r="A2" s="157"/>
      <c r="B2" s="157"/>
      <c r="C2" s="157"/>
      <c r="D2" s="157"/>
      <c r="E2" s="130"/>
      <c r="F2" s="130"/>
      <c r="G2" s="130"/>
      <c r="H2" s="113"/>
      <c r="I2" s="116"/>
      <c r="J2" s="116"/>
      <c r="K2" s="116"/>
      <c r="L2" s="116"/>
      <c r="M2" s="116"/>
    </row>
    <row r="3" spans="1:13" x14ac:dyDescent="0.2">
      <c r="A3" s="158" t="s">
        <v>319</v>
      </c>
      <c r="B3" s="157"/>
      <c r="C3" s="157"/>
      <c r="D3" s="157"/>
      <c r="E3" s="130"/>
      <c r="F3" s="130"/>
      <c r="G3" s="130"/>
      <c r="H3" s="113"/>
      <c r="I3" s="116"/>
      <c r="J3" s="116"/>
      <c r="K3" s="116"/>
      <c r="L3" s="116"/>
      <c r="M3" s="116"/>
    </row>
    <row r="4" spans="1:13" x14ac:dyDescent="0.2">
      <c r="A4" s="46"/>
      <c r="B4" s="46"/>
      <c r="C4" s="46"/>
      <c r="D4" s="46"/>
      <c r="E4" s="130"/>
      <c r="F4" s="130"/>
      <c r="G4" s="130"/>
      <c r="H4" s="113"/>
      <c r="I4" s="116"/>
      <c r="J4" s="116"/>
      <c r="K4" s="116"/>
      <c r="L4" s="116"/>
      <c r="M4" s="116"/>
    </row>
    <row r="5" spans="1:13" x14ac:dyDescent="0.2">
      <c r="A5" s="284" t="s">
        <v>203</v>
      </c>
      <c r="B5" s="284"/>
      <c r="C5" s="284"/>
      <c r="D5" s="284"/>
      <c r="E5" s="130"/>
      <c r="F5" s="130"/>
      <c r="G5" s="130"/>
      <c r="H5" s="113"/>
      <c r="I5" s="116"/>
      <c r="J5" s="116"/>
      <c r="K5" s="116"/>
      <c r="L5" s="116"/>
      <c r="M5" s="116"/>
    </row>
    <row r="6" spans="1:13" x14ac:dyDescent="0.2">
      <c r="A6" s="46"/>
      <c r="B6" s="46"/>
      <c r="C6" s="46"/>
      <c r="D6" s="46"/>
      <c r="E6" s="130"/>
      <c r="F6" s="130"/>
      <c r="G6" s="130"/>
      <c r="H6" s="113"/>
      <c r="I6" s="116"/>
      <c r="J6" s="116"/>
      <c r="K6" s="116"/>
      <c r="L6" s="116"/>
      <c r="M6" s="116"/>
    </row>
    <row r="7" spans="1:13" x14ac:dyDescent="0.2">
      <c r="A7" s="274" t="s">
        <v>187</v>
      </c>
      <c r="B7" s="274"/>
      <c r="C7" s="274"/>
      <c r="D7" s="274"/>
      <c r="E7" s="130"/>
      <c r="F7" s="130"/>
      <c r="G7" s="130"/>
      <c r="H7" s="113"/>
      <c r="I7" s="116"/>
      <c r="J7" s="116"/>
      <c r="K7" s="116"/>
      <c r="L7" s="116"/>
      <c r="M7" s="116"/>
    </row>
    <row r="8" spans="1:13" x14ac:dyDescent="0.2">
      <c r="A8" s="106"/>
      <c r="B8" s="106"/>
      <c r="C8" s="106"/>
      <c r="D8" s="106"/>
      <c r="E8" s="130"/>
      <c r="F8" s="130"/>
      <c r="G8" s="130"/>
      <c r="H8" s="113"/>
      <c r="I8" s="116"/>
      <c r="J8" s="116"/>
      <c r="K8" s="116"/>
      <c r="L8" s="116"/>
      <c r="M8" s="116"/>
    </row>
    <row r="9" spans="1:13" x14ac:dyDescent="0.2">
      <c r="A9" s="159">
        <v>1</v>
      </c>
      <c r="B9" s="159" t="s">
        <v>161</v>
      </c>
      <c r="C9" s="159" t="s">
        <v>2</v>
      </c>
      <c r="D9" s="159" t="s">
        <v>93</v>
      </c>
      <c r="E9" s="130"/>
      <c r="F9" s="130"/>
      <c r="G9" s="130"/>
      <c r="H9" s="113"/>
      <c r="I9" s="116"/>
      <c r="J9" s="116"/>
      <c r="K9" s="116"/>
      <c r="L9" s="116"/>
      <c r="M9" s="116"/>
    </row>
    <row r="10" spans="1:13" x14ac:dyDescent="0.2">
      <c r="A10" s="154" t="s">
        <v>5</v>
      </c>
      <c r="B10" s="79" t="s">
        <v>37</v>
      </c>
      <c r="C10" s="52"/>
      <c r="D10" s="53">
        <v>3044.78</v>
      </c>
      <c r="E10" s="130"/>
      <c r="F10" s="130"/>
      <c r="G10" s="130"/>
      <c r="H10" s="113"/>
      <c r="I10" s="116"/>
      <c r="J10" s="116"/>
      <c r="K10" s="116"/>
      <c r="L10" s="116"/>
      <c r="M10" s="116"/>
    </row>
    <row r="11" spans="1:13" x14ac:dyDescent="0.2">
      <c r="A11" s="154" t="s">
        <v>6</v>
      </c>
      <c r="B11" s="79" t="s">
        <v>49</v>
      </c>
      <c r="C11" s="54"/>
      <c r="D11" s="53">
        <f>D10*C11</f>
        <v>0</v>
      </c>
      <c r="E11" s="130"/>
      <c r="F11" s="130"/>
      <c r="G11" s="130"/>
      <c r="H11" s="113"/>
      <c r="I11" s="116"/>
      <c r="J11" s="116"/>
      <c r="K11" s="116"/>
      <c r="L11" s="116"/>
      <c r="M11" s="116"/>
    </row>
    <row r="12" spans="1:13" x14ac:dyDescent="0.2">
      <c r="A12" s="154" t="s">
        <v>7</v>
      </c>
      <c r="B12" s="50" t="s">
        <v>50</v>
      </c>
      <c r="C12" s="54"/>
      <c r="D12" s="53">
        <f>C12*D10</f>
        <v>0</v>
      </c>
      <c r="E12" s="130"/>
      <c r="F12" s="130"/>
      <c r="G12" s="130"/>
      <c r="H12" s="113"/>
      <c r="I12" s="116"/>
      <c r="J12" s="116"/>
      <c r="K12" s="116"/>
      <c r="L12" s="116"/>
      <c r="M12" s="116"/>
    </row>
    <row r="13" spans="1:13" x14ac:dyDescent="0.2">
      <c r="A13" s="154" t="s">
        <v>8</v>
      </c>
      <c r="B13" s="50" t="s">
        <v>1</v>
      </c>
      <c r="C13" s="54"/>
      <c r="D13" s="53">
        <v>0</v>
      </c>
      <c r="E13" s="130"/>
      <c r="F13" s="130"/>
      <c r="G13" s="130"/>
      <c r="H13" s="113"/>
      <c r="I13" s="116"/>
      <c r="J13" s="116"/>
      <c r="K13" s="116"/>
      <c r="L13" s="116"/>
      <c r="M13" s="116"/>
    </row>
    <row r="14" spans="1:13" x14ac:dyDescent="0.2">
      <c r="A14" s="149" t="s">
        <v>9</v>
      </c>
      <c r="B14" s="50" t="s">
        <v>51</v>
      </c>
      <c r="C14" s="56"/>
      <c r="D14" s="53">
        <v>0</v>
      </c>
      <c r="E14" s="130"/>
      <c r="F14" s="130"/>
      <c r="G14" s="131"/>
      <c r="H14" s="114"/>
      <c r="I14" s="116"/>
      <c r="J14" s="116"/>
      <c r="K14" s="116"/>
      <c r="L14" s="116"/>
      <c r="M14" s="116"/>
    </row>
    <row r="15" spans="1:13" x14ac:dyDescent="0.2">
      <c r="A15" s="154" t="s">
        <v>10</v>
      </c>
      <c r="B15" s="50" t="s">
        <v>52</v>
      </c>
      <c r="C15" s="56"/>
      <c r="D15" s="53">
        <v>0</v>
      </c>
      <c r="E15" s="130"/>
      <c r="F15" s="130"/>
      <c r="G15" s="131"/>
      <c r="H15" s="113"/>
      <c r="I15" s="116"/>
      <c r="J15" s="116"/>
      <c r="K15" s="116"/>
      <c r="L15" s="116"/>
      <c r="M15" s="116"/>
    </row>
    <row r="16" spans="1:13" x14ac:dyDescent="0.2">
      <c r="A16" s="149" t="s">
        <v>11</v>
      </c>
      <c r="B16" s="50" t="s">
        <v>3</v>
      </c>
      <c r="C16" s="54"/>
      <c r="D16" s="53">
        <v>0</v>
      </c>
      <c r="E16" s="130"/>
      <c r="F16" s="130"/>
      <c r="G16" s="132"/>
      <c r="H16" s="113"/>
      <c r="I16" s="116"/>
      <c r="J16" s="116"/>
      <c r="K16" s="116"/>
      <c r="L16" s="116"/>
      <c r="M16" s="116"/>
    </row>
    <row r="17" spans="1:13" x14ac:dyDescent="0.2">
      <c r="A17" s="293" t="s">
        <v>162</v>
      </c>
      <c r="B17" s="293"/>
      <c r="C17" s="293"/>
      <c r="D17" s="57">
        <f>TRUNC(SUM(D10:D16),2)</f>
        <v>3044.78</v>
      </c>
      <c r="E17" s="130"/>
      <c r="F17" s="130"/>
      <c r="G17" s="130"/>
      <c r="H17" s="113"/>
      <c r="I17" s="116"/>
      <c r="J17" s="116"/>
      <c r="K17" s="116"/>
      <c r="L17" s="116"/>
      <c r="M17" s="116"/>
    </row>
    <row r="18" spans="1:13" ht="15" customHeight="1" x14ac:dyDescent="0.2">
      <c r="A18" s="294" t="s">
        <v>172</v>
      </c>
      <c r="B18" s="294"/>
      <c r="C18" s="294"/>
      <c r="D18" s="294"/>
      <c r="E18" s="130"/>
      <c r="F18" s="130"/>
      <c r="G18" s="130"/>
      <c r="H18" s="113"/>
      <c r="I18" s="116"/>
      <c r="J18" s="116"/>
      <c r="K18" s="116"/>
      <c r="L18" s="116"/>
      <c r="M18" s="116"/>
    </row>
    <row r="19" spans="1:13" ht="27" customHeight="1" x14ac:dyDescent="0.2">
      <c r="A19" s="294" t="s">
        <v>173</v>
      </c>
      <c r="B19" s="294"/>
      <c r="C19" s="294"/>
      <c r="D19" s="294"/>
      <c r="E19" s="130"/>
      <c r="F19" s="130"/>
      <c r="G19" s="130"/>
      <c r="H19" s="113"/>
      <c r="I19" s="116"/>
      <c r="J19" s="116"/>
      <c r="K19" s="116"/>
      <c r="L19" s="116"/>
      <c r="M19" s="116"/>
    </row>
    <row r="20" spans="1:13" x14ac:dyDescent="0.2">
      <c r="A20" s="58"/>
      <c r="B20" s="58"/>
      <c r="C20" s="58"/>
      <c r="D20" s="125"/>
      <c r="E20" s="130"/>
      <c r="F20" s="130"/>
      <c r="G20" s="130"/>
      <c r="H20" s="113"/>
      <c r="I20" s="116"/>
      <c r="J20" s="116"/>
      <c r="K20" s="116"/>
      <c r="L20" s="116"/>
      <c r="M20" s="116"/>
    </row>
    <row r="21" spans="1:13" x14ac:dyDescent="0.2">
      <c r="A21" s="274" t="s">
        <v>188</v>
      </c>
      <c r="B21" s="274"/>
      <c r="C21" s="274"/>
      <c r="D21" s="274"/>
      <c r="E21" s="133"/>
      <c r="F21" s="130"/>
      <c r="G21" s="132"/>
      <c r="H21" s="114"/>
      <c r="I21" s="116"/>
      <c r="J21" s="116"/>
      <c r="K21" s="116"/>
      <c r="L21" s="116"/>
      <c r="M21" s="116"/>
    </row>
    <row r="22" spans="1:13" x14ac:dyDescent="0.2">
      <c r="A22" s="153"/>
      <c r="B22" s="153"/>
      <c r="C22" s="153"/>
      <c r="D22" s="153"/>
      <c r="E22" s="133"/>
      <c r="F22" s="130"/>
      <c r="G22" s="132"/>
      <c r="H22" s="114"/>
      <c r="I22" s="116"/>
      <c r="J22" s="116"/>
      <c r="K22" s="116"/>
      <c r="L22" s="116"/>
      <c r="M22" s="116"/>
    </row>
    <row r="23" spans="1:13" x14ac:dyDescent="0.2">
      <c r="A23" s="275" t="s">
        <v>62</v>
      </c>
      <c r="B23" s="275"/>
      <c r="C23" s="275"/>
      <c r="D23" s="275"/>
      <c r="E23" s="133"/>
      <c r="F23" s="130"/>
      <c r="G23" s="132"/>
      <c r="H23" s="114"/>
      <c r="I23" s="116"/>
      <c r="J23" s="116"/>
      <c r="K23" s="116"/>
      <c r="L23" s="116"/>
      <c r="M23" s="116"/>
    </row>
    <row r="24" spans="1:13" x14ac:dyDescent="0.2">
      <c r="A24" s="159" t="s">
        <v>64</v>
      </c>
      <c r="B24" s="160" t="s">
        <v>53</v>
      </c>
      <c r="C24" s="159" t="s">
        <v>2</v>
      </c>
      <c r="D24" s="159" t="s">
        <v>93</v>
      </c>
      <c r="E24" s="133"/>
      <c r="F24" s="130"/>
      <c r="G24" s="130"/>
      <c r="H24" s="113"/>
      <c r="I24" s="116"/>
      <c r="J24" s="116"/>
      <c r="K24" s="116"/>
      <c r="L24" s="116"/>
      <c r="M24" s="116"/>
    </row>
    <row r="25" spans="1:13" x14ac:dyDescent="0.2">
      <c r="A25" s="149" t="s">
        <v>5</v>
      </c>
      <c r="B25" s="79" t="s">
        <v>105</v>
      </c>
      <c r="C25" s="59">
        <f>1/12</f>
        <v>8.3333333333333329E-2</v>
      </c>
      <c r="D25" s="60">
        <f>C25*D17</f>
        <v>253.73166666666668</v>
      </c>
      <c r="E25" s="133" t="s">
        <v>85</v>
      </c>
      <c r="F25" s="130"/>
      <c r="G25" s="130"/>
      <c r="H25" s="113"/>
      <c r="I25" s="116"/>
      <c r="J25" s="116"/>
      <c r="K25" s="116"/>
      <c r="L25" s="116"/>
      <c r="M25" s="116"/>
    </row>
    <row r="26" spans="1:13" x14ac:dyDescent="0.2">
      <c r="A26" s="149" t="s">
        <v>6</v>
      </c>
      <c r="B26" s="79" t="s">
        <v>168</v>
      </c>
      <c r="C26" s="59">
        <f>(1/12)+(1/3/12)</f>
        <v>0.1111111111111111</v>
      </c>
      <c r="D26" s="60">
        <f>C26*D17</f>
        <v>338.30888888888887</v>
      </c>
      <c r="E26" s="133" t="s">
        <v>85</v>
      </c>
      <c r="F26" s="130"/>
      <c r="G26" s="130"/>
      <c r="H26" s="113"/>
      <c r="I26" s="116"/>
      <c r="J26" s="116"/>
      <c r="K26" s="116"/>
      <c r="L26" s="116"/>
      <c r="M26" s="116"/>
    </row>
    <row r="27" spans="1:13" x14ac:dyDescent="0.2">
      <c r="A27" s="271" t="s">
        <v>162</v>
      </c>
      <c r="B27" s="271"/>
      <c r="C27" s="61">
        <f>TRUNC(SUM(C25:C26),4)</f>
        <v>0.19439999999999999</v>
      </c>
      <c r="D27" s="62">
        <f>TRUNC(SUM(D25:D26),2)</f>
        <v>592.04</v>
      </c>
      <c r="E27" s="133"/>
      <c r="F27" s="130"/>
      <c r="G27" s="130"/>
      <c r="H27" s="113"/>
      <c r="I27" s="116"/>
      <c r="J27" s="116"/>
      <c r="K27" s="116"/>
      <c r="L27" s="116"/>
      <c r="M27" s="116"/>
    </row>
    <row r="28" spans="1:13" ht="25.5" customHeight="1" x14ac:dyDescent="0.2">
      <c r="A28" s="270" t="s">
        <v>174</v>
      </c>
      <c r="B28" s="270"/>
      <c r="C28" s="270"/>
      <c r="D28" s="270"/>
      <c r="E28" s="133"/>
      <c r="F28" s="130"/>
      <c r="G28" s="130"/>
      <c r="H28" s="113"/>
      <c r="I28" s="116"/>
      <c r="J28" s="116"/>
      <c r="K28" s="116"/>
      <c r="L28" s="116"/>
      <c r="M28" s="116"/>
    </row>
    <row r="29" spans="1:13" ht="25.5" customHeight="1" x14ac:dyDescent="0.2">
      <c r="A29" s="270" t="s">
        <v>175</v>
      </c>
      <c r="B29" s="270"/>
      <c r="C29" s="270"/>
      <c r="D29" s="270"/>
      <c r="E29" s="133"/>
      <c r="F29" s="130"/>
      <c r="G29" s="130"/>
      <c r="H29" s="113"/>
      <c r="I29" s="116"/>
      <c r="J29" s="116"/>
      <c r="K29" s="116"/>
      <c r="L29" s="116"/>
      <c r="M29" s="116"/>
    </row>
    <row r="30" spans="1:13" ht="12.75" customHeight="1" x14ac:dyDescent="0.2">
      <c r="A30" s="148"/>
      <c r="B30" s="148"/>
      <c r="C30" s="148"/>
      <c r="D30" s="148"/>
      <c r="E30" s="133"/>
      <c r="F30" s="130"/>
      <c r="G30" s="130"/>
      <c r="H30" s="113"/>
      <c r="I30" s="116"/>
      <c r="J30" s="116"/>
      <c r="K30" s="116"/>
      <c r="L30" s="116"/>
      <c r="M30" s="116"/>
    </row>
    <row r="31" spans="1:13" ht="30" customHeight="1" x14ac:dyDescent="0.2">
      <c r="A31" s="295" t="s">
        <v>189</v>
      </c>
      <c r="B31" s="296"/>
      <c r="C31" s="296"/>
      <c r="D31" s="296"/>
      <c r="E31" s="134"/>
      <c r="F31" s="135"/>
      <c r="G31" s="130"/>
      <c r="H31" s="113"/>
      <c r="I31" s="116"/>
      <c r="J31" s="116"/>
      <c r="K31" s="116"/>
      <c r="L31" s="116"/>
      <c r="M31" s="116"/>
    </row>
    <row r="32" spans="1:13" x14ac:dyDescent="0.2">
      <c r="A32" s="159" t="s">
        <v>65</v>
      </c>
      <c r="B32" s="160" t="s">
        <v>190</v>
      </c>
      <c r="C32" s="159" t="s">
        <v>2</v>
      </c>
      <c r="D32" s="159" t="s">
        <v>93</v>
      </c>
      <c r="E32" s="133"/>
      <c r="F32" s="130"/>
      <c r="G32" s="130"/>
      <c r="H32" s="114"/>
      <c r="I32" s="116"/>
      <c r="J32" s="116"/>
      <c r="K32" s="116"/>
      <c r="L32" s="116"/>
      <c r="M32" s="116"/>
    </row>
    <row r="33" spans="1:13" x14ac:dyDescent="0.2">
      <c r="A33" s="149" t="s">
        <v>5</v>
      </c>
      <c r="B33" s="79" t="s">
        <v>56</v>
      </c>
      <c r="C33" s="59">
        <v>0.2</v>
      </c>
      <c r="D33" s="60">
        <f t="shared" ref="D33:D40" si="0">($D$17+$D$27)*C33</f>
        <v>727.36400000000003</v>
      </c>
      <c r="E33" s="133" t="s">
        <v>85</v>
      </c>
      <c r="F33" s="130"/>
      <c r="G33" s="130"/>
      <c r="H33" s="113"/>
      <c r="I33" s="116"/>
      <c r="J33" s="116"/>
      <c r="K33" s="116"/>
      <c r="L33" s="116"/>
      <c r="M33" s="116"/>
    </row>
    <row r="34" spans="1:13" x14ac:dyDescent="0.2">
      <c r="A34" s="149" t="s">
        <v>6</v>
      </c>
      <c r="B34" s="79" t="s">
        <v>57</v>
      </c>
      <c r="C34" s="59">
        <v>2.5000000000000001E-2</v>
      </c>
      <c r="D34" s="60">
        <f t="shared" si="0"/>
        <v>90.920500000000004</v>
      </c>
      <c r="E34" s="133" t="s">
        <v>86</v>
      </c>
      <c r="F34" s="130"/>
      <c r="G34" s="130"/>
      <c r="H34" s="113"/>
      <c r="I34" s="116"/>
      <c r="J34" s="116"/>
      <c r="K34" s="116"/>
      <c r="L34" s="116"/>
      <c r="M34" s="116"/>
    </row>
    <row r="35" spans="1:13" x14ac:dyDescent="0.2">
      <c r="A35" s="149" t="s">
        <v>7</v>
      </c>
      <c r="B35" s="79" t="s">
        <v>212</v>
      </c>
      <c r="C35" s="59">
        <v>0.03</v>
      </c>
      <c r="D35" s="60">
        <f t="shared" si="0"/>
        <v>109.1046</v>
      </c>
      <c r="E35" s="133"/>
      <c r="F35" s="130"/>
      <c r="G35" s="130"/>
      <c r="H35" s="113"/>
      <c r="I35" s="116"/>
      <c r="J35" s="116"/>
      <c r="K35" s="116"/>
      <c r="L35" s="116"/>
      <c r="M35" s="116"/>
    </row>
    <row r="36" spans="1:13" x14ac:dyDescent="0.2">
      <c r="A36" s="149" t="s">
        <v>8</v>
      </c>
      <c r="B36" s="79" t="s">
        <v>55</v>
      </c>
      <c r="C36" s="59">
        <v>1.4999999999999999E-2</v>
      </c>
      <c r="D36" s="60">
        <f t="shared" si="0"/>
        <v>54.552300000000002</v>
      </c>
      <c r="E36" s="133" t="s">
        <v>86</v>
      </c>
      <c r="F36" s="130"/>
      <c r="G36" s="130"/>
      <c r="H36" s="113"/>
      <c r="I36" s="116"/>
      <c r="J36" s="116"/>
      <c r="K36" s="116"/>
      <c r="L36" s="116"/>
      <c r="M36" s="116"/>
    </row>
    <row r="37" spans="1:13" x14ac:dyDescent="0.2">
      <c r="A37" s="149" t="s">
        <v>9</v>
      </c>
      <c r="B37" s="79" t="s">
        <v>58</v>
      </c>
      <c r="C37" s="59">
        <v>0.01</v>
      </c>
      <c r="D37" s="60">
        <f t="shared" si="0"/>
        <v>36.368200000000002</v>
      </c>
      <c r="E37" s="133" t="s">
        <v>86</v>
      </c>
      <c r="F37" s="130"/>
      <c r="G37" s="130"/>
      <c r="H37" s="113"/>
      <c r="I37" s="116"/>
      <c r="J37" s="116"/>
      <c r="K37" s="116"/>
      <c r="L37" s="116"/>
      <c r="M37" s="116"/>
    </row>
    <row r="38" spans="1:13" x14ac:dyDescent="0.2">
      <c r="A38" s="149" t="s">
        <v>10</v>
      </c>
      <c r="B38" s="79" t="s">
        <v>59</v>
      </c>
      <c r="C38" s="59">
        <v>6.0000000000000001E-3</v>
      </c>
      <c r="D38" s="60">
        <f t="shared" si="0"/>
        <v>21.820920000000001</v>
      </c>
      <c r="E38" s="133" t="s">
        <v>86</v>
      </c>
      <c r="F38" s="130"/>
      <c r="G38" s="130"/>
      <c r="H38" s="113"/>
      <c r="I38" s="116"/>
      <c r="J38" s="116"/>
      <c r="K38" s="116"/>
      <c r="L38" s="116"/>
      <c r="M38" s="116"/>
    </row>
    <row r="39" spans="1:13" x14ac:dyDescent="0.2">
      <c r="A39" s="149" t="s">
        <v>11</v>
      </c>
      <c r="B39" s="79" t="s">
        <v>60</v>
      </c>
      <c r="C39" s="59">
        <v>2E-3</v>
      </c>
      <c r="D39" s="60">
        <f t="shared" si="0"/>
        <v>7.2736400000000003</v>
      </c>
      <c r="E39" s="133" t="s">
        <v>86</v>
      </c>
      <c r="F39" s="130"/>
      <c r="G39" s="130"/>
      <c r="H39" s="113"/>
      <c r="I39" s="116"/>
      <c r="J39" s="116"/>
      <c r="K39" s="116"/>
      <c r="L39" s="116"/>
      <c r="M39" s="116"/>
    </row>
    <row r="40" spans="1:13" x14ac:dyDescent="0.2">
      <c r="A40" s="149" t="s">
        <v>12</v>
      </c>
      <c r="B40" s="79" t="s">
        <v>61</v>
      </c>
      <c r="C40" s="59">
        <v>0.08</v>
      </c>
      <c r="D40" s="60">
        <f t="shared" si="0"/>
        <v>290.94560000000001</v>
      </c>
      <c r="E40" s="133" t="s">
        <v>85</v>
      </c>
      <c r="F40" s="130"/>
      <c r="G40" s="130"/>
      <c r="H40" s="113"/>
      <c r="I40" s="116"/>
      <c r="J40" s="116"/>
      <c r="K40" s="116"/>
      <c r="L40" s="116"/>
      <c r="M40" s="116"/>
    </row>
    <row r="41" spans="1:13" x14ac:dyDescent="0.2">
      <c r="A41" s="271" t="s">
        <v>162</v>
      </c>
      <c r="B41" s="271"/>
      <c r="C41" s="61">
        <f>SUM(C33:C40)</f>
        <v>0.36800000000000005</v>
      </c>
      <c r="D41" s="62">
        <f>TRUNC(SUM(D33:D40),2)</f>
        <v>1338.34</v>
      </c>
      <c r="E41" s="133"/>
      <c r="F41" s="130"/>
      <c r="G41" s="130"/>
      <c r="H41" s="113"/>
      <c r="I41" s="116"/>
      <c r="J41" s="116"/>
      <c r="K41" s="116"/>
      <c r="L41" s="116"/>
      <c r="M41" s="116"/>
    </row>
    <row r="42" spans="1:13" ht="24" customHeight="1" x14ac:dyDescent="0.2">
      <c r="A42" s="270" t="s">
        <v>176</v>
      </c>
      <c r="B42" s="270"/>
      <c r="C42" s="270"/>
      <c r="D42" s="270"/>
      <c r="E42" s="133"/>
      <c r="F42" s="130"/>
      <c r="G42" s="130"/>
      <c r="H42" s="113"/>
      <c r="I42" s="116"/>
      <c r="J42" s="116"/>
      <c r="K42" s="116"/>
      <c r="L42" s="116"/>
      <c r="M42" s="116"/>
    </row>
    <row r="43" spans="1:13" ht="27" customHeight="1" x14ac:dyDescent="0.2">
      <c r="A43" s="270" t="s">
        <v>177</v>
      </c>
      <c r="B43" s="270"/>
      <c r="C43" s="270"/>
      <c r="D43" s="270"/>
      <c r="E43" s="133"/>
      <c r="F43" s="130"/>
      <c r="G43" s="130"/>
      <c r="H43" s="113"/>
      <c r="I43" s="116"/>
      <c r="J43" s="116"/>
      <c r="K43" s="116"/>
      <c r="L43" s="116"/>
      <c r="M43" s="116"/>
    </row>
    <row r="44" spans="1:13" x14ac:dyDescent="0.2">
      <c r="A44" s="270" t="s">
        <v>178</v>
      </c>
      <c r="B44" s="270"/>
      <c r="C44" s="270"/>
      <c r="D44" s="270"/>
      <c r="E44" s="133"/>
      <c r="F44" s="130"/>
      <c r="G44" s="130"/>
      <c r="H44" s="113"/>
      <c r="I44" s="116"/>
      <c r="J44" s="116"/>
      <c r="K44" s="116"/>
      <c r="L44" s="116"/>
      <c r="M44" s="116"/>
    </row>
    <row r="45" spans="1:13" x14ac:dyDescent="0.2">
      <c r="A45" s="128"/>
      <c r="B45" s="155"/>
      <c r="C45" s="155"/>
      <c r="D45" s="155"/>
      <c r="E45" s="133"/>
      <c r="F45" s="130"/>
      <c r="G45" s="130"/>
      <c r="H45" s="113"/>
      <c r="I45" s="116"/>
      <c r="J45" s="116"/>
      <c r="K45" s="116"/>
      <c r="L45" s="116"/>
      <c r="M45" s="116"/>
    </row>
    <row r="46" spans="1:13" x14ac:dyDescent="0.2">
      <c r="A46" s="276" t="s">
        <v>63</v>
      </c>
      <c r="B46" s="276"/>
      <c r="C46" s="276"/>
      <c r="D46" s="276"/>
      <c r="E46" s="133"/>
      <c r="F46" s="130"/>
      <c r="G46" s="130"/>
      <c r="H46" s="113"/>
      <c r="I46" s="116"/>
      <c r="J46" s="116"/>
      <c r="K46" s="116"/>
      <c r="L46" s="116"/>
      <c r="M46" s="116"/>
    </row>
    <row r="47" spans="1:13" s="24" customFormat="1" x14ac:dyDescent="0.2">
      <c r="A47" s="159" t="s">
        <v>66</v>
      </c>
      <c r="B47" s="160" t="s">
        <v>67</v>
      </c>
      <c r="C47" s="159"/>
      <c r="D47" s="159" t="s">
        <v>93</v>
      </c>
      <c r="E47" s="136"/>
      <c r="F47" s="137"/>
      <c r="G47" s="137"/>
      <c r="H47" s="115"/>
      <c r="I47" s="117"/>
      <c r="J47" s="117"/>
      <c r="K47" s="117"/>
      <c r="L47" s="117"/>
      <c r="M47" s="117"/>
    </row>
    <row r="48" spans="1:13" ht="25.5" customHeight="1" x14ac:dyDescent="0.2">
      <c r="A48" s="149" t="s">
        <v>5</v>
      </c>
      <c r="B48" s="109" t="s">
        <v>81</v>
      </c>
      <c r="C48" s="182"/>
      <c r="D48" s="65">
        <f>((3.95+4.3)*2*22)-D10*6%</f>
        <v>180.31319999999999</v>
      </c>
      <c r="E48" s="312" t="s">
        <v>84</v>
      </c>
      <c r="F48" s="313"/>
      <c r="G48" s="313"/>
      <c r="H48" s="313"/>
      <c r="I48" s="313"/>
      <c r="J48" s="116"/>
      <c r="K48" s="116"/>
      <c r="L48" s="116"/>
      <c r="M48" s="116"/>
    </row>
    <row r="49" spans="1:13" ht="25.5" customHeight="1" x14ac:dyDescent="0.2">
      <c r="A49" s="149" t="s">
        <v>6</v>
      </c>
      <c r="B49" s="109" t="s">
        <v>82</v>
      </c>
      <c r="C49" s="182"/>
      <c r="D49" s="65">
        <f>17.71*22</f>
        <v>389.62</v>
      </c>
      <c r="E49" s="312" t="s">
        <v>87</v>
      </c>
      <c r="F49" s="313"/>
      <c r="G49" s="313"/>
      <c r="H49" s="313"/>
      <c r="I49" s="313"/>
      <c r="J49" s="116"/>
      <c r="K49" s="116"/>
      <c r="L49" s="116"/>
      <c r="M49" s="116"/>
    </row>
    <row r="50" spans="1:13" x14ac:dyDescent="0.2">
      <c r="A50" s="149" t="s">
        <v>7</v>
      </c>
      <c r="B50" s="109" t="s">
        <v>83</v>
      </c>
      <c r="C50" s="182"/>
      <c r="D50" s="65">
        <v>356.35</v>
      </c>
      <c r="E50" s="133" t="s">
        <v>88</v>
      </c>
      <c r="F50" s="130"/>
      <c r="G50" s="130"/>
      <c r="H50" s="113"/>
      <c r="I50" s="116"/>
      <c r="J50" s="116"/>
      <c r="K50" s="116"/>
      <c r="L50" s="116"/>
      <c r="M50" s="116"/>
    </row>
    <row r="51" spans="1:13" x14ac:dyDescent="0.2">
      <c r="A51" s="149" t="s">
        <v>11</v>
      </c>
      <c r="B51" s="109" t="s">
        <v>3</v>
      </c>
      <c r="C51" s="182"/>
      <c r="D51" s="65">
        <v>0</v>
      </c>
      <c r="E51" s="133"/>
      <c r="F51" s="130"/>
      <c r="G51" s="130"/>
      <c r="H51" s="113"/>
      <c r="I51" s="116"/>
      <c r="J51" s="116"/>
      <c r="K51" s="116"/>
      <c r="L51" s="116"/>
      <c r="M51" s="116"/>
    </row>
    <row r="52" spans="1:13" x14ac:dyDescent="0.2">
      <c r="A52" s="271" t="s">
        <v>162</v>
      </c>
      <c r="B52" s="271"/>
      <c r="C52" s="271"/>
      <c r="D52" s="62">
        <f>SUM(D48:D51)</f>
        <v>926.28319999999997</v>
      </c>
      <c r="E52" s="133"/>
      <c r="F52" s="130"/>
      <c r="G52" s="130"/>
      <c r="H52" s="113"/>
      <c r="I52" s="116"/>
      <c r="J52" s="116"/>
      <c r="K52" s="116"/>
      <c r="L52" s="116"/>
      <c r="M52" s="116"/>
    </row>
    <row r="53" spans="1:13" x14ac:dyDescent="0.2">
      <c r="A53" s="268" t="s">
        <v>179</v>
      </c>
      <c r="B53" s="269"/>
      <c r="C53" s="269"/>
      <c r="D53" s="269"/>
      <c r="E53" s="133"/>
      <c r="F53" s="130"/>
      <c r="G53" s="130"/>
      <c r="H53" s="113"/>
      <c r="I53" s="116"/>
      <c r="J53" s="116"/>
      <c r="K53" s="116"/>
      <c r="L53" s="116"/>
      <c r="M53" s="116"/>
    </row>
    <row r="54" spans="1:13" ht="25.5" customHeight="1" x14ac:dyDescent="0.2">
      <c r="A54" s="270" t="s">
        <v>180</v>
      </c>
      <c r="B54" s="270"/>
      <c r="C54" s="270"/>
      <c r="D54" s="270"/>
      <c r="E54" s="133"/>
      <c r="F54" s="130"/>
      <c r="G54" s="130"/>
      <c r="H54" s="113"/>
      <c r="I54" s="116"/>
      <c r="J54" s="116"/>
      <c r="K54" s="116"/>
      <c r="L54" s="116"/>
      <c r="M54" s="116"/>
    </row>
    <row r="55" spans="1:13" x14ac:dyDescent="0.2">
      <c r="A55" s="297"/>
      <c r="B55" s="297"/>
      <c r="C55" s="297"/>
      <c r="D55" s="298"/>
      <c r="E55" s="133"/>
      <c r="F55" s="130"/>
      <c r="G55" s="130"/>
      <c r="H55" s="113"/>
      <c r="I55" s="116"/>
      <c r="J55" s="116"/>
      <c r="K55" s="116"/>
      <c r="L55" s="116"/>
      <c r="M55" s="116"/>
    </row>
    <row r="56" spans="1:13" x14ac:dyDescent="0.2">
      <c r="A56" s="274" t="s">
        <v>192</v>
      </c>
      <c r="B56" s="274"/>
      <c r="C56" s="274"/>
      <c r="D56" s="274"/>
      <c r="E56" s="133"/>
      <c r="F56" s="130"/>
      <c r="G56" s="130"/>
      <c r="H56" s="113"/>
      <c r="I56" s="116"/>
      <c r="J56" s="116"/>
      <c r="K56" s="116"/>
      <c r="L56" s="116"/>
      <c r="M56" s="116"/>
    </row>
    <row r="57" spans="1:13" x14ac:dyDescent="0.2">
      <c r="A57" s="159">
        <v>2</v>
      </c>
      <c r="B57" s="272" t="s">
        <v>191</v>
      </c>
      <c r="C57" s="273"/>
      <c r="D57" s="159" t="s">
        <v>93</v>
      </c>
      <c r="E57" s="133"/>
      <c r="F57" s="130"/>
      <c r="G57" s="130"/>
      <c r="H57" s="113"/>
      <c r="I57" s="116"/>
      <c r="J57" s="116"/>
      <c r="K57" s="116"/>
      <c r="L57" s="116"/>
      <c r="M57" s="116"/>
    </row>
    <row r="58" spans="1:13" x14ac:dyDescent="0.2">
      <c r="A58" s="149" t="s">
        <v>64</v>
      </c>
      <c r="B58" s="280" t="s">
        <v>53</v>
      </c>
      <c r="C58" s="280"/>
      <c r="D58" s="60">
        <f>D27</f>
        <v>592.04</v>
      </c>
      <c r="E58" s="133"/>
      <c r="F58" s="130"/>
      <c r="G58" s="130"/>
      <c r="H58" s="113"/>
      <c r="I58" s="116"/>
      <c r="J58" s="116"/>
      <c r="K58" s="116"/>
      <c r="L58" s="116"/>
      <c r="M58" s="116"/>
    </row>
    <row r="59" spans="1:13" x14ac:dyDescent="0.2">
      <c r="A59" s="149" t="s">
        <v>65</v>
      </c>
      <c r="B59" s="280" t="s">
        <v>54</v>
      </c>
      <c r="C59" s="280"/>
      <c r="D59" s="60">
        <f>D41</f>
        <v>1338.34</v>
      </c>
      <c r="E59" s="133"/>
      <c r="F59" s="130"/>
      <c r="G59" s="130"/>
      <c r="H59" s="113"/>
      <c r="I59" s="116"/>
      <c r="J59" s="116"/>
      <c r="K59" s="116"/>
      <c r="L59" s="116"/>
      <c r="M59" s="116"/>
    </row>
    <row r="60" spans="1:13" x14ac:dyDescent="0.2">
      <c r="A60" s="149" t="s">
        <v>66</v>
      </c>
      <c r="B60" s="280" t="s">
        <v>67</v>
      </c>
      <c r="C60" s="280"/>
      <c r="D60" s="60">
        <f>D52</f>
        <v>926.28319999999997</v>
      </c>
      <c r="E60" s="133"/>
      <c r="F60" s="130"/>
      <c r="G60" s="130"/>
      <c r="H60" s="113"/>
      <c r="I60" s="116"/>
      <c r="J60" s="116"/>
      <c r="K60" s="116"/>
      <c r="L60" s="116"/>
      <c r="M60" s="116"/>
    </row>
    <row r="61" spans="1:13" x14ac:dyDescent="0.2">
      <c r="A61" s="271" t="s">
        <v>162</v>
      </c>
      <c r="B61" s="271"/>
      <c r="C61" s="271"/>
      <c r="D61" s="62">
        <f>TRUNC(SUM(D58:D60),2)</f>
        <v>2856.66</v>
      </c>
      <c r="E61" s="133"/>
      <c r="F61" s="130"/>
      <c r="G61" s="130"/>
      <c r="H61" s="113"/>
      <c r="I61" s="116"/>
      <c r="J61" s="116"/>
      <c r="K61" s="116"/>
      <c r="L61" s="116"/>
      <c r="M61" s="116"/>
    </row>
    <row r="62" spans="1:13" x14ac:dyDescent="0.2">
      <c r="A62" s="281"/>
      <c r="B62" s="282"/>
      <c r="C62" s="282"/>
      <c r="D62" s="282"/>
      <c r="E62" s="133"/>
      <c r="F62" s="130"/>
      <c r="G62" s="130"/>
      <c r="H62" s="113"/>
      <c r="I62" s="116"/>
      <c r="J62" s="116"/>
      <c r="K62" s="116"/>
      <c r="L62" s="116"/>
      <c r="M62" s="116"/>
    </row>
    <row r="63" spans="1:13" x14ac:dyDescent="0.2">
      <c r="A63" s="274" t="s">
        <v>194</v>
      </c>
      <c r="B63" s="274"/>
      <c r="C63" s="274"/>
      <c r="D63" s="274"/>
      <c r="E63" s="133"/>
      <c r="F63" s="130"/>
      <c r="G63" s="130"/>
      <c r="H63" s="113"/>
      <c r="I63" s="116"/>
      <c r="J63" s="116"/>
      <c r="K63" s="116"/>
      <c r="L63" s="116"/>
      <c r="M63" s="116"/>
    </row>
    <row r="64" spans="1:13" x14ac:dyDescent="0.2">
      <c r="A64" s="77"/>
      <c r="B64" s="106"/>
      <c r="C64" s="106"/>
      <c r="D64" s="106"/>
      <c r="E64" s="133"/>
      <c r="F64" s="130"/>
      <c r="G64" s="130"/>
      <c r="H64" s="113"/>
      <c r="I64" s="116"/>
      <c r="J64" s="116"/>
      <c r="K64" s="116"/>
      <c r="L64" s="116"/>
      <c r="M64" s="116"/>
    </row>
    <row r="65" spans="1:13" x14ac:dyDescent="0.2">
      <c r="A65" s="159">
        <v>3</v>
      </c>
      <c r="B65" s="159" t="s">
        <v>163</v>
      </c>
      <c r="C65" s="159" t="s">
        <v>2</v>
      </c>
      <c r="D65" s="159" t="s">
        <v>93</v>
      </c>
      <c r="E65" s="138"/>
      <c r="F65" s="130"/>
      <c r="G65" s="130"/>
      <c r="H65" s="113"/>
      <c r="I65" s="116"/>
      <c r="J65" s="116"/>
      <c r="K65" s="116"/>
      <c r="L65" s="116"/>
      <c r="M65" s="116"/>
    </row>
    <row r="66" spans="1:13" x14ac:dyDescent="0.2">
      <c r="A66" s="149" t="s">
        <v>5</v>
      </c>
      <c r="B66" s="79" t="s">
        <v>70</v>
      </c>
      <c r="C66" s="59">
        <f>((1/12)*5%)</f>
        <v>4.1666666666666666E-3</v>
      </c>
      <c r="D66" s="60">
        <f>$D$17*C66</f>
        <v>12.686583333333335</v>
      </c>
      <c r="E66" s="133" t="s">
        <v>193</v>
      </c>
      <c r="F66" s="130"/>
      <c r="G66" s="130"/>
      <c r="H66" s="113"/>
      <c r="I66" s="116"/>
      <c r="J66" s="118"/>
      <c r="K66" s="116"/>
      <c r="L66" s="116"/>
      <c r="M66" s="116"/>
    </row>
    <row r="67" spans="1:13" x14ac:dyDescent="0.2">
      <c r="A67" s="149" t="s">
        <v>6</v>
      </c>
      <c r="B67" s="79" t="s">
        <v>69</v>
      </c>
      <c r="C67" s="59">
        <f>0.08*C66</f>
        <v>3.3333333333333332E-4</v>
      </c>
      <c r="D67" s="60">
        <f>C67*D17</f>
        <v>1.0149266666666668</v>
      </c>
      <c r="E67" s="133" t="s">
        <v>89</v>
      </c>
      <c r="F67" s="130"/>
      <c r="G67" s="130"/>
      <c r="H67" s="113"/>
      <c r="I67" s="116"/>
      <c r="J67" s="119"/>
      <c r="K67" s="116"/>
      <c r="L67" s="116"/>
      <c r="M67" s="116"/>
    </row>
    <row r="68" spans="1:13" x14ac:dyDescent="0.2">
      <c r="A68" s="149" t="s">
        <v>7</v>
      </c>
      <c r="B68" s="79" t="s">
        <v>68</v>
      </c>
      <c r="C68" s="59">
        <v>1.9400000000000001E-2</v>
      </c>
      <c r="D68" s="60">
        <f>$D$17*C68</f>
        <v>59.068732000000004</v>
      </c>
      <c r="E68" s="133" t="s">
        <v>90</v>
      </c>
      <c r="F68" s="130"/>
      <c r="G68" s="130"/>
      <c r="H68" s="113"/>
      <c r="I68" s="116"/>
      <c r="J68" s="120"/>
      <c r="K68" s="116"/>
      <c r="L68" s="116"/>
      <c r="M68" s="116"/>
    </row>
    <row r="69" spans="1:13" x14ac:dyDescent="0.2">
      <c r="A69" s="149" t="s">
        <v>8</v>
      </c>
      <c r="B69" s="79" t="s">
        <v>71</v>
      </c>
      <c r="C69" s="59">
        <f>C41*C68</f>
        <v>7.1392000000000009E-3</v>
      </c>
      <c r="D69" s="60">
        <f t="shared" ref="D69" si="1">$D$17*C69</f>
        <v>21.737293376000004</v>
      </c>
      <c r="E69" s="136" t="s">
        <v>91</v>
      </c>
      <c r="F69" s="139"/>
      <c r="G69" s="130"/>
      <c r="H69" s="113"/>
      <c r="I69" s="116"/>
      <c r="J69" s="120"/>
      <c r="K69" s="116"/>
      <c r="L69" s="116"/>
      <c r="M69" s="116"/>
    </row>
    <row r="70" spans="1:13" ht="25.5" customHeight="1" x14ac:dyDescent="0.2">
      <c r="A70" s="149" t="s">
        <v>9</v>
      </c>
      <c r="B70" s="79" t="s">
        <v>213</v>
      </c>
      <c r="C70" s="59">
        <f>(1+(1/12)+(1/12)+(1/12/3))*0.5*0.08*100%</f>
        <v>4.7777777777777766E-2</v>
      </c>
      <c r="D70" s="60">
        <f>C70*(D17+D27)</f>
        <v>173.75917777777775</v>
      </c>
      <c r="E70" s="314" t="s">
        <v>214</v>
      </c>
      <c r="F70" s="315"/>
      <c r="G70" s="315"/>
      <c r="H70" s="315"/>
      <c r="I70" s="315"/>
      <c r="J70" s="119"/>
      <c r="K70" s="116"/>
      <c r="L70" s="116"/>
      <c r="M70" s="116"/>
    </row>
    <row r="71" spans="1:13" x14ac:dyDescent="0.2">
      <c r="A71" s="271" t="s">
        <v>162</v>
      </c>
      <c r="B71" s="271"/>
      <c r="C71" s="61">
        <f>TRUNC(SUM(C66:C70),4)</f>
        <v>7.8799999999999995E-2</v>
      </c>
      <c r="D71" s="62">
        <f>TRUNC(SUM(D66:D70),2)</f>
        <v>268.26</v>
      </c>
      <c r="E71" s="133"/>
      <c r="F71" s="130"/>
      <c r="G71" s="130"/>
      <c r="H71" s="113"/>
      <c r="I71" s="116"/>
      <c r="J71" s="116"/>
      <c r="K71" s="116"/>
      <c r="L71" s="116"/>
      <c r="M71" s="116"/>
    </row>
    <row r="72" spans="1:13" x14ac:dyDescent="0.2">
      <c r="A72" s="283"/>
      <c r="B72" s="282"/>
      <c r="C72" s="282"/>
      <c r="D72" s="282"/>
      <c r="E72" s="133"/>
      <c r="F72" s="130"/>
      <c r="G72" s="130"/>
      <c r="H72" s="113"/>
      <c r="I72" s="116"/>
      <c r="J72" s="116"/>
      <c r="K72" s="116"/>
      <c r="L72" s="116"/>
      <c r="M72" s="116"/>
    </row>
    <row r="73" spans="1:13" x14ac:dyDescent="0.2">
      <c r="A73" s="274" t="s">
        <v>195</v>
      </c>
      <c r="B73" s="274"/>
      <c r="C73" s="274"/>
      <c r="D73" s="274"/>
      <c r="E73" s="133"/>
      <c r="F73" s="130"/>
      <c r="G73" s="130"/>
      <c r="H73" s="113"/>
      <c r="I73" s="116"/>
      <c r="J73" s="116"/>
      <c r="K73" s="116"/>
      <c r="L73" s="116"/>
      <c r="M73" s="116"/>
    </row>
    <row r="74" spans="1:13" x14ac:dyDescent="0.2">
      <c r="A74" s="107"/>
      <c r="B74" s="107"/>
      <c r="C74" s="107"/>
      <c r="D74" s="107"/>
      <c r="E74" s="133"/>
      <c r="F74" s="130"/>
      <c r="G74" s="130"/>
      <c r="H74" s="113"/>
      <c r="I74" s="116"/>
      <c r="J74" s="116"/>
      <c r="K74" s="116"/>
      <c r="L74" s="116"/>
      <c r="M74" s="116"/>
    </row>
    <row r="75" spans="1:13" ht="34.5" customHeight="1" x14ac:dyDescent="0.2">
      <c r="A75" s="270" t="s">
        <v>181</v>
      </c>
      <c r="B75" s="270"/>
      <c r="C75" s="270"/>
      <c r="D75" s="270"/>
      <c r="E75" s="133"/>
      <c r="F75" s="130"/>
      <c r="G75" s="137"/>
      <c r="H75" s="113"/>
      <c r="I75" s="116"/>
      <c r="J75" s="116"/>
      <c r="K75" s="116"/>
      <c r="L75" s="116"/>
      <c r="M75" s="116"/>
    </row>
    <row r="76" spans="1:13" x14ac:dyDescent="0.2">
      <c r="A76" s="270" t="s">
        <v>182</v>
      </c>
      <c r="B76" s="270"/>
      <c r="C76" s="270"/>
      <c r="D76" s="270"/>
      <c r="E76" s="133"/>
      <c r="F76" s="130"/>
      <c r="G76" s="130"/>
      <c r="H76" s="113"/>
      <c r="I76" s="116"/>
      <c r="J76" s="116"/>
      <c r="K76" s="116"/>
      <c r="L76" s="116"/>
      <c r="M76" s="116"/>
    </row>
    <row r="77" spans="1:13" x14ac:dyDescent="0.2">
      <c r="A77" s="153"/>
      <c r="B77" s="153"/>
      <c r="C77" s="153"/>
      <c r="D77" s="153"/>
      <c r="E77" s="133"/>
      <c r="F77" s="130"/>
      <c r="G77" s="130"/>
      <c r="H77" s="113"/>
      <c r="I77" s="116"/>
      <c r="J77" s="116"/>
      <c r="K77" s="116"/>
      <c r="L77" s="116"/>
      <c r="M77" s="116"/>
    </row>
    <row r="78" spans="1:13" x14ac:dyDescent="0.2">
      <c r="A78" s="275" t="s">
        <v>72</v>
      </c>
      <c r="B78" s="275"/>
      <c r="C78" s="275"/>
      <c r="D78" s="275"/>
      <c r="E78" s="133"/>
      <c r="F78" s="130"/>
      <c r="G78" s="130"/>
      <c r="H78" s="113"/>
      <c r="I78" s="116"/>
      <c r="J78" s="116"/>
      <c r="K78" s="116"/>
      <c r="L78" s="116"/>
      <c r="M78" s="116"/>
    </row>
    <row r="79" spans="1:13" x14ac:dyDescent="0.2">
      <c r="A79" s="159" t="s">
        <v>18</v>
      </c>
      <c r="B79" s="159" t="s">
        <v>73</v>
      </c>
      <c r="C79" s="159" t="s">
        <v>2</v>
      </c>
      <c r="D79" s="159" t="s">
        <v>93</v>
      </c>
      <c r="E79" s="133"/>
      <c r="F79" s="130"/>
      <c r="G79" s="130"/>
      <c r="H79" s="113"/>
      <c r="I79" s="121"/>
      <c r="J79" s="116"/>
      <c r="K79" s="116"/>
      <c r="L79" s="116"/>
      <c r="M79" s="116"/>
    </row>
    <row r="80" spans="1:13" x14ac:dyDescent="0.2">
      <c r="A80" s="149" t="s">
        <v>5</v>
      </c>
      <c r="B80" s="79" t="s">
        <v>73</v>
      </c>
      <c r="C80" s="59">
        <f>2.96/30/12</f>
        <v>8.2222222222222228E-3</v>
      </c>
      <c r="D80" s="60">
        <f>$D$17*C80</f>
        <v>25.034857777777781</v>
      </c>
      <c r="E80" s="136" t="s">
        <v>92</v>
      </c>
      <c r="F80" s="130"/>
      <c r="G80" s="130"/>
      <c r="H80" s="113"/>
      <c r="I80" s="121"/>
      <c r="J80" s="116"/>
      <c r="K80" s="116"/>
      <c r="L80" s="116"/>
      <c r="M80" s="116"/>
    </row>
    <row r="81" spans="1:13" x14ac:dyDescent="0.2">
      <c r="A81" s="149" t="s">
        <v>6</v>
      </c>
      <c r="B81" s="79" t="s">
        <v>74</v>
      </c>
      <c r="C81" s="59">
        <f>(1/30/12)*5*1.5%</f>
        <v>2.0833333333333335E-4</v>
      </c>
      <c r="D81" s="60">
        <f>$D$17*C81</f>
        <v>0.63432916666666672</v>
      </c>
      <c r="E81" s="136" t="s">
        <v>197</v>
      </c>
      <c r="F81" s="130"/>
      <c r="G81" s="130"/>
      <c r="H81" s="113"/>
      <c r="I81" s="116"/>
      <c r="J81" s="116"/>
      <c r="K81" s="116"/>
      <c r="L81" s="116"/>
      <c r="M81" s="116"/>
    </row>
    <row r="82" spans="1:13" x14ac:dyDescent="0.2">
      <c r="A82" s="149" t="s">
        <v>7</v>
      </c>
      <c r="B82" s="79" t="s">
        <v>106</v>
      </c>
      <c r="C82" s="59">
        <f>(15/30/12)*0.78%</f>
        <v>3.2499999999999999E-4</v>
      </c>
      <c r="D82" s="60">
        <f>$D$17*C82</f>
        <v>0.98955349999999997</v>
      </c>
      <c r="E82" s="136" t="s">
        <v>169</v>
      </c>
      <c r="F82" s="137"/>
      <c r="G82" s="137"/>
      <c r="H82" s="113"/>
      <c r="I82" s="116"/>
      <c r="J82" s="116"/>
      <c r="K82" s="116"/>
      <c r="L82" s="116"/>
      <c r="M82" s="116"/>
    </row>
    <row r="83" spans="1:13" x14ac:dyDescent="0.2">
      <c r="A83" s="149" t="s">
        <v>8</v>
      </c>
      <c r="B83" s="79" t="s">
        <v>16</v>
      </c>
      <c r="C83" s="59">
        <f>C94</f>
        <v>3.4666666666666665E-3</v>
      </c>
      <c r="D83" s="60">
        <f>D94</f>
        <v>11.17772568888889</v>
      </c>
      <c r="E83" s="136" t="s">
        <v>171</v>
      </c>
      <c r="F83" s="140"/>
      <c r="G83" s="130"/>
      <c r="H83" s="113"/>
      <c r="I83" s="116"/>
      <c r="J83" s="116"/>
      <c r="K83" s="116"/>
      <c r="L83" s="116"/>
      <c r="M83" s="116"/>
    </row>
    <row r="84" spans="1:13" x14ac:dyDescent="0.2">
      <c r="A84" s="149" t="s">
        <v>9</v>
      </c>
      <c r="B84" s="79" t="s">
        <v>102</v>
      </c>
      <c r="C84" s="59">
        <f>(1/30/12)*5*40%</f>
        <v>5.5555555555555566E-3</v>
      </c>
      <c r="D84" s="60">
        <f>C84*D17</f>
        <v>16.91544444444445</v>
      </c>
      <c r="E84" s="136" t="s">
        <v>170</v>
      </c>
      <c r="F84" s="141"/>
      <c r="G84" s="137"/>
      <c r="H84" s="115"/>
      <c r="I84" s="116"/>
      <c r="J84" s="116"/>
      <c r="K84" s="116"/>
      <c r="L84" s="116"/>
      <c r="M84" s="116"/>
    </row>
    <row r="85" spans="1:13" x14ac:dyDescent="0.2">
      <c r="A85" s="149" t="s">
        <v>10</v>
      </c>
      <c r="B85" s="79" t="s">
        <v>103</v>
      </c>
      <c r="C85" s="59">
        <f>(C80+C81+C82+C84)*C41</f>
        <v>5.2664888888888902E-3</v>
      </c>
      <c r="D85" s="60">
        <f>C85*D17</f>
        <v>16.035300039111117</v>
      </c>
      <c r="E85" s="133" t="s">
        <v>85</v>
      </c>
      <c r="F85" s="130"/>
      <c r="G85" s="130"/>
      <c r="H85" s="113"/>
      <c r="I85" s="122"/>
      <c r="J85" s="123"/>
      <c r="K85" s="116"/>
      <c r="L85" s="116"/>
      <c r="M85" s="116"/>
    </row>
    <row r="86" spans="1:13" x14ac:dyDescent="0.2">
      <c r="A86" s="271" t="s">
        <v>162</v>
      </c>
      <c r="B86" s="271"/>
      <c r="C86" s="61">
        <f>TRUNC(SUM(C80:C85),4)</f>
        <v>2.3E-2</v>
      </c>
      <c r="D86" s="62">
        <f>TRUNC(SUM(D80:D85),2)</f>
        <v>70.78</v>
      </c>
      <c r="E86" s="133"/>
      <c r="F86" s="130"/>
      <c r="G86" s="130"/>
      <c r="H86" s="113"/>
      <c r="I86" s="116"/>
      <c r="J86" s="116"/>
      <c r="K86" s="116"/>
      <c r="L86" s="116"/>
      <c r="M86" s="116"/>
    </row>
    <row r="87" spans="1:13" ht="25.5" customHeight="1" x14ac:dyDescent="0.2">
      <c r="A87" s="270" t="s">
        <v>183</v>
      </c>
      <c r="B87" s="270"/>
      <c r="C87" s="270"/>
      <c r="D87" s="270"/>
      <c r="E87" s="133"/>
      <c r="F87" s="130"/>
      <c r="G87" s="130"/>
      <c r="H87" s="113"/>
      <c r="I87" s="116"/>
      <c r="J87" s="116"/>
      <c r="K87" s="116"/>
      <c r="L87" s="116"/>
      <c r="M87" s="116"/>
    </row>
    <row r="88" spans="1:13" x14ac:dyDescent="0.2">
      <c r="A88" s="148"/>
      <c r="B88" s="148"/>
      <c r="C88" s="148"/>
      <c r="D88" s="148"/>
      <c r="E88" s="133"/>
      <c r="F88" s="130"/>
      <c r="G88" s="130"/>
      <c r="H88" s="113"/>
      <c r="I88" s="116"/>
      <c r="J88" s="116"/>
      <c r="K88" s="116"/>
      <c r="L88" s="116"/>
      <c r="M88" s="116"/>
    </row>
    <row r="89" spans="1:13" x14ac:dyDescent="0.2">
      <c r="A89" s="275" t="s">
        <v>97</v>
      </c>
      <c r="B89" s="275"/>
      <c r="C89" s="275"/>
      <c r="D89" s="275"/>
      <c r="E89" s="133"/>
      <c r="F89" s="130"/>
      <c r="G89" s="130"/>
      <c r="H89" s="113"/>
      <c r="I89" s="116"/>
      <c r="J89" s="116"/>
      <c r="K89" s="116"/>
      <c r="L89" s="116"/>
      <c r="M89" s="116"/>
    </row>
    <row r="90" spans="1:13" s="44" customFormat="1" x14ac:dyDescent="0.2">
      <c r="A90" s="159" t="s">
        <v>196</v>
      </c>
      <c r="B90" s="161" t="s">
        <v>16</v>
      </c>
      <c r="C90" s="161" t="s">
        <v>2</v>
      </c>
      <c r="D90" s="159" t="s">
        <v>93</v>
      </c>
      <c r="E90" s="133"/>
      <c r="F90" s="130"/>
      <c r="G90" s="130"/>
      <c r="H90" s="113"/>
      <c r="I90" s="124"/>
      <c r="J90" s="124"/>
      <c r="K90" s="124"/>
      <c r="L90" s="124"/>
      <c r="M90" s="124"/>
    </row>
    <row r="91" spans="1:13" s="44" customFormat="1" ht="25.5" customHeight="1" x14ac:dyDescent="0.2">
      <c r="A91" s="47" t="s">
        <v>5</v>
      </c>
      <c r="B91" s="66" t="s">
        <v>94</v>
      </c>
      <c r="C91" s="42">
        <f>(4/3*(4/12)/12)*2%</f>
        <v>7.407407407407407E-4</v>
      </c>
      <c r="D91" s="48">
        <f>(D17*C91)</f>
        <v>2.2553925925925928</v>
      </c>
      <c r="E91" s="142" t="s">
        <v>95</v>
      </c>
      <c r="F91" s="316" t="s">
        <v>96</v>
      </c>
      <c r="G91" s="316"/>
      <c r="H91" s="316"/>
      <c r="I91" s="316"/>
      <c r="J91" s="124"/>
      <c r="K91" s="124"/>
      <c r="L91" s="124"/>
    </row>
    <row r="92" spans="1:13" s="44" customFormat="1" ht="26.25" customHeight="1" x14ac:dyDescent="0.2">
      <c r="A92" s="47" t="s">
        <v>6</v>
      </c>
      <c r="B92" s="67" t="s">
        <v>99</v>
      </c>
      <c r="C92" s="42">
        <f>(4/12)*2%*C41</f>
        <v>2.4533333333333334E-3</v>
      </c>
      <c r="D92" s="48">
        <f>(D17+D25)*C92</f>
        <v>8.0923486222222234</v>
      </c>
      <c r="E92" s="142"/>
      <c r="F92" s="316" t="s">
        <v>100</v>
      </c>
      <c r="G92" s="316"/>
      <c r="H92" s="316"/>
      <c r="I92" s="316"/>
      <c r="J92" s="124"/>
      <c r="K92" s="124"/>
      <c r="L92" s="124"/>
    </row>
    <row r="93" spans="1:13" s="44" customFormat="1" x14ac:dyDescent="0.2">
      <c r="A93" s="47" t="s">
        <v>7</v>
      </c>
      <c r="B93" s="66" t="s">
        <v>98</v>
      </c>
      <c r="C93" s="42">
        <f>C91*C41</f>
        <v>2.7259259259259261E-4</v>
      </c>
      <c r="D93" s="48">
        <f>D17*C93</f>
        <v>0.82998447407407416</v>
      </c>
      <c r="E93" s="142"/>
      <c r="F93" s="143" t="s">
        <v>101</v>
      </c>
      <c r="G93" s="130"/>
      <c r="H93" s="124"/>
      <c r="I93" s="124"/>
      <c r="J93" s="124"/>
      <c r="K93" s="124"/>
      <c r="L93" s="124"/>
    </row>
    <row r="94" spans="1:13" x14ac:dyDescent="0.2">
      <c r="A94" s="271" t="s">
        <v>162</v>
      </c>
      <c r="B94" s="271"/>
      <c r="C94" s="43">
        <f>SUM(C91:C93)</f>
        <v>3.4666666666666665E-3</v>
      </c>
      <c r="D94" s="49">
        <f>SUM(D91:D93)</f>
        <v>11.17772568888889</v>
      </c>
      <c r="E94" s="133"/>
      <c r="F94" s="130"/>
      <c r="G94" s="130"/>
      <c r="H94" s="113"/>
      <c r="I94" s="116"/>
      <c r="J94" s="116"/>
      <c r="K94" s="116"/>
      <c r="L94" s="116"/>
      <c r="M94" s="116"/>
    </row>
    <row r="95" spans="1:13" x14ac:dyDescent="0.2">
      <c r="A95" s="153"/>
      <c r="B95" s="153"/>
      <c r="C95" s="146"/>
      <c r="D95" s="126"/>
      <c r="E95" s="133"/>
      <c r="F95" s="130"/>
      <c r="G95" s="130"/>
      <c r="H95" s="113"/>
      <c r="I95" s="116"/>
      <c r="J95" s="116"/>
      <c r="K95" s="116"/>
      <c r="L95" s="116"/>
      <c r="M95" s="116"/>
    </row>
    <row r="96" spans="1:13" x14ac:dyDescent="0.2">
      <c r="A96" s="275" t="s">
        <v>75</v>
      </c>
      <c r="B96" s="275"/>
      <c r="C96" s="275"/>
      <c r="D96" s="275"/>
      <c r="E96" s="133"/>
      <c r="F96" s="130"/>
      <c r="G96" s="130"/>
      <c r="H96" s="113"/>
      <c r="I96" s="116"/>
      <c r="J96" s="116"/>
      <c r="K96" s="116"/>
      <c r="L96" s="116"/>
      <c r="M96" s="116"/>
    </row>
    <row r="97" spans="1:13" x14ac:dyDescent="0.2">
      <c r="A97" s="159" t="s">
        <v>19</v>
      </c>
      <c r="B97" s="161" t="s">
        <v>78</v>
      </c>
      <c r="C97" s="161" t="s">
        <v>2</v>
      </c>
      <c r="D97" s="159" t="s">
        <v>93</v>
      </c>
      <c r="E97" s="133"/>
      <c r="F97" s="130"/>
      <c r="G97" s="130"/>
      <c r="H97" s="113"/>
      <c r="I97" s="116"/>
      <c r="J97" s="116"/>
      <c r="K97" s="116"/>
      <c r="L97" s="116"/>
      <c r="M97" s="116"/>
    </row>
    <row r="98" spans="1:13" x14ac:dyDescent="0.2">
      <c r="A98" s="149" t="s">
        <v>5</v>
      </c>
      <c r="B98" s="79" t="s">
        <v>76</v>
      </c>
      <c r="C98" s="59">
        <v>0</v>
      </c>
      <c r="D98" s="60">
        <f t="shared" ref="D98" si="2">$D$17*C98</f>
        <v>0</v>
      </c>
      <c r="E98" s="133"/>
      <c r="F98" s="130"/>
      <c r="G98" s="130"/>
      <c r="H98" s="113"/>
      <c r="I98" s="116"/>
      <c r="J98" s="116"/>
      <c r="K98" s="116"/>
      <c r="L98" s="116"/>
      <c r="M98" s="116"/>
    </row>
    <row r="99" spans="1:13" x14ac:dyDescent="0.2">
      <c r="A99" s="271" t="s">
        <v>162</v>
      </c>
      <c r="B99" s="271"/>
      <c r="C99" s="61">
        <f>TRUNC(SUM(C98),4)</f>
        <v>0</v>
      </c>
      <c r="D99" s="62">
        <f>TRUNC(SUM(D98),2)</f>
        <v>0</v>
      </c>
      <c r="E99" s="133"/>
      <c r="F99" s="130"/>
      <c r="G99" s="130"/>
      <c r="H99" s="113"/>
      <c r="I99" s="116"/>
      <c r="J99" s="116"/>
      <c r="K99" s="116"/>
      <c r="L99" s="116"/>
      <c r="M99" s="116"/>
    </row>
    <row r="100" spans="1:13" x14ac:dyDescent="0.2">
      <c r="A100" s="63"/>
      <c r="B100" s="153"/>
      <c r="C100" s="152"/>
      <c r="D100" s="152"/>
      <c r="E100" s="133"/>
      <c r="F100" s="130"/>
      <c r="G100" s="130"/>
      <c r="H100" s="113"/>
      <c r="I100" s="116"/>
      <c r="J100" s="116"/>
      <c r="K100" s="116"/>
      <c r="L100" s="116"/>
      <c r="M100" s="116"/>
    </row>
    <row r="101" spans="1:13" x14ac:dyDescent="0.2">
      <c r="A101" s="274" t="s">
        <v>198</v>
      </c>
      <c r="B101" s="274"/>
      <c r="C101" s="274"/>
      <c r="D101" s="274"/>
      <c r="E101" s="133"/>
      <c r="F101" s="130"/>
      <c r="G101" s="130"/>
      <c r="H101" s="113"/>
      <c r="I101" s="116"/>
      <c r="J101" s="116"/>
      <c r="K101" s="116"/>
      <c r="L101" s="116"/>
      <c r="M101" s="116"/>
    </row>
    <row r="102" spans="1:13" x14ac:dyDescent="0.2">
      <c r="A102" s="159">
        <v>4</v>
      </c>
      <c r="B102" s="161" t="s">
        <v>199</v>
      </c>
      <c r="C102" s="161" t="s">
        <v>2</v>
      </c>
      <c r="D102" s="159" t="s">
        <v>93</v>
      </c>
      <c r="E102" s="133"/>
      <c r="F102" s="130"/>
      <c r="G102" s="130"/>
      <c r="H102" s="113"/>
      <c r="I102" s="123"/>
      <c r="J102" s="116"/>
      <c r="K102" s="116"/>
      <c r="L102" s="116"/>
      <c r="M102" s="116"/>
    </row>
    <row r="103" spans="1:13" x14ac:dyDescent="0.2">
      <c r="A103" s="149" t="s">
        <v>18</v>
      </c>
      <c r="B103" s="66" t="s">
        <v>73</v>
      </c>
      <c r="C103" s="59">
        <f>C86</f>
        <v>2.3E-2</v>
      </c>
      <c r="D103" s="60">
        <f>D86</f>
        <v>70.78</v>
      </c>
      <c r="E103" s="133"/>
      <c r="F103" s="130"/>
      <c r="G103" s="130"/>
      <c r="H103" s="113"/>
      <c r="I103" s="116"/>
      <c r="J103" s="116"/>
      <c r="K103" s="116"/>
      <c r="L103" s="116"/>
      <c r="M103" s="116"/>
    </row>
    <row r="104" spans="1:13" x14ac:dyDescent="0.2">
      <c r="A104" s="149" t="s">
        <v>19</v>
      </c>
      <c r="B104" s="66" t="s">
        <v>78</v>
      </c>
      <c r="C104" s="59">
        <f>C98</f>
        <v>0</v>
      </c>
      <c r="D104" s="60">
        <f>D99</f>
        <v>0</v>
      </c>
      <c r="E104" s="133"/>
      <c r="F104" s="130"/>
      <c r="G104" s="130"/>
      <c r="H104" s="113"/>
      <c r="I104" s="116"/>
      <c r="J104" s="116"/>
      <c r="K104" s="116"/>
      <c r="L104" s="116"/>
      <c r="M104" s="116"/>
    </row>
    <row r="105" spans="1:13" x14ac:dyDescent="0.2">
      <c r="A105" s="271" t="s">
        <v>162</v>
      </c>
      <c r="B105" s="271"/>
      <c r="C105" s="59">
        <f>SUM(C103:C104)</f>
        <v>2.3E-2</v>
      </c>
      <c r="D105" s="62">
        <f>TRUNC(SUM(D103:D104),2)</f>
        <v>70.78</v>
      </c>
      <c r="E105" s="133"/>
      <c r="F105" s="130"/>
      <c r="G105" s="130"/>
      <c r="H105" s="113"/>
      <c r="I105" s="116"/>
      <c r="J105" s="116"/>
      <c r="K105" s="116"/>
      <c r="L105" s="116"/>
      <c r="M105" s="116"/>
    </row>
    <row r="106" spans="1:13" x14ac:dyDescent="0.2">
      <c r="A106" s="151"/>
      <c r="B106" s="152"/>
      <c r="C106" s="152"/>
      <c r="D106" s="152"/>
      <c r="E106" s="133"/>
      <c r="F106" s="130"/>
      <c r="G106" s="130"/>
      <c r="H106" s="113"/>
      <c r="I106" s="116"/>
      <c r="J106" s="116"/>
      <c r="K106" s="116"/>
      <c r="L106" s="116"/>
      <c r="M106" s="116"/>
    </row>
    <row r="107" spans="1:13" x14ac:dyDescent="0.2">
      <c r="A107" s="274" t="s">
        <v>200</v>
      </c>
      <c r="B107" s="274"/>
      <c r="C107" s="274"/>
      <c r="D107" s="274"/>
      <c r="E107" s="133"/>
      <c r="F107" s="130"/>
      <c r="G107" s="130"/>
      <c r="H107" s="113"/>
      <c r="I107" s="116"/>
      <c r="J107" s="116"/>
      <c r="K107" s="116"/>
      <c r="L107" s="116"/>
      <c r="M107" s="116"/>
    </row>
    <row r="108" spans="1:13" x14ac:dyDescent="0.2">
      <c r="A108" s="153"/>
      <c r="B108" s="153"/>
      <c r="C108" s="106"/>
      <c r="D108" s="106"/>
      <c r="E108" s="133"/>
      <c r="F108" s="130"/>
      <c r="G108" s="130"/>
      <c r="H108" s="113"/>
      <c r="I108" s="116"/>
      <c r="J108" s="116"/>
      <c r="K108" s="116"/>
      <c r="L108" s="116"/>
      <c r="M108" s="116"/>
    </row>
    <row r="109" spans="1:13" x14ac:dyDescent="0.2">
      <c r="A109" s="159">
        <v>5</v>
      </c>
      <c r="B109" s="159" t="s">
        <v>164</v>
      </c>
      <c r="C109" s="159"/>
      <c r="D109" s="159" t="s">
        <v>93</v>
      </c>
      <c r="E109" s="133"/>
      <c r="F109" s="130"/>
      <c r="G109" s="130"/>
      <c r="H109" s="113"/>
      <c r="I109" s="116"/>
      <c r="J109" s="116"/>
      <c r="K109" s="116"/>
      <c r="L109" s="116"/>
      <c r="M109" s="116"/>
    </row>
    <row r="110" spans="1:13" x14ac:dyDescent="0.2">
      <c r="A110" s="149" t="s">
        <v>5</v>
      </c>
      <c r="B110" s="109" t="s">
        <v>79</v>
      </c>
      <c r="C110" s="182"/>
      <c r="D110" s="60">
        <f>Uniformes!D9</f>
        <v>16.358333333333334</v>
      </c>
      <c r="E110" s="133"/>
      <c r="F110" s="130"/>
      <c r="G110" s="130"/>
      <c r="H110" s="113"/>
      <c r="I110" s="116"/>
      <c r="J110" s="116"/>
      <c r="K110" s="116"/>
      <c r="L110" s="116"/>
      <c r="M110" s="116"/>
    </row>
    <row r="111" spans="1:13" x14ac:dyDescent="0.2">
      <c r="A111" s="149" t="s">
        <v>6</v>
      </c>
      <c r="B111" s="109" t="s">
        <v>13</v>
      </c>
      <c r="C111" s="182"/>
      <c r="D111" s="60">
        <f>Materiais!D40</f>
        <v>54.420694444444443</v>
      </c>
      <c r="E111" s="133"/>
      <c r="F111" s="130"/>
      <c r="G111" s="130"/>
      <c r="H111" s="113"/>
      <c r="I111" s="116"/>
      <c r="J111" s="116"/>
      <c r="K111" s="116"/>
      <c r="L111" s="116"/>
      <c r="M111" s="116"/>
    </row>
    <row r="112" spans="1:13" x14ac:dyDescent="0.2">
      <c r="A112" s="149" t="s">
        <v>7</v>
      </c>
      <c r="B112" s="109" t="s">
        <v>14</v>
      </c>
      <c r="C112" s="182"/>
      <c r="D112" s="60">
        <v>0</v>
      </c>
      <c r="E112" s="133"/>
      <c r="F112" s="130"/>
      <c r="G112" s="130"/>
      <c r="H112" s="113"/>
      <c r="I112" s="116"/>
      <c r="J112" s="116"/>
      <c r="K112" s="116"/>
      <c r="L112" s="116"/>
      <c r="M112" s="116"/>
    </row>
    <row r="113" spans="1:13" x14ac:dyDescent="0.2">
      <c r="A113" s="149" t="s">
        <v>8</v>
      </c>
      <c r="B113" s="109" t="s">
        <v>3</v>
      </c>
      <c r="C113" s="182"/>
      <c r="D113" s="60">
        <v>0</v>
      </c>
      <c r="E113" s="133"/>
      <c r="F113" s="130"/>
      <c r="G113" s="130"/>
      <c r="H113" s="113"/>
      <c r="I113" s="116"/>
      <c r="J113" s="116"/>
      <c r="K113" s="116"/>
      <c r="L113" s="116"/>
      <c r="M113" s="116"/>
    </row>
    <row r="114" spans="1:13" x14ac:dyDescent="0.2">
      <c r="A114" s="271" t="s">
        <v>162</v>
      </c>
      <c r="B114" s="271"/>
      <c r="C114" s="183"/>
      <c r="D114" s="62">
        <f>TRUNC(SUM(D110:D113),2)</f>
        <v>70.77</v>
      </c>
      <c r="E114" s="133"/>
      <c r="F114" s="130"/>
      <c r="G114" s="130"/>
      <c r="H114" s="113"/>
      <c r="I114" s="116"/>
      <c r="J114" s="116"/>
      <c r="K114" s="116"/>
      <c r="L114" s="116"/>
      <c r="M114" s="116"/>
    </row>
    <row r="115" spans="1:13" x14ac:dyDescent="0.2">
      <c r="A115" s="270" t="s">
        <v>184</v>
      </c>
      <c r="B115" s="270"/>
      <c r="C115" s="270"/>
      <c r="D115" s="270"/>
      <c r="E115" s="133"/>
      <c r="F115" s="130"/>
      <c r="G115" s="130"/>
      <c r="H115" s="113"/>
      <c r="I115" s="116"/>
      <c r="J115" s="116"/>
      <c r="K115" s="116"/>
      <c r="L115" s="116"/>
      <c r="M115" s="116"/>
    </row>
    <row r="116" spans="1:13" x14ac:dyDescent="0.2">
      <c r="A116" s="63"/>
      <c r="B116" s="153"/>
      <c r="C116" s="153"/>
      <c r="D116" s="153"/>
      <c r="E116" s="133"/>
      <c r="F116" s="130"/>
      <c r="G116" s="130"/>
      <c r="H116" s="113"/>
      <c r="I116" s="116"/>
      <c r="J116" s="116"/>
      <c r="K116" s="116"/>
      <c r="L116" s="116"/>
      <c r="M116" s="116"/>
    </row>
    <row r="117" spans="1:13" x14ac:dyDescent="0.2">
      <c r="A117" s="274" t="s">
        <v>201</v>
      </c>
      <c r="B117" s="274"/>
      <c r="C117" s="274"/>
      <c r="D117" s="274"/>
      <c r="E117" s="133"/>
      <c r="F117" s="130"/>
      <c r="G117" s="130"/>
      <c r="H117" s="113"/>
      <c r="I117" s="116"/>
      <c r="J117" s="116"/>
      <c r="K117" s="116"/>
      <c r="L117" s="116"/>
      <c r="M117" s="116"/>
    </row>
    <row r="118" spans="1:13" x14ac:dyDescent="0.2">
      <c r="A118" s="153"/>
      <c r="B118" s="153"/>
      <c r="C118" s="106"/>
      <c r="D118" s="106"/>
      <c r="E118" s="133"/>
      <c r="F118" s="130"/>
      <c r="G118" s="130"/>
      <c r="H118" s="113"/>
      <c r="I118" s="116"/>
      <c r="J118" s="116"/>
      <c r="K118" s="116"/>
      <c r="L118" s="116"/>
      <c r="M118" s="116"/>
    </row>
    <row r="119" spans="1:13" x14ac:dyDescent="0.2">
      <c r="A119" s="159">
        <v>6</v>
      </c>
      <c r="B119" s="159" t="s">
        <v>165</v>
      </c>
      <c r="C119" s="159" t="s">
        <v>2</v>
      </c>
      <c r="D119" s="159" t="s">
        <v>93</v>
      </c>
      <c r="E119" s="133"/>
      <c r="F119" s="130"/>
      <c r="G119" s="130"/>
      <c r="H119" s="113"/>
      <c r="I119" s="116"/>
      <c r="J119" s="116"/>
      <c r="K119" s="116"/>
      <c r="L119" s="116"/>
      <c r="M119" s="116"/>
    </row>
    <row r="120" spans="1:13" x14ac:dyDescent="0.2">
      <c r="A120" s="149" t="s">
        <v>5</v>
      </c>
      <c r="B120" s="79" t="s">
        <v>20</v>
      </c>
      <c r="C120" s="70">
        <v>0.05</v>
      </c>
      <c r="D120" s="60">
        <f>TRUNC(C120*D138,2)</f>
        <v>315.56</v>
      </c>
      <c r="E120" s="143" t="s">
        <v>166</v>
      </c>
      <c r="F120" s="130"/>
      <c r="G120" s="130"/>
      <c r="H120" s="113"/>
      <c r="I120" s="116"/>
      <c r="J120" s="116"/>
      <c r="K120" s="116"/>
      <c r="L120" s="116"/>
      <c r="M120" s="116"/>
    </row>
    <row r="121" spans="1:13" x14ac:dyDescent="0.2">
      <c r="A121" s="149" t="s">
        <v>6</v>
      </c>
      <c r="B121" s="79" t="s">
        <v>4</v>
      </c>
      <c r="C121" s="71">
        <v>0.1</v>
      </c>
      <c r="D121" s="60">
        <f>TRUNC(C121*(D120+D138),2)</f>
        <v>662.68</v>
      </c>
      <c r="E121" s="143" t="s">
        <v>167</v>
      </c>
      <c r="F121" s="130"/>
      <c r="G121" s="130"/>
      <c r="H121" s="113"/>
      <c r="I121" s="116"/>
      <c r="J121" s="116"/>
      <c r="K121" s="116"/>
      <c r="L121" s="116"/>
      <c r="M121" s="116"/>
    </row>
    <row r="122" spans="1:13" x14ac:dyDescent="0.2">
      <c r="A122" s="149" t="s">
        <v>7</v>
      </c>
      <c r="B122" s="79" t="s">
        <v>43</v>
      </c>
      <c r="C122" s="110">
        <f>1-(C123+C124+C125)</f>
        <v>0.85749999999999993</v>
      </c>
      <c r="D122" s="72">
        <f>(D138+D120+D121)/C122</f>
        <v>8500.8629737609353</v>
      </c>
      <c r="E122" s="133"/>
      <c r="F122" s="130"/>
      <c r="G122" s="130"/>
      <c r="H122" s="113"/>
      <c r="I122" s="116"/>
      <c r="J122" s="116"/>
      <c r="K122" s="116"/>
      <c r="L122" s="116"/>
      <c r="M122" s="116"/>
    </row>
    <row r="123" spans="1:13" x14ac:dyDescent="0.2">
      <c r="A123" s="149" t="s">
        <v>46</v>
      </c>
      <c r="B123" s="79" t="s">
        <v>40</v>
      </c>
      <c r="C123" s="73">
        <v>1.6500000000000001E-2</v>
      </c>
      <c r="D123" s="60">
        <f>TRUNC(C123*D122,2)</f>
        <v>140.26</v>
      </c>
      <c r="E123" s="133"/>
      <c r="F123" s="130"/>
      <c r="G123" s="130"/>
      <c r="H123" s="113"/>
      <c r="I123" s="116"/>
      <c r="J123" s="116"/>
      <c r="K123" s="116"/>
      <c r="L123" s="116"/>
      <c r="M123" s="116"/>
    </row>
    <row r="124" spans="1:13" x14ac:dyDescent="0.2">
      <c r="A124" s="149" t="s">
        <v>47</v>
      </c>
      <c r="B124" s="79" t="s">
        <v>41</v>
      </c>
      <c r="C124" s="74">
        <v>7.5999999999999998E-2</v>
      </c>
      <c r="D124" s="60">
        <f>TRUNC(C124*D122,2)</f>
        <v>646.05999999999995</v>
      </c>
      <c r="E124" s="133"/>
      <c r="F124" s="130"/>
      <c r="G124" s="130"/>
      <c r="H124" s="113"/>
      <c r="I124" s="116"/>
      <c r="J124" s="116"/>
      <c r="K124" s="116"/>
      <c r="L124" s="116"/>
      <c r="M124" s="116"/>
    </row>
    <row r="125" spans="1:13" x14ac:dyDescent="0.2">
      <c r="A125" s="149" t="s">
        <v>48</v>
      </c>
      <c r="B125" s="79" t="s">
        <v>42</v>
      </c>
      <c r="C125" s="75">
        <v>0.05</v>
      </c>
      <c r="D125" s="60">
        <f>TRUNC(C125*D122,2)</f>
        <v>425.04</v>
      </c>
      <c r="E125" s="133"/>
      <c r="F125" s="130"/>
      <c r="G125" s="130"/>
      <c r="H125" s="113"/>
      <c r="I125" s="116"/>
      <c r="J125" s="116"/>
      <c r="K125" s="116"/>
      <c r="L125" s="116"/>
      <c r="M125" s="116"/>
    </row>
    <row r="126" spans="1:13" x14ac:dyDescent="0.2">
      <c r="A126" s="271" t="s">
        <v>162</v>
      </c>
      <c r="B126" s="271"/>
      <c r="C126" s="73"/>
      <c r="D126" s="62">
        <f>TRUNC(SUM(D120:D125),2)-D122</f>
        <v>2189.5970262390638</v>
      </c>
      <c r="E126" s="133"/>
      <c r="F126" s="130"/>
      <c r="G126" s="130"/>
      <c r="H126" s="113"/>
      <c r="I126" s="116"/>
      <c r="J126" s="116"/>
      <c r="K126" s="116"/>
      <c r="L126" s="116"/>
      <c r="M126" s="116"/>
    </row>
    <row r="127" spans="1:13" x14ac:dyDescent="0.2">
      <c r="A127" s="269" t="s">
        <v>185</v>
      </c>
      <c r="B127" s="269"/>
      <c r="C127" s="269"/>
      <c r="D127" s="269"/>
      <c r="E127" s="133"/>
      <c r="F127" s="130"/>
      <c r="G127" s="130"/>
      <c r="H127" s="113"/>
      <c r="I127" s="116"/>
      <c r="J127" s="116"/>
      <c r="K127" s="116"/>
      <c r="L127" s="116"/>
      <c r="M127" s="116"/>
    </row>
    <row r="128" spans="1:13" x14ac:dyDescent="0.2">
      <c r="A128" s="270" t="s">
        <v>186</v>
      </c>
      <c r="B128" s="270"/>
      <c r="C128" s="270"/>
      <c r="D128" s="270"/>
      <c r="E128" s="133"/>
      <c r="F128" s="130"/>
      <c r="G128" s="130"/>
      <c r="H128" s="113"/>
      <c r="I128" s="116"/>
      <c r="J128" s="116"/>
      <c r="K128" s="116"/>
      <c r="L128" s="116"/>
      <c r="M128" s="116"/>
    </row>
    <row r="129" spans="1:13" x14ac:dyDescent="0.2">
      <c r="A129" s="76"/>
      <c r="B129" s="76"/>
      <c r="C129" s="76"/>
      <c r="D129" s="78"/>
      <c r="E129" s="130"/>
      <c r="F129" s="130"/>
      <c r="G129" s="130"/>
      <c r="H129" s="113"/>
      <c r="I129" s="116"/>
      <c r="J129" s="116"/>
      <c r="K129" s="116"/>
      <c r="L129" s="116"/>
      <c r="M129" s="116"/>
    </row>
    <row r="130" spans="1:13" x14ac:dyDescent="0.2">
      <c r="A130" s="301" t="s">
        <v>202</v>
      </c>
      <c r="B130" s="301"/>
      <c r="C130" s="301"/>
      <c r="D130" s="301"/>
      <c r="E130" s="130"/>
      <c r="F130" s="144"/>
      <c r="G130" s="130"/>
      <c r="H130" s="113"/>
      <c r="I130" s="116"/>
      <c r="J130" s="116"/>
      <c r="K130" s="116"/>
      <c r="L130" s="116"/>
      <c r="M130" s="116"/>
    </row>
    <row r="131" spans="1:13" x14ac:dyDescent="0.2">
      <c r="A131" s="156"/>
      <c r="B131" s="156"/>
      <c r="C131" s="156"/>
      <c r="D131" s="156"/>
      <c r="E131" s="130"/>
      <c r="F131" s="144"/>
      <c r="G131" s="130"/>
      <c r="H131" s="113"/>
      <c r="I131" s="116"/>
      <c r="J131" s="116"/>
      <c r="K131" s="116"/>
      <c r="L131" s="116"/>
      <c r="M131" s="116"/>
    </row>
    <row r="132" spans="1:13" ht="25.5" customHeight="1" x14ac:dyDescent="0.2">
      <c r="A132" s="162"/>
      <c r="B132" s="163" t="s">
        <v>204</v>
      </c>
      <c r="C132" s="159"/>
      <c r="D132" s="159" t="s">
        <v>93</v>
      </c>
      <c r="E132" s="130"/>
      <c r="F132" s="130"/>
      <c r="G132" s="130"/>
      <c r="H132" s="113"/>
      <c r="I132" s="116"/>
      <c r="J132" s="116"/>
      <c r="K132" s="116"/>
      <c r="L132" s="116"/>
      <c r="M132" s="116"/>
    </row>
    <row r="133" spans="1:13" x14ac:dyDescent="0.2">
      <c r="A133" s="150" t="s">
        <v>5</v>
      </c>
      <c r="B133" s="66" t="s">
        <v>206</v>
      </c>
      <c r="C133" s="181"/>
      <c r="D133" s="60">
        <f>D17</f>
        <v>3044.78</v>
      </c>
      <c r="E133" s="130"/>
      <c r="F133" s="130"/>
      <c r="G133" s="130"/>
      <c r="H133" s="113"/>
      <c r="I133" s="116"/>
      <c r="J133" s="116"/>
      <c r="K133" s="116"/>
      <c r="L133" s="116"/>
      <c r="M133" s="116"/>
    </row>
    <row r="134" spans="1:13" x14ac:dyDescent="0.2">
      <c r="A134" s="150" t="s">
        <v>6</v>
      </c>
      <c r="B134" s="66" t="s">
        <v>207</v>
      </c>
      <c r="C134" s="181"/>
      <c r="D134" s="60">
        <f>D61</f>
        <v>2856.66</v>
      </c>
      <c r="E134" s="130"/>
      <c r="F134" s="130"/>
      <c r="G134" s="130"/>
      <c r="H134" s="113"/>
      <c r="I134" s="116"/>
      <c r="J134" s="116"/>
      <c r="K134" s="116"/>
      <c r="L134" s="116"/>
      <c r="M134" s="116"/>
    </row>
    <row r="135" spans="1:13" x14ac:dyDescent="0.2">
      <c r="A135" s="150" t="s">
        <v>7</v>
      </c>
      <c r="B135" s="66" t="s">
        <v>208</v>
      </c>
      <c r="C135" s="181"/>
      <c r="D135" s="60">
        <f>D71</f>
        <v>268.26</v>
      </c>
      <c r="E135" s="130"/>
      <c r="F135" s="144"/>
      <c r="G135" s="130"/>
      <c r="H135" s="113"/>
      <c r="I135" s="116"/>
      <c r="J135" s="116"/>
      <c r="K135" s="116"/>
      <c r="L135" s="116"/>
      <c r="M135" s="116"/>
    </row>
    <row r="136" spans="1:13" x14ac:dyDescent="0.2">
      <c r="A136" s="150" t="s">
        <v>8</v>
      </c>
      <c r="B136" s="66" t="s">
        <v>77</v>
      </c>
      <c r="C136" s="181"/>
      <c r="D136" s="60">
        <f>D105</f>
        <v>70.78</v>
      </c>
      <c r="E136" s="130"/>
      <c r="F136" s="144"/>
      <c r="G136" s="130"/>
      <c r="H136" s="113"/>
      <c r="I136" s="116"/>
      <c r="J136" s="116"/>
      <c r="K136" s="116"/>
      <c r="L136" s="116"/>
      <c r="M136" s="116"/>
    </row>
    <row r="137" spans="1:13" x14ac:dyDescent="0.2">
      <c r="A137" s="150" t="s">
        <v>9</v>
      </c>
      <c r="B137" s="66" t="s">
        <v>209</v>
      </c>
      <c r="C137" s="181"/>
      <c r="D137" s="60">
        <f>D114</f>
        <v>70.77</v>
      </c>
      <c r="E137" s="130"/>
      <c r="F137" s="130"/>
      <c r="G137" s="130"/>
      <c r="H137" s="113"/>
      <c r="I137" s="116"/>
      <c r="J137" s="116"/>
      <c r="K137" s="116"/>
      <c r="L137" s="116"/>
      <c r="M137" s="116"/>
    </row>
    <row r="138" spans="1:13" x14ac:dyDescent="0.2">
      <c r="A138" s="277" t="s">
        <v>80</v>
      </c>
      <c r="B138" s="278"/>
      <c r="C138" s="159"/>
      <c r="D138" s="62">
        <f>TRUNC(SUM(D133:D137),2)</f>
        <v>6311.25</v>
      </c>
      <c r="E138" s="130"/>
      <c r="F138" s="140"/>
      <c r="G138" s="130"/>
      <c r="H138" s="113"/>
      <c r="I138" s="116"/>
      <c r="J138" s="116"/>
      <c r="K138" s="116"/>
      <c r="L138" s="116"/>
      <c r="M138" s="116"/>
    </row>
    <row r="139" spans="1:13" x14ac:dyDescent="0.2">
      <c r="A139" s="150" t="s">
        <v>10</v>
      </c>
      <c r="B139" s="66" t="s">
        <v>210</v>
      </c>
      <c r="C139" s="181"/>
      <c r="D139" s="60">
        <f>D126</f>
        <v>2189.5970262390638</v>
      </c>
      <c r="E139" s="130"/>
      <c r="F139" s="130"/>
      <c r="G139" s="130"/>
      <c r="H139" s="113"/>
      <c r="I139" s="116"/>
      <c r="J139" s="116"/>
      <c r="K139" s="116"/>
      <c r="L139" s="116"/>
      <c r="M139" s="116"/>
    </row>
    <row r="140" spans="1:13" x14ac:dyDescent="0.2">
      <c r="A140" s="277" t="s">
        <v>205</v>
      </c>
      <c r="B140" s="278"/>
      <c r="C140" s="159"/>
      <c r="D140" s="184">
        <f>TRUNC(SUM(D138:D139),2)</f>
        <v>8500.84</v>
      </c>
      <c r="E140" s="130"/>
      <c r="F140" s="130"/>
      <c r="G140" s="130"/>
      <c r="H140" s="113"/>
      <c r="I140" s="116"/>
      <c r="J140" s="116"/>
      <c r="K140" s="116"/>
      <c r="L140" s="116"/>
      <c r="M140" s="116"/>
    </row>
    <row r="141" spans="1:13" hidden="1" x14ac:dyDescent="0.2">
      <c r="D141" s="4"/>
      <c r="E141" s="124"/>
      <c r="F141" s="124"/>
      <c r="G141" s="124"/>
      <c r="H141" s="116"/>
      <c r="I141" s="116"/>
      <c r="J141" s="116"/>
      <c r="K141" s="116"/>
      <c r="L141" s="116"/>
      <c r="M141" s="116"/>
    </row>
    <row r="142" spans="1:13" ht="40.5" hidden="1" customHeight="1" thickBot="1" x14ac:dyDescent="0.25">
      <c r="A142" s="45"/>
      <c r="B142" s="45" t="s">
        <v>21</v>
      </c>
      <c r="C142" s="3"/>
      <c r="D142" s="3"/>
      <c r="E142" s="124"/>
      <c r="F142" s="124"/>
      <c r="G142" s="124"/>
      <c r="H142" s="116"/>
      <c r="I142" s="116"/>
      <c r="J142" s="116"/>
      <c r="K142" s="116"/>
      <c r="L142" s="116"/>
      <c r="M142" s="116"/>
    </row>
    <row r="143" spans="1:13" ht="39" hidden="1" customHeight="1" thickBot="1" x14ac:dyDescent="0.25">
      <c r="A143" s="285" t="s">
        <v>23</v>
      </c>
      <c r="B143" s="286"/>
      <c r="C143" s="6" t="s">
        <v>22</v>
      </c>
      <c r="D143" s="7" t="s">
        <v>0</v>
      </c>
      <c r="E143" s="124"/>
      <c r="F143" s="124"/>
      <c r="G143" s="124"/>
      <c r="H143" s="116"/>
      <c r="I143" s="116"/>
      <c r="J143" s="116"/>
      <c r="K143" s="116"/>
      <c r="L143" s="116"/>
      <c r="M143" s="116"/>
    </row>
    <row r="144" spans="1:13" ht="12.75" hidden="1" customHeight="1" x14ac:dyDescent="0.2">
      <c r="A144" s="299" t="s">
        <v>24</v>
      </c>
      <c r="B144" s="300"/>
      <c r="C144" s="8"/>
      <c r="D144" s="9">
        <v>0</v>
      </c>
      <c r="E144" s="124"/>
      <c r="F144" s="124"/>
      <c r="G144" s="124"/>
      <c r="H144" s="116"/>
      <c r="I144" s="116"/>
      <c r="J144" s="116"/>
      <c r="K144" s="116"/>
      <c r="L144" s="116"/>
      <c r="M144" s="116"/>
    </row>
    <row r="145" spans="1:13" ht="12.75" hidden="1" customHeight="1" x14ac:dyDescent="0.2">
      <c r="A145" s="287" t="s">
        <v>25</v>
      </c>
      <c r="B145" s="288"/>
      <c r="C145" s="10"/>
      <c r="D145" s="11">
        <v>0</v>
      </c>
      <c r="E145" s="124"/>
      <c r="F145" s="124"/>
      <c r="G145" s="124"/>
      <c r="H145" s="116"/>
      <c r="I145" s="116"/>
      <c r="J145" s="116"/>
      <c r="K145" s="116"/>
      <c r="L145" s="116"/>
      <c r="M145" s="116"/>
    </row>
    <row r="146" spans="1:13" ht="12.75" hidden="1" customHeight="1" x14ac:dyDescent="0.2">
      <c r="A146" s="287" t="s">
        <v>26</v>
      </c>
      <c r="B146" s="288"/>
      <c r="C146" s="10"/>
      <c r="D146" s="11">
        <v>0</v>
      </c>
      <c r="E146" s="124"/>
      <c r="F146" s="124"/>
      <c r="G146" s="124"/>
      <c r="H146" s="116"/>
      <c r="I146" s="116"/>
      <c r="J146" s="116"/>
      <c r="K146" s="116"/>
      <c r="L146" s="116"/>
      <c r="M146" s="116"/>
    </row>
    <row r="147" spans="1:13" ht="12.75" hidden="1" customHeight="1" x14ac:dyDescent="0.2">
      <c r="A147" s="287" t="s">
        <v>27</v>
      </c>
      <c r="B147" s="288"/>
      <c r="C147" s="10"/>
      <c r="D147" s="11">
        <v>0</v>
      </c>
      <c r="E147" s="124"/>
      <c r="F147" s="124"/>
      <c r="G147" s="124"/>
      <c r="H147" s="116"/>
      <c r="I147" s="116"/>
      <c r="J147" s="116"/>
      <c r="K147" s="116"/>
      <c r="L147" s="116"/>
      <c r="M147" s="116"/>
    </row>
    <row r="148" spans="1:13" ht="12.75" hidden="1" customHeight="1" x14ac:dyDescent="0.2">
      <c r="A148" s="289"/>
      <c r="B148" s="290"/>
      <c r="C148" s="12"/>
      <c r="D148" s="11"/>
      <c r="E148" s="124"/>
      <c r="F148" s="124"/>
      <c r="G148" s="124"/>
      <c r="H148" s="116"/>
      <c r="I148" s="116"/>
      <c r="J148" s="116"/>
      <c r="K148" s="116"/>
      <c r="L148" s="116"/>
      <c r="M148" s="116"/>
    </row>
    <row r="149" spans="1:13" ht="13.5" hidden="1" customHeight="1" thickBot="1" x14ac:dyDescent="0.25">
      <c r="A149" s="291"/>
      <c r="B149" s="292"/>
      <c r="C149" s="13"/>
      <c r="D149" s="14"/>
      <c r="E149" s="124"/>
      <c r="F149" s="124"/>
      <c r="G149" s="124"/>
      <c r="H149" s="116"/>
      <c r="I149" s="116"/>
      <c r="J149" s="116"/>
      <c r="K149" s="116"/>
      <c r="L149" s="116"/>
      <c r="M149" s="116"/>
    </row>
    <row r="150" spans="1:13" ht="13.5" hidden="1" thickBot="1" x14ac:dyDescent="0.25">
      <c r="A150" s="39" t="s">
        <v>28</v>
      </c>
      <c r="B150" s="40"/>
      <c r="C150" s="41"/>
      <c r="D150" s="15">
        <f>SUM(D148:D149)</f>
        <v>0</v>
      </c>
      <c r="E150" s="124"/>
      <c r="F150" s="124"/>
      <c r="G150" s="124"/>
      <c r="H150" s="116"/>
      <c r="I150" s="116"/>
      <c r="J150" s="116"/>
      <c r="K150" s="116"/>
      <c r="L150" s="116"/>
      <c r="M150" s="116"/>
    </row>
    <row r="151" spans="1:13" hidden="1" x14ac:dyDescent="0.2">
      <c r="E151" s="124"/>
      <c r="F151" s="124"/>
      <c r="G151" s="124"/>
      <c r="H151" s="116"/>
      <c r="I151" s="116"/>
      <c r="J151" s="116"/>
      <c r="K151" s="116"/>
      <c r="L151" s="116"/>
      <c r="M151" s="116"/>
    </row>
    <row r="152" spans="1:13" ht="13.5" hidden="1" customHeight="1" thickBot="1" x14ac:dyDescent="0.25">
      <c r="A152" s="45" t="s">
        <v>29</v>
      </c>
      <c r="B152" s="45" t="s">
        <v>30</v>
      </c>
      <c r="C152" s="3"/>
      <c r="D152" s="3"/>
      <c r="E152" s="124"/>
      <c r="F152" s="124"/>
      <c r="G152" s="124"/>
      <c r="H152" s="116"/>
      <c r="I152" s="116"/>
      <c r="J152" s="116"/>
      <c r="K152" s="116"/>
      <c r="L152" s="116"/>
      <c r="M152" s="116"/>
    </row>
    <row r="153" spans="1:13" ht="13.5" hidden="1" customHeight="1" thickBot="1" x14ac:dyDescent="0.25">
      <c r="A153" s="34" t="s">
        <v>31</v>
      </c>
      <c r="B153" s="35"/>
      <c r="C153" s="35"/>
      <c r="D153" s="36"/>
      <c r="E153" s="124"/>
      <c r="F153" s="124"/>
      <c r="G153" s="124"/>
      <c r="H153" s="116"/>
      <c r="I153" s="116"/>
      <c r="J153" s="116"/>
      <c r="K153" s="116"/>
      <c r="L153" s="116"/>
      <c r="M153" s="116"/>
    </row>
    <row r="154" spans="1:13" ht="12.75" hidden="1" customHeight="1" x14ac:dyDescent="0.2">
      <c r="A154" s="16"/>
      <c r="B154" s="37" t="s">
        <v>32</v>
      </c>
      <c r="C154" s="38"/>
      <c r="D154" s="7" t="s">
        <v>0</v>
      </c>
      <c r="E154" s="124"/>
      <c r="F154" s="124"/>
      <c r="G154" s="124"/>
      <c r="H154" s="116"/>
      <c r="I154" s="116"/>
      <c r="J154" s="116"/>
      <c r="K154" s="116"/>
      <c r="L154" s="116"/>
      <c r="M154" s="116"/>
    </row>
    <row r="155" spans="1:13" ht="12.75" hidden="1" customHeight="1" x14ac:dyDescent="0.2">
      <c r="A155" s="17" t="s">
        <v>5</v>
      </c>
      <c r="B155" s="28" t="s">
        <v>33</v>
      </c>
      <c r="C155" s="29"/>
      <c r="D155" s="18">
        <f>D123</f>
        <v>140.26</v>
      </c>
      <c r="E155" s="124"/>
      <c r="F155" s="124"/>
      <c r="G155" s="124"/>
      <c r="H155" s="116"/>
      <c r="I155" s="116"/>
      <c r="J155" s="116"/>
      <c r="K155" s="116"/>
      <c r="L155" s="116"/>
      <c r="M155" s="116"/>
    </row>
    <row r="156" spans="1:13" ht="13.5" hidden="1" customHeight="1" thickBot="1" x14ac:dyDescent="0.25">
      <c r="A156" s="19" t="s">
        <v>6</v>
      </c>
      <c r="B156" s="30" t="s">
        <v>34</v>
      </c>
      <c r="C156" s="31"/>
      <c r="D156" s="20" t="e">
        <f>#REF!</f>
        <v>#REF!</v>
      </c>
      <c r="E156" s="124"/>
      <c r="F156" s="124"/>
      <c r="G156" s="124"/>
      <c r="H156" s="116"/>
      <c r="I156" s="116"/>
      <c r="J156" s="116"/>
      <c r="K156" s="116"/>
      <c r="L156" s="116"/>
      <c r="M156" s="116"/>
    </row>
    <row r="157" spans="1:13" ht="13.5" hidden="1" customHeight="1" thickBot="1" x14ac:dyDescent="0.25">
      <c r="A157" s="19" t="s">
        <v>7</v>
      </c>
      <c r="B157" s="32" t="s">
        <v>35</v>
      </c>
      <c r="C157" s="33"/>
      <c r="D157" s="20">
        <f>D126</f>
        <v>2189.5970262390638</v>
      </c>
      <c r="E157" s="124"/>
      <c r="F157" s="124"/>
      <c r="G157" s="124"/>
      <c r="H157" s="116"/>
      <c r="I157" s="116"/>
      <c r="J157" s="116"/>
      <c r="K157" s="116"/>
      <c r="L157" s="116"/>
      <c r="M157" s="116"/>
    </row>
    <row r="158" spans="1:13" ht="13.5" hidden="1" thickBot="1" x14ac:dyDescent="0.25">
      <c r="A158" s="25" t="s">
        <v>17</v>
      </c>
      <c r="B158" s="26"/>
      <c r="C158" s="27"/>
      <c r="D158" s="15" t="e">
        <f>SUM(D155:D157)</f>
        <v>#REF!</v>
      </c>
      <c r="E158" s="124"/>
      <c r="F158" s="124"/>
      <c r="G158" s="124"/>
      <c r="H158" s="116"/>
      <c r="I158" s="116"/>
      <c r="J158" s="116"/>
      <c r="K158" s="116"/>
      <c r="L158" s="116"/>
      <c r="M158" s="116"/>
    </row>
    <row r="159" spans="1:13" hidden="1" x14ac:dyDescent="0.2">
      <c r="A159" s="21" t="s">
        <v>15</v>
      </c>
      <c r="B159" s="1" t="s">
        <v>36</v>
      </c>
      <c r="E159" s="124"/>
      <c r="F159" s="124"/>
      <c r="G159" s="124"/>
      <c r="H159" s="116"/>
      <c r="I159" s="116"/>
      <c r="J159" s="116"/>
      <c r="K159" s="116"/>
      <c r="L159" s="116"/>
      <c r="M159" s="116"/>
    </row>
    <row r="160" spans="1:13" hidden="1" x14ac:dyDescent="0.2">
      <c r="E160" s="124"/>
      <c r="F160" s="124"/>
      <c r="G160" s="124"/>
      <c r="H160" s="116"/>
      <c r="I160" s="116"/>
      <c r="J160" s="116"/>
      <c r="K160" s="116"/>
      <c r="L160" s="116"/>
      <c r="M160" s="116"/>
    </row>
    <row r="161" spans="1:13" x14ac:dyDescent="0.2">
      <c r="E161" s="124"/>
      <c r="F161" s="124"/>
      <c r="G161" s="124"/>
      <c r="H161" s="116"/>
      <c r="I161" s="116"/>
      <c r="J161" s="116"/>
      <c r="K161" s="116"/>
      <c r="L161" s="116"/>
      <c r="M161" s="116"/>
    </row>
    <row r="162" spans="1:13" x14ac:dyDescent="0.2">
      <c r="A162" s="22"/>
      <c r="B162" s="22"/>
      <c r="E162" s="124"/>
      <c r="F162" s="124"/>
      <c r="G162" s="124"/>
      <c r="H162" s="116"/>
      <c r="I162" s="116"/>
      <c r="J162" s="116"/>
      <c r="K162" s="116"/>
      <c r="L162" s="116"/>
      <c r="M162" s="116"/>
    </row>
    <row r="163" spans="1:13" x14ac:dyDescent="0.2">
      <c r="A163" s="5"/>
      <c r="B163" s="22"/>
      <c r="E163" s="124"/>
      <c r="F163" s="124"/>
      <c r="G163" s="124"/>
      <c r="H163" s="116"/>
      <c r="I163" s="116"/>
      <c r="J163" s="116"/>
      <c r="K163" s="116"/>
      <c r="L163" s="116"/>
      <c r="M163" s="116"/>
    </row>
    <row r="164" spans="1:13" x14ac:dyDescent="0.2">
      <c r="A164" s="22"/>
      <c r="B164" s="22"/>
      <c r="E164" s="124"/>
      <c r="F164" s="124"/>
      <c r="G164" s="124"/>
      <c r="H164" s="116"/>
      <c r="I164" s="116"/>
      <c r="J164" s="116"/>
      <c r="K164" s="116"/>
      <c r="L164" s="116"/>
      <c r="M164" s="116"/>
    </row>
    <row r="165" spans="1:13" x14ac:dyDescent="0.2">
      <c r="A165" s="22"/>
      <c r="B165" s="22"/>
      <c r="E165" s="124"/>
      <c r="F165" s="124"/>
      <c r="G165" s="124"/>
      <c r="H165" s="116"/>
      <c r="I165" s="116"/>
      <c r="J165" s="116"/>
      <c r="K165" s="116"/>
      <c r="L165" s="116"/>
      <c r="M165" s="116"/>
    </row>
    <row r="166" spans="1:13" x14ac:dyDescent="0.2">
      <c r="A166" s="23"/>
      <c r="E166" s="124"/>
      <c r="F166" s="124"/>
      <c r="G166" s="124"/>
      <c r="H166" s="116"/>
      <c r="I166" s="116"/>
      <c r="J166" s="116"/>
      <c r="K166" s="116"/>
      <c r="L166" s="116"/>
      <c r="M166" s="116"/>
    </row>
    <row r="167" spans="1:13" x14ac:dyDescent="0.2">
      <c r="A167" s="23"/>
      <c r="E167" s="124"/>
      <c r="F167" s="124"/>
      <c r="G167" s="124"/>
      <c r="H167" s="116"/>
      <c r="I167" s="116"/>
      <c r="J167" s="116"/>
      <c r="K167" s="116"/>
      <c r="L167" s="116"/>
      <c r="M167" s="116"/>
    </row>
    <row r="168" spans="1:13" x14ac:dyDescent="0.2">
      <c r="E168" s="145"/>
      <c r="F168" s="145"/>
    </row>
  </sheetData>
  <mergeCells count="65">
    <mergeCell ref="F91:I91"/>
    <mergeCell ref="F92:I92"/>
    <mergeCell ref="E70:I70"/>
    <mergeCell ref="E48:I48"/>
    <mergeCell ref="E49:I49"/>
    <mergeCell ref="A31:D31"/>
    <mergeCell ref="A1:D1"/>
    <mergeCell ref="A5:D5"/>
    <mergeCell ref="A7:D7"/>
    <mergeCell ref="A17:C17"/>
    <mergeCell ref="A18:D18"/>
    <mergeCell ref="A19:D19"/>
    <mergeCell ref="A21:D21"/>
    <mergeCell ref="A23:D23"/>
    <mergeCell ref="A27:B27"/>
    <mergeCell ref="A28:D28"/>
    <mergeCell ref="A29:D29"/>
    <mergeCell ref="B58:C58"/>
    <mergeCell ref="A41:B41"/>
    <mergeCell ref="A42:D42"/>
    <mergeCell ref="A43:D43"/>
    <mergeCell ref="A44:D44"/>
    <mergeCell ref="A46:D46"/>
    <mergeCell ref="A52:C52"/>
    <mergeCell ref="A53:D53"/>
    <mergeCell ref="A54:D54"/>
    <mergeCell ref="A55:D55"/>
    <mergeCell ref="A56:D56"/>
    <mergeCell ref="B57:C57"/>
    <mergeCell ref="A86:B86"/>
    <mergeCell ref="B59:C59"/>
    <mergeCell ref="B60:C60"/>
    <mergeCell ref="A61:C61"/>
    <mergeCell ref="A62:D62"/>
    <mergeCell ref="A63:D63"/>
    <mergeCell ref="A71:B71"/>
    <mergeCell ref="A72:D72"/>
    <mergeCell ref="A73:D73"/>
    <mergeCell ref="A75:D75"/>
    <mergeCell ref="A76:D76"/>
    <mergeCell ref="A78:D78"/>
    <mergeCell ref="A126:B126"/>
    <mergeCell ref="A87:D87"/>
    <mergeCell ref="A89:D89"/>
    <mergeCell ref="A94:B94"/>
    <mergeCell ref="A96:D96"/>
    <mergeCell ref="A99:B99"/>
    <mergeCell ref="A101:D101"/>
    <mergeCell ref="A105:B105"/>
    <mergeCell ref="A107:D107"/>
    <mergeCell ref="A114:B114"/>
    <mergeCell ref="A115:D115"/>
    <mergeCell ref="A117:D117"/>
    <mergeCell ref="A149:B149"/>
    <mergeCell ref="A127:D127"/>
    <mergeCell ref="A128:D128"/>
    <mergeCell ref="A130:D130"/>
    <mergeCell ref="A138:B138"/>
    <mergeCell ref="A140:B140"/>
    <mergeCell ref="A143:B143"/>
    <mergeCell ref="A144:B144"/>
    <mergeCell ref="A145:B145"/>
    <mergeCell ref="A146:B146"/>
    <mergeCell ref="A147:B147"/>
    <mergeCell ref="A148:B148"/>
  </mergeCells>
  <pageMargins left="0.39370078740157483" right="0.19685039370078741" top="0.59055118110236227" bottom="0.39370078740157483" header="0.15748031496062992" footer="0.15748031496062992"/>
  <pageSetup paperSize="9" scale="80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showGridLines="0" topLeftCell="A66" zoomScaleNormal="100" workbookViewId="0">
      <selection activeCell="B165" sqref="B165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" style="1" bestFit="1" customWidth="1"/>
    <col min="5" max="5" width="14.140625" style="44" bestFit="1" customWidth="1"/>
    <col min="6" max="6" width="10.42578125" style="44" customWidth="1"/>
    <col min="7" max="7" width="9.140625" style="44"/>
    <col min="8" max="8" width="9.5703125" style="1" bestFit="1" customWidth="1"/>
    <col min="9" max="9" width="12.28515625" style="1" bestFit="1" customWidth="1"/>
    <col min="10" max="16384" width="9.140625" style="1"/>
  </cols>
  <sheetData>
    <row r="1" spans="1:13" x14ac:dyDescent="0.2">
      <c r="A1" s="279" t="s">
        <v>104</v>
      </c>
      <c r="B1" s="279"/>
      <c r="C1" s="279"/>
      <c r="D1" s="279"/>
      <c r="E1" s="130"/>
      <c r="F1" s="130"/>
      <c r="G1" s="130"/>
      <c r="H1" s="113"/>
      <c r="I1" s="116"/>
      <c r="J1" s="116"/>
      <c r="K1" s="116"/>
      <c r="L1" s="116"/>
      <c r="M1" s="116"/>
    </row>
    <row r="2" spans="1:13" x14ac:dyDescent="0.2">
      <c r="A2" s="157"/>
      <c r="B2" s="157"/>
      <c r="C2" s="157"/>
      <c r="D2" s="157"/>
      <c r="E2" s="130"/>
      <c r="F2" s="130"/>
      <c r="G2" s="130"/>
      <c r="H2" s="113"/>
      <c r="I2" s="116"/>
      <c r="J2" s="116"/>
      <c r="K2" s="116"/>
      <c r="L2" s="116"/>
      <c r="M2" s="116"/>
    </row>
    <row r="3" spans="1:13" x14ac:dyDescent="0.2">
      <c r="A3" s="158" t="s">
        <v>320</v>
      </c>
      <c r="B3" s="157"/>
      <c r="C3" s="157"/>
      <c r="D3" s="157"/>
      <c r="E3" s="130"/>
      <c r="F3" s="130"/>
      <c r="G3" s="130"/>
      <c r="H3" s="113"/>
      <c r="I3" s="116"/>
      <c r="J3" s="116"/>
      <c r="K3" s="116"/>
      <c r="L3" s="116"/>
      <c r="M3" s="116"/>
    </row>
    <row r="4" spans="1:13" x14ac:dyDescent="0.2">
      <c r="A4" s="46"/>
      <c r="B4" s="46"/>
      <c r="C4" s="46"/>
      <c r="D4" s="46"/>
      <c r="E4" s="130"/>
      <c r="F4" s="130"/>
      <c r="G4" s="130"/>
      <c r="H4" s="113"/>
      <c r="I4" s="116"/>
      <c r="J4" s="116"/>
      <c r="K4" s="116"/>
      <c r="L4" s="116"/>
      <c r="M4" s="116"/>
    </row>
    <row r="5" spans="1:13" x14ac:dyDescent="0.2">
      <c r="A5" s="284" t="s">
        <v>203</v>
      </c>
      <c r="B5" s="284"/>
      <c r="C5" s="284"/>
      <c r="D5" s="284"/>
      <c r="E5" s="130"/>
      <c r="F5" s="130"/>
      <c r="G5" s="130"/>
      <c r="H5" s="113"/>
      <c r="I5" s="116"/>
      <c r="J5" s="116"/>
      <c r="K5" s="116"/>
      <c r="L5" s="116"/>
      <c r="M5" s="116"/>
    </row>
    <row r="6" spans="1:13" x14ac:dyDescent="0.2">
      <c r="A6" s="46"/>
      <c r="B6" s="46"/>
      <c r="C6" s="46"/>
      <c r="D6" s="46"/>
      <c r="E6" s="130"/>
      <c r="F6" s="130"/>
      <c r="G6" s="130"/>
      <c r="H6" s="113"/>
      <c r="I6" s="116"/>
      <c r="J6" s="116"/>
      <c r="K6" s="116"/>
      <c r="L6" s="116"/>
      <c r="M6" s="116"/>
    </row>
    <row r="7" spans="1:13" x14ac:dyDescent="0.2">
      <c r="A7" s="274" t="s">
        <v>187</v>
      </c>
      <c r="B7" s="274"/>
      <c r="C7" s="274"/>
      <c r="D7" s="274"/>
      <c r="E7" s="130"/>
      <c r="F7" s="130"/>
      <c r="G7" s="130"/>
      <c r="H7" s="113"/>
      <c r="I7" s="116"/>
      <c r="J7" s="116"/>
      <c r="K7" s="116"/>
      <c r="L7" s="116"/>
      <c r="M7" s="116"/>
    </row>
    <row r="8" spans="1:13" x14ac:dyDescent="0.2">
      <c r="A8" s="106"/>
      <c r="B8" s="106"/>
      <c r="C8" s="106"/>
      <c r="D8" s="106"/>
      <c r="E8" s="130"/>
      <c r="F8" s="130"/>
      <c r="G8" s="130"/>
      <c r="H8" s="113"/>
      <c r="I8" s="116"/>
      <c r="J8" s="116"/>
      <c r="K8" s="116"/>
      <c r="L8" s="116"/>
      <c r="M8" s="116"/>
    </row>
    <row r="9" spans="1:13" x14ac:dyDescent="0.2">
      <c r="A9" s="159">
        <v>1</v>
      </c>
      <c r="B9" s="159" t="s">
        <v>161</v>
      </c>
      <c r="C9" s="159" t="s">
        <v>2</v>
      </c>
      <c r="D9" s="159" t="s">
        <v>93</v>
      </c>
      <c r="E9" s="130"/>
      <c r="F9" s="130"/>
      <c r="G9" s="130"/>
      <c r="H9" s="113"/>
      <c r="I9" s="116"/>
      <c r="J9" s="116"/>
      <c r="K9" s="116"/>
      <c r="L9" s="116"/>
      <c r="M9" s="116"/>
    </row>
    <row r="10" spans="1:13" x14ac:dyDescent="0.2">
      <c r="A10" s="154" t="s">
        <v>5</v>
      </c>
      <c r="B10" s="79" t="s">
        <v>37</v>
      </c>
      <c r="C10" s="52"/>
      <c r="D10" s="53">
        <v>3911.88</v>
      </c>
      <c r="E10" s="130"/>
      <c r="F10" s="130"/>
      <c r="G10" s="130"/>
      <c r="H10" s="113"/>
      <c r="I10" s="116"/>
      <c r="J10" s="116"/>
      <c r="K10" s="116"/>
      <c r="L10" s="116"/>
      <c r="M10" s="116"/>
    </row>
    <row r="11" spans="1:13" x14ac:dyDescent="0.2">
      <c r="A11" s="154" t="s">
        <v>6</v>
      </c>
      <c r="B11" s="79" t="s">
        <v>49</v>
      </c>
      <c r="C11" s="54"/>
      <c r="D11" s="53">
        <f>D10*C11</f>
        <v>0</v>
      </c>
      <c r="E11" s="130"/>
      <c r="F11" s="130"/>
      <c r="G11" s="130"/>
      <c r="H11" s="113"/>
      <c r="I11" s="116"/>
      <c r="J11" s="116"/>
      <c r="K11" s="116"/>
      <c r="L11" s="116"/>
      <c r="M11" s="116"/>
    </row>
    <row r="12" spans="1:13" x14ac:dyDescent="0.2">
      <c r="A12" s="154" t="s">
        <v>7</v>
      </c>
      <c r="B12" s="50" t="s">
        <v>50</v>
      </c>
      <c r="C12" s="54"/>
      <c r="D12" s="53">
        <f>C12*D10</f>
        <v>0</v>
      </c>
      <c r="E12" s="130"/>
      <c r="F12" s="130"/>
      <c r="G12" s="130"/>
      <c r="H12" s="113"/>
      <c r="I12" s="116"/>
      <c r="J12" s="116"/>
      <c r="K12" s="116"/>
      <c r="L12" s="116"/>
      <c r="M12" s="116"/>
    </row>
    <row r="13" spans="1:13" x14ac:dyDescent="0.2">
      <c r="A13" s="154" t="s">
        <v>8</v>
      </c>
      <c r="B13" s="50" t="s">
        <v>1</v>
      </c>
      <c r="C13" s="54"/>
      <c r="D13" s="53">
        <v>0</v>
      </c>
      <c r="E13" s="130"/>
      <c r="F13" s="130"/>
      <c r="G13" s="130"/>
      <c r="H13" s="113"/>
      <c r="I13" s="116"/>
      <c r="J13" s="116"/>
      <c r="K13" s="116"/>
      <c r="L13" s="116"/>
      <c r="M13" s="116"/>
    </row>
    <row r="14" spans="1:13" x14ac:dyDescent="0.2">
      <c r="A14" s="149" t="s">
        <v>9</v>
      </c>
      <c r="B14" s="50" t="s">
        <v>51</v>
      </c>
      <c r="C14" s="56"/>
      <c r="D14" s="53">
        <v>0</v>
      </c>
      <c r="E14" s="130"/>
      <c r="F14" s="130"/>
      <c r="G14" s="131"/>
      <c r="H14" s="114"/>
      <c r="I14" s="116"/>
      <c r="J14" s="116"/>
      <c r="K14" s="116"/>
      <c r="L14" s="116"/>
      <c r="M14" s="116"/>
    </row>
    <row r="15" spans="1:13" x14ac:dyDescent="0.2">
      <c r="A15" s="154" t="s">
        <v>10</v>
      </c>
      <c r="B15" s="50" t="s">
        <v>52</v>
      </c>
      <c r="C15" s="56"/>
      <c r="D15" s="53">
        <v>0</v>
      </c>
      <c r="E15" s="130"/>
      <c r="F15" s="130"/>
      <c r="G15" s="131"/>
      <c r="H15" s="113"/>
      <c r="I15" s="116"/>
      <c r="J15" s="116"/>
      <c r="K15" s="116"/>
      <c r="L15" s="116"/>
      <c r="M15" s="116"/>
    </row>
    <row r="16" spans="1:13" x14ac:dyDescent="0.2">
      <c r="A16" s="149" t="s">
        <v>11</v>
      </c>
      <c r="B16" s="50" t="s">
        <v>3</v>
      </c>
      <c r="C16" s="54"/>
      <c r="D16" s="53">
        <v>0</v>
      </c>
      <c r="E16" s="130"/>
      <c r="F16" s="130"/>
      <c r="G16" s="132"/>
      <c r="H16" s="113"/>
      <c r="I16" s="116"/>
      <c r="J16" s="116"/>
      <c r="K16" s="116"/>
      <c r="L16" s="116"/>
      <c r="M16" s="116"/>
    </row>
    <row r="17" spans="1:13" x14ac:dyDescent="0.2">
      <c r="A17" s="293" t="s">
        <v>162</v>
      </c>
      <c r="B17" s="293"/>
      <c r="C17" s="293"/>
      <c r="D17" s="57">
        <f>TRUNC(SUM(D10:D16),2)</f>
        <v>3911.88</v>
      </c>
      <c r="E17" s="130"/>
      <c r="F17" s="130"/>
      <c r="G17" s="130"/>
      <c r="H17" s="113"/>
      <c r="I17" s="116"/>
      <c r="J17" s="116"/>
      <c r="K17" s="116"/>
      <c r="L17" s="116"/>
      <c r="M17" s="116"/>
    </row>
    <row r="18" spans="1:13" ht="15" customHeight="1" x14ac:dyDescent="0.2">
      <c r="A18" s="294" t="s">
        <v>172</v>
      </c>
      <c r="B18" s="294"/>
      <c r="C18" s="294"/>
      <c r="D18" s="294"/>
      <c r="E18" s="130"/>
      <c r="F18" s="130"/>
      <c r="G18" s="130"/>
      <c r="H18" s="113"/>
      <c r="I18" s="116"/>
      <c r="J18" s="116"/>
      <c r="K18" s="116"/>
      <c r="L18" s="116"/>
      <c r="M18" s="116"/>
    </row>
    <row r="19" spans="1:13" ht="27" customHeight="1" x14ac:dyDescent="0.2">
      <c r="A19" s="294" t="s">
        <v>173</v>
      </c>
      <c r="B19" s="294"/>
      <c r="C19" s="294"/>
      <c r="D19" s="294"/>
      <c r="E19" s="130"/>
      <c r="F19" s="130"/>
      <c r="G19" s="130"/>
      <c r="H19" s="113"/>
      <c r="I19" s="116"/>
      <c r="J19" s="116"/>
      <c r="K19" s="116"/>
      <c r="L19" s="116"/>
      <c r="M19" s="116"/>
    </row>
    <row r="20" spans="1:13" x14ac:dyDescent="0.2">
      <c r="A20" s="58"/>
      <c r="B20" s="58"/>
      <c r="C20" s="58"/>
      <c r="D20" s="125"/>
      <c r="E20" s="130"/>
      <c r="F20" s="130"/>
      <c r="G20" s="130"/>
      <c r="H20" s="113"/>
      <c r="I20" s="116"/>
      <c r="J20" s="116"/>
      <c r="K20" s="116"/>
      <c r="L20" s="116"/>
      <c r="M20" s="116"/>
    </row>
    <row r="21" spans="1:13" x14ac:dyDescent="0.2">
      <c r="A21" s="274" t="s">
        <v>188</v>
      </c>
      <c r="B21" s="274"/>
      <c r="C21" s="274"/>
      <c r="D21" s="274"/>
      <c r="E21" s="133"/>
      <c r="F21" s="130"/>
      <c r="G21" s="132"/>
      <c r="H21" s="114"/>
      <c r="I21" s="116"/>
      <c r="J21" s="116"/>
      <c r="K21" s="116"/>
      <c r="L21" s="116"/>
      <c r="M21" s="116"/>
    </row>
    <row r="22" spans="1:13" x14ac:dyDescent="0.2">
      <c r="A22" s="153"/>
      <c r="B22" s="153"/>
      <c r="C22" s="153"/>
      <c r="D22" s="153"/>
      <c r="E22" s="133"/>
      <c r="F22" s="130"/>
      <c r="G22" s="132"/>
      <c r="H22" s="114"/>
      <c r="I22" s="116"/>
      <c r="J22" s="116"/>
      <c r="K22" s="116"/>
      <c r="L22" s="116"/>
      <c r="M22" s="116"/>
    </row>
    <row r="23" spans="1:13" x14ac:dyDescent="0.2">
      <c r="A23" s="275" t="s">
        <v>62</v>
      </c>
      <c r="B23" s="275"/>
      <c r="C23" s="275"/>
      <c r="D23" s="275"/>
      <c r="E23" s="133"/>
      <c r="F23" s="130"/>
      <c r="G23" s="132"/>
      <c r="H23" s="114"/>
      <c r="I23" s="116"/>
      <c r="J23" s="116"/>
      <c r="K23" s="116"/>
      <c r="L23" s="116"/>
      <c r="M23" s="116"/>
    </row>
    <row r="24" spans="1:13" x14ac:dyDescent="0.2">
      <c r="A24" s="159" t="s">
        <v>64</v>
      </c>
      <c r="B24" s="160" t="s">
        <v>53</v>
      </c>
      <c r="C24" s="159" t="s">
        <v>2</v>
      </c>
      <c r="D24" s="159" t="s">
        <v>93</v>
      </c>
      <c r="E24" s="133"/>
      <c r="F24" s="130"/>
      <c r="G24" s="130"/>
      <c r="H24" s="113"/>
      <c r="I24" s="116"/>
      <c r="J24" s="116"/>
      <c r="K24" s="116"/>
      <c r="L24" s="116"/>
      <c r="M24" s="116"/>
    </row>
    <row r="25" spans="1:13" x14ac:dyDescent="0.2">
      <c r="A25" s="149" t="s">
        <v>5</v>
      </c>
      <c r="B25" s="79" t="s">
        <v>105</v>
      </c>
      <c r="C25" s="59">
        <f>1/12</f>
        <v>8.3333333333333329E-2</v>
      </c>
      <c r="D25" s="60">
        <f>C25*D17</f>
        <v>325.99</v>
      </c>
      <c r="E25" s="133" t="s">
        <v>85</v>
      </c>
      <c r="F25" s="130"/>
      <c r="G25" s="130"/>
      <c r="H25" s="113"/>
      <c r="I25" s="116"/>
      <c r="J25" s="116"/>
      <c r="K25" s="116"/>
      <c r="L25" s="116"/>
      <c r="M25" s="116"/>
    </row>
    <row r="26" spans="1:13" x14ac:dyDescent="0.2">
      <c r="A26" s="149" t="s">
        <v>6</v>
      </c>
      <c r="B26" s="79" t="s">
        <v>168</v>
      </c>
      <c r="C26" s="59">
        <f>(1/12)+(1/3/12)</f>
        <v>0.1111111111111111</v>
      </c>
      <c r="D26" s="60">
        <f>C26*D17</f>
        <v>434.65333333333331</v>
      </c>
      <c r="E26" s="133" t="s">
        <v>85</v>
      </c>
      <c r="F26" s="130"/>
      <c r="G26" s="130"/>
      <c r="H26" s="113"/>
      <c r="I26" s="116"/>
      <c r="J26" s="116"/>
      <c r="K26" s="116"/>
      <c r="L26" s="116"/>
      <c r="M26" s="116"/>
    </row>
    <row r="27" spans="1:13" x14ac:dyDescent="0.2">
      <c r="A27" s="271" t="s">
        <v>162</v>
      </c>
      <c r="B27" s="271"/>
      <c r="C27" s="61">
        <f>TRUNC(SUM(C25:C26),4)</f>
        <v>0.19439999999999999</v>
      </c>
      <c r="D27" s="62">
        <f>TRUNC(SUM(D25:D26),2)</f>
        <v>760.64</v>
      </c>
      <c r="E27" s="133"/>
      <c r="F27" s="130"/>
      <c r="G27" s="130"/>
      <c r="H27" s="113"/>
      <c r="I27" s="116"/>
      <c r="J27" s="116"/>
      <c r="K27" s="116"/>
      <c r="L27" s="116"/>
      <c r="M27" s="116"/>
    </row>
    <row r="28" spans="1:13" ht="25.5" customHeight="1" x14ac:dyDescent="0.2">
      <c r="A28" s="270" t="s">
        <v>174</v>
      </c>
      <c r="B28" s="270"/>
      <c r="C28" s="270"/>
      <c r="D28" s="270"/>
      <c r="E28" s="133"/>
      <c r="F28" s="130"/>
      <c r="G28" s="130"/>
      <c r="H28" s="113"/>
      <c r="I28" s="116"/>
      <c r="J28" s="116"/>
      <c r="K28" s="116"/>
      <c r="L28" s="116"/>
      <c r="M28" s="116"/>
    </row>
    <row r="29" spans="1:13" ht="25.5" customHeight="1" x14ac:dyDescent="0.2">
      <c r="A29" s="270" t="s">
        <v>175</v>
      </c>
      <c r="B29" s="270"/>
      <c r="C29" s="270"/>
      <c r="D29" s="270"/>
      <c r="E29" s="133"/>
      <c r="F29" s="130"/>
      <c r="G29" s="130"/>
      <c r="H29" s="113"/>
      <c r="I29" s="116"/>
      <c r="J29" s="116"/>
      <c r="K29" s="116"/>
      <c r="L29" s="116"/>
      <c r="M29" s="116"/>
    </row>
    <row r="30" spans="1:13" ht="12.75" customHeight="1" x14ac:dyDescent="0.2">
      <c r="A30" s="148"/>
      <c r="B30" s="148"/>
      <c r="C30" s="148"/>
      <c r="D30" s="148"/>
      <c r="E30" s="133"/>
      <c r="F30" s="130"/>
      <c r="G30" s="130"/>
      <c r="H30" s="113"/>
      <c r="I30" s="116"/>
      <c r="J30" s="116"/>
      <c r="K30" s="116"/>
      <c r="L30" s="116"/>
      <c r="M30" s="116"/>
    </row>
    <row r="31" spans="1:13" ht="30" customHeight="1" x14ac:dyDescent="0.2">
      <c r="A31" s="295" t="s">
        <v>189</v>
      </c>
      <c r="B31" s="296"/>
      <c r="C31" s="296"/>
      <c r="D31" s="296"/>
      <c r="E31" s="134"/>
      <c r="F31" s="135"/>
      <c r="G31" s="130"/>
      <c r="H31" s="113"/>
      <c r="I31" s="116"/>
      <c r="J31" s="116"/>
      <c r="K31" s="116"/>
      <c r="L31" s="116"/>
      <c r="M31" s="116"/>
    </row>
    <row r="32" spans="1:13" x14ac:dyDescent="0.2">
      <c r="A32" s="159" t="s">
        <v>65</v>
      </c>
      <c r="B32" s="160" t="s">
        <v>190</v>
      </c>
      <c r="C32" s="159" t="s">
        <v>2</v>
      </c>
      <c r="D32" s="159" t="s">
        <v>93</v>
      </c>
      <c r="E32" s="133"/>
      <c r="F32" s="130"/>
      <c r="G32" s="130"/>
      <c r="H32" s="114"/>
      <c r="I32" s="116"/>
      <c r="J32" s="116"/>
      <c r="K32" s="116"/>
      <c r="L32" s="116"/>
      <c r="M32" s="116"/>
    </row>
    <row r="33" spans="1:13" x14ac:dyDescent="0.2">
      <c r="A33" s="149" t="s">
        <v>5</v>
      </c>
      <c r="B33" s="79" t="s">
        <v>56</v>
      </c>
      <c r="C33" s="59">
        <v>0.2</v>
      </c>
      <c r="D33" s="60">
        <f t="shared" ref="D33:D40" si="0">($D$17+$D$27)*C33</f>
        <v>934.50400000000013</v>
      </c>
      <c r="E33" s="133" t="s">
        <v>85</v>
      </c>
      <c r="F33" s="130"/>
      <c r="G33" s="130"/>
      <c r="H33" s="113"/>
      <c r="I33" s="116"/>
      <c r="J33" s="116"/>
      <c r="K33" s="116"/>
      <c r="L33" s="116"/>
      <c r="M33" s="116"/>
    </row>
    <row r="34" spans="1:13" x14ac:dyDescent="0.2">
      <c r="A34" s="149" t="s">
        <v>6</v>
      </c>
      <c r="B34" s="79" t="s">
        <v>57</v>
      </c>
      <c r="C34" s="59">
        <v>2.5000000000000001E-2</v>
      </c>
      <c r="D34" s="60">
        <f t="shared" si="0"/>
        <v>116.81300000000002</v>
      </c>
      <c r="E34" s="133" t="s">
        <v>86</v>
      </c>
      <c r="F34" s="130"/>
      <c r="G34" s="130"/>
      <c r="H34" s="113"/>
      <c r="I34" s="116"/>
      <c r="J34" s="116"/>
      <c r="K34" s="116"/>
      <c r="L34" s="116"/>
      <c r="M34" s="116"/>
    </row>
    <row r="35" spans="1:13" x14ac:dyDescent="0.2">
      <c r="A35" s="149" t="s">
        <v>7</v>
      </c>
      <c r="B35" s="79" t="s">
        <v>212</v>
      </c>
      <c r="C35" s="59">
        <v>0.03</v>
      </c>
      <c r="D35" s="60">
        <f t="shared" si="0"/>
        <v>140.1756</v>
      </c>
      <c r="E35" s="133"/>
      <c r="F35" s="130"/>
      <c r="G35" s="130"/>
      <c r="H35" s="113"/>
      <c r="I35" s="116"/>
      <c r="J35" s="116"/>
      <c r="K35" s="116"/>
      <c r="L35" s="116"/>
      <c r="M35" s="116"/>
    </row>
    <row r="36" spans="1:13" x14ac:dyDescent="0.2">
      <c r="A36" s="149" t="s">
        <v>8</v>
      </c>
      <c r="B36" s="79" t="s">
        <v>55</v>
      </c>
      <c r="C36" s="59">
        <v>1.4999999999999999E-2</v>
      </c>
      <c r="D36" s="60">
        <f t="shared" si="0"/>
        <v>70.087800000000001</v>
      </c>
      <c r="E36" s="133" t="s">
        <v>86</v>
      </c>
      <c r="F36" s="130"/>
      <c r="G36" s="130"/>
      <c r="H36" s="113"/>
      <c r="I36" s="116"/>
      <c r="J36" s="116"/>
      <c r="K36" s="116"/>
      <c r="L36" s="116"/>
      <c r="M36" s="116"/>
    </row>
    <row r="37" spans="1:13" x14ac:dyDescent="0.2">
      <c r="A37" s="149" t="s">
        <v>9</v>
      </c>
      <c r="B37" s="79" t="s">
        <v>58</v>
      </c>
      <c r="C37" s="59">
        <v>0.01</v>
      </c>
      <c r="D37" s="60">
        <f t="shared" si="0"/>
        <v>46.725200000000008</v>
      </c>
      <c r="E37" s="133" t="s">
        <v>86</v>
      </c>
      <c r="F37" s="130"/>
      <c r="G37" s="130"/>
      <c r="H37" s="113"/>
      <c r="I37" s="116"/>
      <c r="J37" s="116"/>
      <c r="K37" s="116"/>
      <c r="L37" s="116"/>
      <c r="M37" s="116"/>
    </row>
    <row r="38" spans="1:13" x14ac:dyDescent="0.2">
      <c r="A38" s="149" t="s">
        <v>10</v>
      </c>
      <c r="B38" s="79" t="s">
        <v>59</v>
      </c>
      <c r="C38" s="59">
        <v>6.0000000000000001E-3</v>
      </c>
      <c r="D38" s="60">
        <f t="shared" si="0"/>
        <v>28.035120000000003</v>
      </c>
      <c r="E38" s="133" t="s">
        <v>86</v>
      </c>
      <c r="F38" s="130"/>
      <c r="G38" s="130"/>
      <c r="H38" s="113"/>
      <c r="I38" s="116"/>
      <c r="J38" s="116"/>
      <c r="K38" s="116"/>
      <c r="L38" s="116"/>
      <c r="M38" s="116"/>
    </row>
    <row r="39" spans="1:13" x14ac:dyDescent="0.2">
      <c r="A39" s="149" t="s">
        <v>11</v>
      </c>
      <c r="B39" s="79" t="s">
        <v>60</v>
      </c>
      <c r="C39" s="59">
        <v>2E-3</v>
      </c>
      <c r="D39" s="60">
        <f t="shared" si="0"/>
        <v>9.3450400000000009</v>
      </c>
      <c r="E39" s="133" t="s">
        <v>86</v>
      </c>
      <c r="F39" s="130"/>
      <c r="G39" s="130"/>
      <c r="H39" s="113"/>
      <c r="I39" s="116"/>
      <c r="J39" s="116"/>
      <c r="K39" s="116"/>
      <c r="L39" s="116"/>
      <c r="M39" s="116"/>
    </row>
    <row r="40" spans="1:13" x14ac:dyDescent="0.2">
      <c r="A40" s="149" t="s">
        <v>12</v>
      </c>
      <c r="B40" s="79" t="s">
        <v>61</v>
      </c>
      <c r="C40" s="59">
        <v>0.08</v>
      </c>
      <c r="D40" s="60">
        <f t="shared" si="0"/>
        <v>373.80160000000006</v>
      </c>
      <c r="E40" s="133" t="s">
        <v>85</v>
      </c>
      <c r="F40" s="130"/>
      <c r="G40" s="130"/>
      <c r="H40" s="113"/>
      <c r="I40" s="116"/>
      <c r="J40" s="116"/>
      <c r="K40" s="116"/>
      <c r="L40" s="116"/>
      <c r="M40" s="116"/>
    </row>
    <row r="41" spans="1:13" x14ac:dyDescent="0.2">
      <c r="A41" s="271" t="s">
        <v>162</v>
      </c>
      <c r="B41" s="271"/>
      <c r="C41" s="61">
        <f>SUM(C33:C40)</f>
        <v>0.36800000000000005</v>
      </c>
      <c r="D41" s="62">
        <f>TRUNC(SUM(D33:D40),2)</f>
        <v>1719.48</v>
      </c>
      <c r="E41" s="133"/>
      <c r="F41" s="130"/>
      <c r="G41" s="130"/>
      <c r="H41" s="113"/>
      <c r="I41" s="116"/>
      <c r="J41" s="116"/>
      <c r="K41" s="116"/>
      <c r="L41" s="116"/>
      <c r="M41" s="116"/>
    </row>
    <row r="42" spans="1:13" ht="24" customHeight="1" x14ac:dyDescent="0.2">
      <c r="A42" s="270" t="s">
        <v>176</v>
      </c>
      <c r="B42" s="270"/>
      <c r="C42" s="270"/>
      <c r="D42" s="270"/>
      <c r="E42" s="133"/>
      <c r="F42" s="130"/>
      <c r="G42" s="130"/>
      <c r="H42" s="113"/>
      <c r="I42" s="116"/>
      <c r="J42" s="116"/>
      <c r="K42" s="116"/>
      <c r="L42" s="116"/>
      <c r="M42" s="116"/>
    </row>
    <row r="43" spans="1:13" ht="27" customHeight="1" x14ac:dyDescent="0.2">
      <c r="A43" s="270" t="s">
        <v>177</v>
      </c>
      <c r="B43" s="270"/>
      <c r="C43" s="270"/>
      <c r="D43" s="270"/>
      <c r="E43" s="133"/>
      <c r="F43" s="130"/>
      <c r="G43" s="130"/>
      <c r="H43" s="113"/>
      <c r="I43" s="116"/>
      <c r="J43" s="116"/>
      <c r="K43" s="116"/>
      <c r="L43" s="116"/>
      <c r="M43" s="116"/>
    </row>
    <row r="44" spans="1:13" x14ac:dyDescent="0.2">
      <c r="A44" s="270" t="s">
        <v>178</v>
      </c>
      <c r="B44" s="270"/>
      <c r="C44" s="270"/>
      <c r="D44" s="270"/>
      <c r="E44" s="133"/>
      <c r="F44" s="130"/>
      <c r="G44" s="130"/>
      <c r="H44" s="113"/>
      <c r="I44" s="116"/>
      <c r="J44" s="116"/>
      <c r="K44" s="116"/>
      <c r="L44" s="116"/>
      <c r="M44" s="116"/>
    </row>
    <row r="45" spans="1:13" x14ac:dyDescent="0.2">
      <c r="A45" s="128"/>
      <c r="B45" s="155"/>
      <c r="C45" s="155"/>
      <c r="D45" s="155"/>
      <c r="E45" s="133"/>
      <c r="F45" s="130"/>
      <c r="G45" s="130"/>
      <c r="H45" s="113"/>
      <c r="I45" s="116"/>
      <c r="J45" s="116"/>
      <c r="K45" s="116"/>
      <c r="L45" s="116"/>
      <c r="M45" s="116"/>
    </row>
    <row r="46" spans="1:13" x14ac:dyDescent="0.2">
      <c r="A46" s="276" t="s">
        <v>63</v>
      </c>
      <c r="B46" s="276"/>
      <c r="C46" s="276"/>
      <c r="D46" s="276"/>
      <c r="E46" s="133"/>
      <c r="F46" s="130"/>
      <c r="G46" s="130"/>
      <c r="H46" s="113"/>
      <c r="I46" s="116"/>
      <c r="J46" s="116"/>
      <c r="K46" s="116"/>
      <c r="L46" s="116"/>
      <c r="M46" s="116"/>
    </row>
    <row r="47" spans="1:13" s="24" customFormat="1" x14ac:dyDescent="0.2">
      <c r="A47" s="159" t="s">
        <v>66</v>
      </c>
      <c r="B47" s="160" t="s">
        <v>67</v>
      </c>
      <c r="C47" s="159"/>
      <c r="D47" s="159" t="s">
        <v>93</v>
      </c>
      <c r="E47" s="136"/>
      <c r="F47" s="137"/>
      <c r="G47" s="137"/>
      <c r="H47" s="115"/>
      <c r="I47" s="117"/>
      <c r="J47" s="117"/>
      <c r="K47" s="117"/>
      <c r="L47" s="117"/>
      <c r="M47" s="117"/>
    </row>
    <row r="48" spans="1:13" ht="24.75" customHeight="1" x14ac:dyDescent="0.2">
      <c r="A48" s="149" t="s">
        <v>5</v>
      </c>
      <c r="B48" s="109" t="s">
        <v>81</v>
      </c>
      <c r="C48" s="182"/>
      <c r="D48" s="65">
        <f>((3.95+4.3)*2*22)-D10*6%</f>
        <v>128.28720000000001</v>
      </c>
      <c r="E48" s="312" t="s">
        <v>84</v>
      </c>
      <c r="F48" s="313"/>
      <c r="G48" s="313"/>
      <c r="H48" s="313"/>
      <c r="I48" s="313"/>
      <c r="J48" s="116"/>
      <c r="K48" s="116"/>
      <c r="L48" s="116"/>
      <c r="M48" s="116"/>
    </row>
    <row r="49" spans="1:13" ht="25.5" customHeight="1" x14ac:dyDescent="0.2">
      <c r="A49" s="149" t="s">
        <v>6</v>
      </c>
      <c r="B49" s="109" t="s">
        <v>82</v>
      </c>
      <c r="C49" s="182"/>
      <c r="D49" s="65">
        <f>17.71*22</f>
        <v>389.62</v>
      </c>
      <c r="E49" s="312" t="s">
        <v>87</v>
      </c>
      <c r="F49" s="313"/>
      <c r="G49" s="313"/>
      <c r="H49" s="313"/>
      <c r="I49" s="313"/>
      <c r="J49" s="116"/>
      <c r="K49" s="116"/>
      <c r="L49" s="116"/>
      <c r="M49" s="116"/>
    </row>
    <row r="50" spans="1:13" x14ac:dyDescent="0.2">
      <c r="A50" s="149" t="s">
        <v>7</v>
      </c>
      <c r="B50" s="109" t="s">
        <v>83</v>
      </c>
      <c r="C50" s="182"/>
      <c r="D50" s="65">
        <v>356.35</v>
      </c>
      <c r="E50" s="133" t="s">
        <v>88</v>
      </c>
      <c r="F50" s="130"/>
      <c r="G50" s="130"/>
      <c r="H50" s="113"/>
      <c r="I50" s="116"/>
      <c r="J50" s="116"/>
      <c r="K50" s="116"/>
      <c r="L50" s="116"/>
      <c r="M50" s="116"/>
    </row>
    <row r="51" spans="1:13" x14ac:dyDescent="0.2">
      <c r="A51" s="149" t="s">
        <v>11</v>
      </c>
      <c r="B51" s="109" t="s">
        <v>3</v>
      </c>
      <c r="C51" s="182"/>
      <c r="D51" s="65">
        <v>0</v>
      </c>
      <c r="E51" s="133"/>
      <c r="F51" s="130"/>
      <c r="G51" s="130"/>
      <c r="H51" s="113"/>
      <c r="I51" s="116"/>
      <c r="J51" s="116"/>
      <c r="K51" s="116"/>
      <c r="L51" s="116"/>
      <c r="M51" s="116"/>
    </row>
    <row r="52" spans="1:13" x14ac:dyDescent="0.2">
      <c r="A52" s="271" t="s">
        <v>162</v>
      </c>
      <c r="B52" s="271"/>
      <c r="C52" s="271"/>
      <c r="D52" s="62">
        <f>SUM(D48:D51)</f>
        <v>874.25720000000001</v>
      </c>
      <c r="E52" s="133"/>
      <c r="F52" s="130"/>
      <c r="G52" s="130"/>
      <c r="H52" s="113"/>
      <c r="I52" s="116"/>
      <c r="J52" s="116"/>
      <c r="K52" s="116"/>
      <c r="L52" s="116"/>
      <c r="M52" s="116"/>
    </row>
    <row r="53" spans="1:13" x14ac:dyDescent="0.2">
      <c r="A53" s="268" t="s">
        <v>179</v>
      </c>
      <c r="B53" s="269"/>
      <c r="C53" s="269"/>
      <c r="D53" s="269"/>
      <c r="E53" s="133"/>
      <c r="F53" s="130"/>
      <c r="G53" s="130"/>
      <c r="H53" s="113"/>
      <c r="I53" s="116"/>
      <c r="J53" s="116"/>
      <c r="K53" s="116"/>
      <c r="L53" s="116"/>
      <c r="M53" s="116"/>
    </row>
    <row r="54" spans="1:13" ht="25.5" customHeight="1" x14ac:dyDescent="0.2">
      <c r="A54" s="270" t="s">
        <v>180</v>
      </c>
      <c r="B54" s="270"/>
      <c r="C54" s="270"/>
      <c r="D54" s="270"/>
      <c r="E54" s="133"/>
      <c r="F54" s="130"/>
      <c r="G54" s="130"/>
      <c r="H54" s="113"/>
      <c r="I54" s="116"/>
      <c r="J54" s="116"/>
      <c r="K54" s="116"/>
      <c r="L54" s="116"/>
      <c r="M54" s="116"/>
    </row>
    <row r="55" spans="1:13" x14ac:dyDescent="0.2">
      <c r="A55" s="297"/>
      <c r="B55" s="297"/>
      <c r="C55" s="297"/>
      <c r="D55" s="298"/>
      <c r="E55" s="133"/>
      <c r="F55" s="130"/>
      <c r="G55" s="130"/>
      <c r="H55" s="113"/>
      <c r="I55" s="116"/>
      <c r="J55" s="116"/>
      <c r="K55" s="116"/>
      <c r="L55" s="116"/>
      <c r="M55" s="116"/>
    </row>
    <row r="56" spans="1:13" x14ac:dyDescent="0.2">
      <c r="A56" s="274" t="s">
        <v>192</v>
      </c>
      <c r="B56" s="274"/>
      <c r="C56" s="274"/>
      <c r="D56" s="274"/>
      <c r="E56" s="133"/>
      <c r="F56" s="130"/>
      <c r="G56" s="130"/>
      <c r="H56" s="113"/>
      <c r="I56" s="116"/>
      <c r="J56" s="116"/>
      <c r="K56" s="116"/>
      <c r="L56" s="116"/>
      <c r="M56" s="116"/>
    </row>
    <row r="57" spans="1:13" x14ac:dyDescent="0.2">
      <c r="A57" s="159">
        <v>2</v>
      </c>
      <c r="B57" s="272" t="s">
        <v>191</v>
      </c>
      <c r="C57" s="273"/>
      <c r="D57" s="159" t="s">
        <v>93</v>
      </c>
      <c r="E57" s="133"/>
      <c r="F57" s="130"/>
      <c r="G57" s="130"/>
      <c r="H57" s="113"/>
      <c r="I57" s="116"/>
      <c r="J57" s="116"/>
      <c r="K57" s="116"/>
      <c r="L57" s="116"/>
      <c r="M57" s="116"/>
    </row>
    <row r="58" spans="1:13" x14ac:dyDescent="0.2">
      <c r="A58" s="149" t="s">
        <v>64</v>
      </c>
      <c r="B58" s="280" t="s">
        <v>53</v>
      </c>
      <c r="C58" s="280"/>
      <c r="D58" s="60">
        <f>D27</f>
        <v>760.64</v>
      </c>
      <c r="E58" s="133"/>
      <c r="F58" s="130"/>
      <c r="G58" s="130"/>
      <c r="H58" s="113"/>
      <c r="I58" s="116"/>
      <c r="J58" s="116"/>
      <c r="K58" s="116"/>
      <c r="L58" s="116"/>
      <c r="M58" s="116"/>
    </row>
    <row r="59" spans="1:13" x14ac:dyDescent="0.2">
      <c r="A59" s="149" t="s">
        <v>65</v>
      </c>
      <c r="B59" s="280" t="s">
        <v>54</v>
      </c>
      <c r="C59" s="280"/>
      <c r="D59" s="60">
        <f>D41</f>
        <v>1719.48</v>
      </c>
      <c r="E59" s="133"/>
      <c r="F59" s="130"/>
      <c r="G59" s="130"/>
      <c r="H59" s="113"/>
      <c r="I59" s="116"/>
      <c r="J59" s="116"/>
      <c r="K59" s="116"/>
      <c r="L59" s="116"/>
      <c r="M59" s="116"/>
    </row>
    <row r="60" spans="1:13" x14ac:dyDescent="0.2">
      <c r="A60" s="149" t="s">
        <v>66</v>
      </c>
      <c r="B60" s="280" t="s">
        <v>67</v>
      </c>
      <c r="C60" s="280"/>
      <c r="D60" s="60">
        <f>D52</f>
        <v>874.25720000000001</v>
      </c>
      <c r="E60" s="133"/>
      <c r="F60" s="130"/>
      <c r="G60" s="130"/>
      <c r="H60" s="113"/>
      <c r="I60" s="116"/>
      <c r="J60" s="116"/>
      <c r="K60" s="116"/>
      <c r="L60" s="116"/>
      <c r="M60" s="116"/>
    </row>
    <row r="61" spans="1:13" x14ac:dyDescent="0.2">
      <c r="A61" s="271" t="s">
        <v>162</v>
      </c>
      <c r="B61" s="271"/>
      <c r="C61" s="271"/>
      <c r="D61" s="62">
        <f>TRUNC(SUM(D58:D60),2)</f>
        <v>3354.37</v>
      </c>
      <c r="E61" s="133"/>
      <c r="F61" s="130"/>
      <c r="G61" s="130"/>
      <c r="H61" s="113"/>
      <c r="I61" s="116"/>
      <c r="J61" s="116"/>
      <c r="K61" s="116"/>
      <c r="L61" s="116"/>
      <c r="M61" s="116"/>
    </row>
    <row r="62" spans="1:13" x14ac:dyDescent="0.2">
      <c r="A62" s="281"/>
      <c r="B62" s="282"/>
      <c r="C62" s="282"/>
      <c r="D62" s="282"/>
      <c r="E62" s="133"/>
      <c r="F62" s="130"/>
      <c r="G62" s="130"/>
      <c r="H62" s="113"/>
      <c r="I62" s="116"/>
      <c r="J62" s="116"/>
      <c r="K62" s="116"/>
      <c r="L62" s="116"/>
      <c r="M62" s="116"/>
    </row>
    <row r="63" spans="1:13" x14ac:dyDescent="0.2">
      <c r="A63" s="274" t="s">
        <v>194</v>
      </c>
      <c r="B63" s="274"/>
      <c r="C63" s="274"/>
      <c r="D63" s="274"/>
      <c r="E63" s="133"/>
      <c r="F63" s="130"/>
      <c r="G63" s="130"/>
      <c r="H63" s="113"/>
      <c r="I63" s="116"/>
      <c r="J63" s="116"/>
      <c r="K63" s="116"/>
      <c r="L63" s="116"/>
      <c r="M63" s="116"/>
    </row>
    <row r="64" spans="1:13" x14ac:dyDescent="0.2">
      <c r="A64" s="77"/>
      <c r="B64" s="106"/>
      <c r="C64" s="106"/>
      <c r="D64" s="106"/>
      <c r="E64" s="133"/>
      <c r="F64" s="130"/>
      <c r="G64" s="130"/>
      <c r="H64" s="113"/>
      <c r="I64" s="116"/>
      <c r="J64" s="116"/>
      <c r="K64" s="116"/>
      <c r="L64" s="116"/>
      <c r="M64" s="116"/>
    </row>
    <row r="65" spans="1:13" x14ac:dyDescent="0.2">
      <c r="A65" s="159">
        <v>3</v>
      </c>
      <c r="B65" s="159" t="s">
        <v>163</v>
      </c>
      <c r="C65" s="159" t="s">
        <v>2</v>
      </c>
      <c r="D65" s="159" t="s">
        <v>93</v>
      </c>
      <c r="E65" s="138"/>
      <c r="F65" s="130"/>
      <c r="G65" s="130"/>
      <c r="H65" s="113"/>
      <c r="I65" s="116"/>
      <c r="J65" s="116"/>
      <c r="K65" s="116"/>
      <c r="L65" s="116"/>
      <c r="M65" s="116"/>
    </row>
    <row r="66" spans="1:13" x14ac:dyDescent="0.2">
      <c r="A66" s="149" t="s">
        <v>5</v>
      </c>
      <c r="B66" s="79" t="s">
        <v>70</v>
      </c>
      <c r="C66" s="59">
        <f>((1/12)*5%)</f>
        <v>4.1666666666666666E-3</v>
      </c>
      <c r="D66" s="60">
        <f>$D$17*C66</f>
        <v>16.299500000000002</v>
      </c>
      <c r="E66" s="133" t="s">
        <v>193</v>
      </c>
      <c r="F66" s="130"/>
      <c r="G66" s="130"/>
      <c r="H66" s="113"/>
      <c r="I66" s="116"/>
      <c r="J66" s="118"/>
      <c r="K66" s="116"/>
      <c r="L66" s="116"/>
      <c r="M66" s="116"/>
    </row>
    <row r="67" spans="1:13" x14ac:dyDescent="0.2">
      <c r="A67" s="149" t="s">
        <v>6</v>
      </c>
      <c r="B67" s="79" t="s">
        <v>69</v>
      </c>
      <c r="C67" s="59">
        <f>0.08*C66</f>
        <v>3.3333333333333332E-4</v>
      </c>
      <c r="D67" s="60">
        <f>C67*D17</f>
        <v>1.30396</v>
      </c>
      <c r="E67" s="133" t="s">
        <v>89</v>
      </c>
      <c r="F67" s="130"/>
      <c r="G67" s="130"/>
      <c r="H67" s="113"/>
      <c r="I67" s="116"/>
      <c r="J67" s="119"/>
      <c r="K67" s="116"/>
      <c r="L67" s="116"/>
      <c r="M67" s="116"/>
    </row>
    <row r="68" spans="1:13" x14ac:dyDescent="0.2">
      <c r="A68" s="149" t="s">
        <v>7</v>
      </c>
      <c r="B68" s="79" t="s">
        <v>68</v>
      </c>
      <c r="C68" s="59">
        <v>1.9400000000000001E-2</v>
      </c>
      <c r="D68" s="60">
        <f>$D$17*C68</f>
        <v>75.890472000000003</v>
      </c>
      <c r="E68" s="133" t="s">
        <v>90</v>
      </c>
      <c r="F68" s="130"/>
      <c r="G68" s="130"/>
      <c r="H68" s="113"/>
      <c r="I68" s="116"/>
      <c r="J68" s="120"/>
      <c r="K68" s="116"/>
      <c r="L68" s="116"/>
      <c r="M68" s="116"/>
    </row>
    <row r="69" spans="1:13" x14ac:dyDescent="0.2">
      <c r="A69" s="149" t="s">
        <v>8</v>
      </c>
      <c r="B69" s="79" t="s">
        <v>71</v>
      </c>
      <c r="C69" s="59">
        <f>C41*C68</f>
        <v>7.1392000000000009E-3</v>
      </c>
      <c r="D69" s="60">
        <f t="shared" ref="D69" si="1">$D$17*C69</f>
        <v>27.927693696000006</v>
      </c>
      <c r="E69" s="136" t="s">
        <v>91</v>
      </c>
      <c r="F69" s="139"/>
      <c r="G69" s="130"/>
      <c r="H69" s="113"/>
      <c r="I69" s="116"/>
      <c r="J69" s="120"/>
      <c r="K69" s="116"/>
      <c r="L69" s="116"/>
      <c r="M69" s="116"/>
    </row>
    <row r="70" spans="1:13" ht="25.5" customHeight="1" x14ac:dyDescent="0.2">
      <c r="A70" s="149" t="s">
        <v>9</v>
      </c>
      <c r="B70" s="79" t="s">
        <v>213</v>
      </c>
      <c r="C70" s="59">
        <f>(1+(1/12)+(1/12)+(1/12/3))*0.5*0.08*100%</f>
        <v>4.7777777777777766E-2</v>
      </c>
      <c r="D70" s="60">
        <f>C70*(D17+D27)</f>
        <v>223.2426222222222</v>
      </c>
      <c r="E70" s="314" t="s">
        <v>214</v>
      </c>
      <c r="F70" s="315"/>
      <c r="G70" s="315"/>
      <c r="H70" s="315"/>
      <c r="I70" s="315"/>
      <c r="J70" s="119"/>
      <c r="K70" s="116"/>
      <c r="L70" s="116"/>
      <c r="M70" s="116"/>
    </row>
    <row r="71" spans="1:13" x14ac:dyDescent="0.2">
      <c r="A71" s="271" t="s">
        <v>162</v>
      </c>
      <c r="B71" s="271"/>
      <c r="C71" s="61">
        <f>TRUNC(SUM(C66:C70),4)</f>
        <v>7.8799999999999995E-2</v>
      </c>
      <c r="D71" s="62">
        <f>TRUNC(SUM(D66:D70),2)</f>
        <v>344.66</v>
      </c>
      <c r="E71" s="133"/>
      <c r="F71" s="130"/>
      <c r="G71" s="130"/>
      <c r="H71" s="113"/>
      <c r="I71" s="116"/>
      <c r="J71" s="116"/>
      <c r="K71" s="116"/>
      <c r="L71" s="116"/>
      <c r="M71" s="116"/>
    </row>
    <row r="72" spans="1:13" x14ac:dyDescent="0.2">
      <c r="A72" s="283"/>
      <c r="B72" s="282"/>
      <c r="C72" s="282"/>
      <c r="D72" s="282"/>
      <c r="E72" s="133"/>
      <c r="F72" s="130"/>
      <c r="G72" s="130"/>
      <c r="H72" s="113"/>
      <c r="I72" s="116"/>
      <c r="J72" s="116"/>
      <c r="K72" s="116"/>
      <c r="L72" s="116"/>
      <c r="M72" s="116"/>
    </row>
    <row r="73" spans="1:13" x14ac:dyDescent="0.2">
      <c r="A73" s="274" t="s">
        <v>195</v>
      </c>
      <c r="B73" s="274"/>
      <c r="C73" s="274"/>
      <c r="D73" s="274"/>
      <c r="E73" s="133"/>
      <c r="F73" s="130"/>
      <c r="G73" s="130"/>
      <c r="H73" s="113"/>
      <c r="I73" s="116"/>
      <c r="J73" s="116"/>
      <c r="K73" s="116"/>
      <c r="L73" s="116"/>
      <c r="M73" s="116"/>
    </row>
    <row r="74" spans="1:13" x14ac:dyDescent="0.2">
      <c r="A74" s="107"/>
      <c r="B74" s="107"/>
      <c r="C74" s="107"/>
      <c r="D74" s="107"/>
      <c r="E74" s="133"/>
      <c r="F74" s="130"/>
      <c r="G74" s="130"/>
      <c r="H74" s="113"/>
      <c r="I74" s="116"/>
      <c r="J74" s="116"/>
      <c r="K74" s="116"/>
      <c r="L74" s="116"/>
      <c r="M74" s="116"/>
    </row>
    <row r="75" spans="1:13" ht="34.5" customHeight="1" x14ac:dyDescent="0.2">
      <c r="A75" s="270" t="s">
        <v>181</v>
      </c>
      <c r="B75" s="270"/>
      <c r="C75" s="270"/>
      <c r="D75" s="270"/>
      <c r="E75" s="133"/>
      <c r="F75" s="130"/>
      <c r="G75" s="137"/>
      <c r="H75" s="113"/>
      <c r="I75" s="116"/>
      <c r="J75" s="116"/>
      <c r="K75" s="116"/>
      <c r="L75" s="116"/>
      <c r="M75" s="116"/>
    </row>
    <row r="76" spans="1:13" x14ac:dyDescent="0.2">
      <c r="A76" s="270" t="s">
        <v>182</v>
      </c>
      <c r="B76" s="270"/>
      <c r="C76" s="270"/>
      <c r="D76" s="270"/>
      <c r="E76" s="133"/>
      <c r="F76" s="130"/>
      <c r="G76" s="130"/>
      <c r="H76" s="113"/>
      <c r="I76" s="116"/>
      <c r="J76" s="116"/>
      <c r="K76" s="116"/>
      <c r="L76" s="116"/>
      <c r="M76" s="116"/>
    </row>
    <row r="77" spans="1:13" x14ac:dyDescent="0.2">
      <c r="A77" s="153"/>
      <c r="B77" s="153"/>
      <c r="C77" s="153"/>
      <c r="D77" s="153"/>
      <c r="E77" s="133"/>
      <c r="F77" s="130"/>
      <c r="G77" s="130"/>
      <c r="H77" s="113"/>
      <c r="I77" s="116"/>
      <c r="J77" s="116"/>
      <c r="K77" s="116"/>
      <c r="L77" s="116"/>
      <c r="M77" s="116"/>
    </row>
    <row r="78" spans="1:13" x14ac:dyDescent="0.2">
      <c r="A78" s="275" t="s">
        <v>72</v>
      </c>
      <c r="B78" s="275"/>
      <c r="C78" s="275"/>
      <c r="D78" s="275"/>
      <c r="E78" s="133"/>
      <c r="F78" s="130"/>
      <c r="G78" s="130"/>
      <c r="H78" s="113"/>
      <c r="I78" s="116"/>
      <c r="J78" s="116"/>
      <c r="K78" s="116"/>
      <c r="L78" s="116"/>
      <c r="M78" s="116"/>
    </row>
    <row r="79" spans="1:13" x14ac:dyDescent="0.2">
      <c r="A79" s="159" t="s">
        <v>18</v>
      </c>
      <c r="B79" s="159" t="s">
        <v>73</v>
      </c>
      <c r="C79" s="159" t="s">
        <v>2</v>
      </c>
      <c r="D79" s="159" t="s">
        <v>93</v>
      </c>
      <c r="E79" s="133"/>
      <c r="F79" s="130"/>
      <c r="G79" s="130"/>
      <c r="H79" s="113"/>
      <c r="I79" s="121"/>
      <c r="J79" s="116"/>
      <c r="K79" s="116"/>
      <c r="L79" s="116"/>
      <c r="M79" s="116"/>
    </row>
    <row r="80" spans="1:13" x14ac:dyDescent="0.2">
      <c r="A80" s="149" t="s">
        <v>5</v>
      </c>
      <c r="B80" s="79" t="s">
        <v>73</v>
      </c>
      <c r="C80" s="59">
        <f>2.96/30/12</f>
        <v>8.2222222222222228E-3</v>
      </c>
      <c r="D80" s="60">
        <f>$D$17*C80</f>
        <v>32.164346666666667</v>
      </c>
      <c r="E80" s="136" t="s">
        <v>92</v>
      </c>
      <c r="F80" s="130"/>
      <c r="G80" s="130"/>
      <c r="H80" s="113"/>
      <c r="I80" s="121"/>
      <c r="J80" s="116"/>
      <c r="K80" s="116"/>
      <c r="L80" s="116"/>
      <c r="M80" s="116"/>
    </row>
    <row r="81" spans="1:13" x14ac:dyDescent="0.2">
      <c r="A81" s="149" t="s">
        <v>6</v>
      </c>
      <c r="B81" s="79" t="s">
        <v>74</v>
      </c>
      <c r="C81" s="59">
        <f>(1/30/12)*5*1.5%</f>
        <v>2.0833333333333335E-4</v>
      </c>
      <c r="D81" s="60">
        <f>$D$17*C81</f>
        <v>0.81497500000000012</v>
      </c>
      <c r="E81" s="136" t="s">
        <v>197</v>
      </c>
      <c r="F81" s="130"/>
      <c r="G81" s="130"/>
      <c r="H81" s="113"/>
      <c r="I81" s="116"/>
      <c r="J81" s="116"/>
      <c r="K81" s="116"/>
      <c r="L81" s="116"/>
      <c r="M81" s="116"/>
    </row>
    <row r="82" spans="1:13" x14ac:dyDescent="0.2">
      <c r="A82" s="149" t="s">
        <v>7</v>
      </c>
      <c r="B82" s="79" t="s">
        <v>106</v>
      </c>
      <c r="C82" s="59">
        <f>(15/30/12)*0.78%</f>
        <v>3.2499999999999999E-4</v>
      </c>
      <c r="D82" s="60">
        <f>$D$17*C82</f>
        <v>1.271361</v>
      </c>
      <c r="E82" s="136" t="s">
        <v>169</v>
      </c>
      <c r="F82" s="137"/>
      <c r="G82" s="137"/>
      <c r="H82" s="113"/>
      <c r="I82" s="116"/>
      <c r="J82" s="116"/>
      <c r="K82" s="116"/>
      <c r="L82" s="116"/>
      <c r="M82" s="116"/>
    </row>
    <row r="83" spans="1:13" x14ac:dyDescent="0.2">
      <c r="A83" s="149" t="s">
        <v>8</v>
      </c>
      <c r="B83" s="79" t="s">
        <v>16</v>
      </c>
      <c r="C83" s="59">
        <f>C94</f>
        <v>3.4666666666666665E-3</v>
      </c>
      <c r="D83" s="60">
        <f>D94</f>
        <v>14.360946133333334</v>
      </c>
      <c r="E83" s="136" t="s">
        <v>171</v>
      </c>
      <c r="F83" s="140"/>
      <c r="G83" s="130"/>
      <c r="H83" s="113"/>
      <c r="I83" s="116"/>
      <c r="J83" s="116"/>
      <c r="K83" s="116"/>
      <c r="L83" s="116"/>
      <c r="M83" s="116"/>
    </row>
    <row r="84" spans="1:13" x14ac:dyDescent="0.2">
      <c r="A84" s="149" t="s">
        <v>9</v>
      </c>
      <c r="B84" s="79" t="s">
        <v>102</v>
      </c>
      <c r="C84" s="59">
        <f>(1/30/12)*5*40%</f>
        <v>5.5555555555555566E-3</v>
      </c>
      <c r="D84" s="60">
        <f>C84*D17</f>
        <v>21.73266666666667</v>
      </c>
      <c r="E84" s="136" t="s">
        <v>170</v>
      </c>
      <c r="F84" s="141"/>
      <c r="G84" s="137"/>
      <c r="H84" s="115"/>
      <c r="I84" s="116"/>
      <c r="J84" s="116"/>
      <c r="K84" s="116"/>
      <c r="L84" s="116"/>
      <c r="M84" s="116"/>
    </row>
    <row r="85" spans="1:13" x14ac:dyDescent="0.2">
      <c r="A85" s="149" t="s">
        <v>10</v>
      </c>
      <c r="B85" s="79" t="s">
        <v>103</v>
      </c>
      <c r="C85" s="59">
        <f>(C80+C81+C82+C84)*C41</f>
        <v>5.2664888888888902E-3</v>
      </c>
      <c r="D85" s="60">
        <f>C85*D17</f>
        <v>20.601872554666674</v>
      </c>
      <c r="E85" s="133" t="s">
        <v>85</v>
      </c>
      <c r="F85" s="130"/>
      <c r="G85" s="130"/>
      <c r="H85" s="113"/>
      <c r="I85" s="122"/>
      <c r="J85" s="123"/>
      <c r="K85" s="116"/>
      <c r="L85" s="116"/>
      <c r="M85" s="116"/>
    </row>
    <row r="86" spans="1:13" x14ac:dyDescent="0.2">
      <c r="A86" s="271" t="s">
        <v>162</v>
      </c>
      <c r="B86" s="271"/>
      <c r="C86" s="61">
        <f>TRUNC(SUM(C80:C85),4)</f>
        <v>2.3E-2</v>
      </c>
      <c r="D86" s="62">
        <f>TRUNC(SUM(D80:D85),2)</f>
        <v>90.94</v>
      </c>
      <c r="E86" s="133"/>
      <c r="F86" s="130"/>
      <c r="G86" s="130"/>
      <c r="H86" s="113"/>
      <c r="I86" s="116"/>
      <c r="J86" s="116"/>
      <c r="K86" s="116"/>
      <c r="L86" s="116"/>
      <c r="M86" s="116"/>
    </row>
    <row r="87" spans="1:13" ht="25.5" customHeight="1" x14ac:dyDescent="0.2">
      <c r="A87" s="270" t="s">
        <v>183</v>
      </c>
      <c r="B87" s="270"/>
      <c r="C87" s="270"/>
      <c r="D87" s="270"/>
      <c r="E87" s="133"/>
      <c r="F87" s="130"/>
      <c r="G87" s="130"/>
      <c r="H87" s="113"/>
      <c r="I87" s="116"/>
      <c r="J87" s="116"/>
      <c r="K87" s="116"/>
      <c r="L87" s="116"/>
      <c r="M87" s="116"/>
    </row>
    <row r="88" spans="1:13" x14ac:dyDescent="0.2">
      <c r="A88" s="148"/>
      <c r="B88" s="148"/>
      <c r="C88" s="148"/>
      <c r="D88" s="148"/>
      <c r="E88" s="133"/>
      <c r="F88" s="130"/>
      <c r="G88" s="130"/>
      <c r="H88" s="113"/>
      <c r="I88" s="116"/>
      <c r="J88" s="116"/>
      <c r="K88" s="116"/>
      <c r="L88" s="116"/>
      <c r="M88" s="116"/>
    </row>
    <row r="89" spans="1:13" x14ac:dyDescent="0.2">
      <c r="A89" s="275" t="s">
        <v>97</v>
      </c>
      <c r="B89" s="275"/>
      <c r="C89" s="275"/>
      <c r="D89" s="275"/>
      <c r="E89" s="133"/>
      <c r="F89" s="130"/>
      <c r="G89" s="130"/>
      <c r="H89" s="113"/>
      <c r="I89" s="116"/>
      <c r="J89" s="116"/>
      <c r="K89" s="116"/>
      <c r="L89" s="116"/>
      <c r="M89" s="116"/>
    </row>
    <row r="90" spans="1:13" s="44" customFormat="1" x14ac:dyDescent="0.2">
      <c r="A90" s="159" t="s">
        <v>196</v>
      </c>
      <c r="B90" s="161" t="s">
        <v>16</v>
      </c>
      <c r="C90" s="161" t="s">
        <v>2</v>
      </c>
      <c r="D90" s="159" t="s">
        <v>93</v>
      </c>
      <c r="E90" s="133"/>
      <c r="F90" s="130"/>
      <c r="G90" s="130"/>
      <c r="H90" s="113"/>
      <c r="I90" s="124"/>
      <c r="J90" s="124"/>
      <c r="K90" s="124"/>
      <c r="L90" s="124"/>
      <c r="M90" s="124"/>
    </row>
    <row r="91" spans="1:13" s="44" customFormat="1" ht="25.5" customHeight="1" x14ac:dyDescent="0.2">
      <c r="A91" s="47" t="s">
        <v>5</v>
      </c>
      <c r="B91" s="66" t="s">
        <v>94</v>
      </c>
      <c r="C91" s="42">
        <f>(4/3*(4/12)/12)*2%</f>
        <v>7.407407407407407E-4</v>
      </c>
      <c r="D91" s="48">
        <f>(D17*C91)</f>
        <v>2.8976888888888888</v>
      </c>
      <c r="E91" s="142" t="s">
        <v>95</v>
      </c>
      <c r="F91" s="316" t="s">
        <v>96</v>
      </c>
      <c r="G91" s="316"/>
      <c r="H91" s="316"/>
      <c r="I91" s="316"/>
      <c r="J91" s="124"/>
      <c r="K91" s="124"/>
      <c r="L91" s="124"/>
    </row>
    <row r="92" spans="1:13" s="44" customFormat="1" ht="25.5" customHeight="1" x14ac:dyDescent="0.2">
      <c r="A92" s="47" t="s">
        <v>6</v>
      </c>
      <c r="B92" s="67" t="s">
        <v>99</v>
      </c>
      <c r="C92" s="42">
        <f>(4/12)*2%*C41</f>
        <v>2.4533333333333334E-3</v>
      </c>
      <c r="D92" s="48">
        <f>(D17+D25)*C92</f>
        <v>10.396907733333334</v>
      </c>
      <c r="E92" s="142"/>
      <c r="F92" s="316" t="s">
        <v>100</v>
      </c>
      <c r="G92" s="316"/>
      <c r="H92" s="316"/>
      <c r="I92" s="316"/>
      <c r="J92" s="124"/>
      <c r="K92" s="124"/>
      <c r="L92" s="124"/>
    </row>
    <row r="93" spans="1:13" s="44" customFormat="1" x14ac:dyDescent="0.2">
      <c r="A93" s="47" t="s">
        <v>7</v>
      </c>
      <c r="B93" s="66" t="s">
        <v>98</v>
      </c>
      <c r="C93" s="42">
        <f>C91*C41</f>
        <v>2.7259259259259261E-4</v>
      </c>
      <c r="D93" s="48">
        <f>D17*C93</f>
        <v>1.0663495111111112</v>
      </c>
      <c r="E93" s="142"/>
      <c r="F93" s="143" t="s">
        <v>101</v>
      </c>
      <c r="G93" s="130"/>
      <c r="H93" s="124"/>
      <c r="I93" s="124"/>
      <c r="J93" s="124"/>
      <c r="K93" s="124"/>
      <c r="L93" s="124"/>
    </row>
    <row r="94" spans="1:13" x14ac:dyDescent="0.2">
      <c r="A94" s="271" t="s">
        <v>162</v>
      </c>
      <c r="B94" s="271"/>
      <c r="C94" s="43">
        <f>SUM(C91:C93)</f>
        <v>3.4666666666666665E-3</v>
      </c>
      <c r="D94" s="49">
        <f>SUM(D91:D93)</f>
        <v>14.360946133333334</v>
      </c>
      <c r="E94" s="133"/>
      <c r="F94" s="130"/>
      <c r="G94" s="130"/>
      <c r="H94" s="113"/>
      <c r="I94" s="116"/>
      <c r="J94" s="116"/>
      <c r="K94" s="116"/>
      <c r="L94" s="116"/>
      <c r="M94" s="116"/>
    </row>
    <row r="95" spans="1:13" x14ac:dyDescent="0.2">
      <c r="A95" s="153"/>
      <c r="B95" s="153"/>
      <c r="C95" s="146"/>
      <c r="D95" s="126"/>
      <c r="E95" s="133"/>
      <c r="F95" s="130"/>
      <c r="G95" s="130"/>
      <c r="H95" s="113"/>
      <c r="I95" s="116"/>
      <c r="J95" s="116"/>
      <c r="K95" s="116"/>
      <c r="L95" s="116"/>
      <c r="M95" s="116"/>
    </row>
    <row r="96" spans="1:13" x14ac:dyDescent="0.2">
      <c r="A96" s="275" t="s">
        <v>75</v>
      </c>
      <c r="B96" s="275"/>
      <c r="C96" s="275"/>
      <c r="D96" s="275"/>
      <c r="E96" s="133"/>
      <c r="F96" s="130"/>
      <c r="G96" s="130"/>
      <c r="H96" s="113"/>
      <c r="I96" s="116"/>
      <c r="J96" s="116"/>
      <c r="K96" s="116"/>
      <c r="L96" s="116"/>
      <c r="M96" s="116"/>
    </row>
    <row r="97" spans="1:13" x14ac:dyDescent="0.2">
      <c r="A97" s="159" t="s">
        <v>19</v>
      </c>
      <c r="B97" s="161" t="s">
        <v>78</v>
      </c>
      <c r="C97" s="161" t="s">
        <v>2</v>
      </c>
      <c r="D97" s="159" t="s">
        <v>93</v>
      </c>
      <c r="E97" s="133"/>
      <c r="F97" s="130"/>
      <c r="G97" s="130"/>
      <c r="H97" s="113"/>
      <c r="I97" s="116"/>
      <c r="J97" s="116"/>
      <c r="K97" s="116"/>
      <c r="L97" s="116"/>
      <c r="M97" s="116"/>
    </row>
    <row r="98" spans="1:13" x14ac:dyDescent="0.2">
      <c r="A98" s="149" t="s">
        <v>5</v>
      </c>
      <c r="B98" s="79" t="s">
        <v>76</v>
      </c>
      <c r="C98" s="59">
        <v>0</v>
      </c>
      <c r="D98" s="60">
        <f t="shared" ref="D98" si="2">$D$17*C98</f>
        <v>0</v>
      </c>
      <c r="E98" s="133"/>
      <c r="F98" s="130"/>
      <c r="G98" s="130"/>
      <c r="H98" s="113"/>
      <c r="I98" s="116"/>
      <c r="J98" s="116"/>
      <c r="K98" s="116"/>
      <c r="L98" s="116"/>
      <c r="M98" s="116"/>
    </row>
    <row r="99" spans="1:13" x14ac:dyDescent="0.2">
      <c r="A99" s="271" t="s">
        <v>162</v>
      </c>
      <c r="B99" s="271"/>
      <c r="C99" s="61">
        <f>TRUNC(SUM(C98),4)</f>
        <v>0</v>
      </c>
      <c r="D99" s="62">
        <f>TRUNC(SUM(D98),2)</f>
        <v>0</v>
      </c>
      <c r="E99" s="133"/>
      <c r="F99" s="130"/>
      <c r="G99" s="130"/>
      <c r="H99" s="113"/>
      <c r="I99" s="116"/>
      <c r="J99" s="116"/>
      <c r="K99" s="116"/>
      <c r="L99" s="116"/>
      <c r="M99" s="116"/>
    </row>
    <row r="100" spans="1:13" x14ac:dyDescent="0.2">
      <c r="A100" s="63"/>
      <c r="B100" s="153"/>
      <c r="C100" s="152"/>
      <c r="D100" s="152"/>
      <c r="E100" s="133"/>
      <c r="F100" s="130"/>
      <c r="G100" s="130"/>
      <c r="H100" s="113"/>
      <c r="I100" s="116"/>
      <c r="J100" s="116"/>
      <c r="K100" s="116"/>
      <c r="L100" s="116"/>
      <c r="M100" s="116"/>
    </row>
    <row r="101" spans="1:13" x14ac:dyDescent="0.2">
      <c r="A101" s="274" t="s">
        <v>198</v>
      </c>
      <c r="B101" s="274"/>
      <c r="C101" s="274"/>
      <c r="D101" s="274"/>
      <c r="E101" s="133"/>
      <c r="F101" s="130"/>
      <c r="G101" s="130"/>
      <c r="H101" s="113"/>
      <c r="I101" s="116"/>
      <c r="J101" s="116"/>
      <c r="K101" s="116"/>
      <c r="L101" s="116"/>
      <c r="M101" s="116"/>
    </row>
    <row r="102" spans="1:13" x14ac:dyDescent="0.2">
      <c r="A102" s="159">
        <v>4</v>
      </c>
      <c r="B102" s="161" t="s">
        <v>199</v>
      </c>
      <c r="C102" s="161" t="s">
        <v>2</v>
      </c>
      <c r="D102" s="159" t="s">
        <v>93</v>
      </c>
      <c r="E102" s="133"/>
      <c r="F102" s="130"/>
      <c r="G102" s="130"/>
      <c r="H102" s="113"/>
      <c r="I102" s="123"/>
      <c r="J102" s="116"/>
      <c r="K102" s="116"/>
      <c r="L102" s="116"/>
      <c r="M102" s="116"/>
    </row>
    <row r="103" spans="1:13" x14ac:dyDescent="0.2">
      <c r="A103" s="149" t="s">
        <v>18</v>
      </c>
      <c r="B103" s="66" t="s">
        <v>73</v>
      </c>
      <c r="C103" s="59">
        <f>C86</f>
        <v>2.3E-2</v>
      </c>
      <c r="D103" s="60">
        <f>D86</f>
        <v>90.94</v>
      </c>
      <c r="E103" s="133"/>
      <c r="F103" s="130"/>
      <c r="G103" s="130"/>
      <c r="H103" s="113"/>
      <c r="I103" s="116"/>
      <c r="J103" s="116"/>
      <c r="K103" s="116"/>
      <c r="L103" s="116"/>
      <c r="M103" s="116"/>
    </row>
    <row r="104" spans="1:13" x14ac:dyDescent="0.2">
      <c r="A104" s="149" t="s">
        <v>19</v>
      </c>
      <c r="B104" s="66" t="s">
        <v>78</v>
      </c>
      <c r="C104" s="59">
        <f>C98</f>
        <v>0</v>
      </c>
      <c r="D104" s="60">
        <f>D99</f>
        <v>0</v>
      </c>
      <c r="E104" s="133"/>
      <c r="F104" s="130"/>
      <c r="G104" s="130"/>
      <c r="H104" s="113"/>
      <c r="I104" s="116"/>
      <c r="J104" s="116"/>
      <c r="K104" s="116"/>
      <c r="L104" s="116"/>
      <c r="M104" s="116"/>
    </row>
    <row r="105" spans="1:13" x14ac:dyDescent="0.2">
      <c r="A105" s="271" t="s">
        <v>162</v>
      </c>
      <c r="B105" s="271"/>
      <c r="C105" s="59">
        <f>SUM(C103:C104)</f>
        <v>2.3E-2</v>
      </c>
      <c r="D105" s="62">
        <f>TRUNC(SUM(D103:D104),2)</f>
        <v>90.94</v>
      </c>
      <c r="E105" s="133"/>
      <c r="F105" s="130"/>
      <c r="G105" s="130"/>
      <c r="H105" s="113"/>
      <c r="I105" s="116"/>
      <c r="J105" s="116"/>
      <c r="K105" s="116"/>
      <c r="L105" s="116"/>
      <c r="M105" s="116"/>
    </row>
    <row r="106" spans="1:13" x14ac:dyDescent="0.2">
      <c r="A106" s="151"/>
      <c r="B106" s="152"/>
      <c r="C106" s="152"/>
      <c r="D106" s="152"/>
      <c r="E106" s="133"/>
      <c r="F106" s="130"/>
      <c r="G106" s="130"/>
      <c r="H106" s="113"/>
      <c r="I106" s="116"/>
      <c r="J106" s="116"/>
      <c r="K106" s="116"/>
      <c r="L106" s="116"/>
      <c r="M106" s="116"/>
    </row>
    <row r="107" spans="1:13" x14ac:dyDescent="0.2">
      <c r="A107" s="274" t="s">
        <v>200</v>
      </c>
      <c r="B107" s="274"/>
      <c r="C107" s="274"/>
      <c r="D107" s="274"/>
      <c r="E107" s="133"/>
      <c r="F107" s="130"/>
      <c r="G107" s="130"/>
      <c r="H107" s="113"/>
      <c r="I107" s="116"/>
      <c r="J107" s="116"/>
      <c r="K107" s="116"/>
      <c r="L107" s="116"/>
      <c r="M107" s="116"/>
    </row>
    <row r="108" spans="1:13" x14ac:dyDescent="0.2">
      <c r="A108" s="153"/>
      <c r="B108" s="153"/>
      <c r="C108" s="106"/>
      <c r="D108" s="106"/>
      <c r="E108" s="133"/>
      <c r="F108" s="130"/>
      <c r="G108" s="130"/>
      <c r="H108" s="113"/>
      <c r="I108" s="116"/>
      <c r="J108" s="116"/>
      <c r="K108" s="116"/>
      <c r="L108" s="116"/>
      <c r="M108" s="116"/>
    </row>
    <row r="109" spans="1:13" x14ac:dyDescent="0.2">
      <c r="A109" s="159">
        <v>5</v>
      </c>
      <c r="B109" s="159" t="s">
        <v>164</v>
      </c>
      <c r="C109" s="159"/>
      <c r="D109" s="159" t="s">
        <v>93</v>
      </c>
      <c r="E109" s="133"/>
      <c r="F109" s="130"/>
      <c r="G109" s="130"/>
      <c r="H109" s="113"/>
      <c r="I109" s="116"/>
      <c r="J109" s="116"/>
      <c r="K109" s="116"/>
      <c r="L109" s="116"/>
      <c r="M109" s="116"/>
    </row>
    <row r="110" spans="1:13" x14ac:dyDescent="0.2">
      <c r="A110" s="149" t="s">
        <v>5</v>
      </c>
      <c r="B110" s="109" t="s">
        <v>79</v>
      </c>
      <c r="C110" s="182"/>
      <c r="D110" s="60">
        <f>Uniformes!D17</f>
        <v>8.1791666666666671</v>
      </c>
      <c r="E110" s="133"/>
      <c r="F110" s="130"/>
      <c r="G110" s="130"/>
      <c r="H110" s="113"/>
      <c r="I110" s="116"/>
      <c r="J110" s="116"/>
      <c r="K110" s="116"/>
      <c r="L110" s="116"/>
      <c r="M110" s="116"/>
    </row>
    <row r="111" spans="1:13" x14ac:dyDescent="0.2">
      <c r="A111" s="149" t="s">
        <v>6</v>
      </c>
      <c r="B111" s="109" t="s">
        <v>13</v>
      </c>
      <c r="C111" s="182"/>
      <c r="D111" s="60">
        <f>Materiais!D65</f>
        <v>84.861388888888882</v>
      </c>
      <c r="E111" s="133"/>
      <c r="F111" s="130"/>
      <c r="G111" s="130"/>
      <c r="H111" s="113"/>
      <c r="I111" s="116"/>
      <c r="J111" s="116"/>
      <c r="K111" s="116"/>
      <c r="L111" s="116"/>
      <c r="M111" s="116"/>
    </row>
    <row r="112" spans="1:13" x14ac:dyDescent="0.2">
      <c r="A112" s="149" t="s">
        <v>7</v>
      </c>
      <c r="B112" s="109" t="s">
        <v>14</v>
      </c>
      <c r="C112" s="182"/>
      <c r="D112" s="60">
        <v>0</v>
      </c>
      <c r="E112" s="133"/>
      <c r="F112" s="130"/>
      <c r="G112" s="130"/>
      <c r="H112" s="113"/>
      <c r="I112" s="116"/>
      <c r="J112" s="116"/>
      <c r="K112" s="116"/>
      <c r="L112" s="116"/>
      <c r="M112" s="116"/>
    </row>
    <row r="113" spans="1:13" x14ac:dyDescent="0.2">
      <c r="A113" s="149" t="s">
        <v>8</v>
      </c>
      <c r="B113" s="109" t="s">
        <v>3</v>
      </c>
      <c r="C113" s="182"/>
      <c r="D113" s="60">
        <v>0</v>
      </c>
      <c r="E113" s="133"/>
      <c r="F113" s="130"/>
      <c r="G113" s="130"/>
      <c r="H113" s="113"/>
      <c r="I113" s="116"/>
      <c r="J113" s="116"/>
      <c r="K113" s="116"/>
      <c r="L113" s="116"/>
      <c r="M113" s="116"/>
    </row>
    <row r="114" spans="1:13" x14ac:dyDescent="0.2">
      <c r="A114" s="271" t="s">
        <v>162</v>
      </c>
      <c r="B114" s="271"/>
      <c r="C114" s="183"/>
      <c r="D114" s="62">
        <f>TRUNC(SUM(D110:D113),2)</f>
        <v>93.04</v>
      </c>
      <c r="E114" s="133"/>
      <c r="F114" s="130"/>
      <c r="G114" s="130"/>
      <c r="H114" s="113"/>
      <c r="I114" s="116"/>
      <c r="J114" s="116"/>
      <c r="K114" s="116"/>
      <c r="L114" s="116"/>
      <c r="M114" s="116"/>
    </row>
    <row r="115" spans="1:13" x14ac:dyDescent="0.2">
      <c r="A115" s="270" t="s">
        <v>184</v>
      </c>
      <c r="B115" s="270"/>
      <c r="C115" s="270"/>
      <c r="D115" s="270"/>
      <c r="E115" s="133"/>
      <c r="F115" s="130"/>
      <c r="G115" s="130"/>
      <c r="H115" s="113"/>
      <c r="I115" s="116"/>
      <c r="J115" s="116"/>
      <c r="K115" s="116"/>
      <c r="L115" s="116"/>
      <c r="M115" s="116"/>
    </row>
    <row r="116" spans="1:13" x14ac:dyDescent="0.2">
      <c r="A116" s="63"/>
      <c r="B116" s="153"/>
      <c r="C116" s="153"/>
      <c r="D116" s="153"/>
      <c r="E116" s="133"/>
      <c r="F116" s="130"/>
      <c r="G116" s="130"/>
      <c r="H116" s="113"/>
      <c r="I116" s="116"/>
      <c r="J116" s="116"/>
      <c r="K116" s="116"/>
      <c r="L116" s="116"/>
      <c r="M116" s="116"/>
    </row>
    <row r="117" spans="1:13" x14ac:dyDescent="0.2">
      <c r="A117" s="274" t="s">
        <v>201</v>
      </c>
      <c r="B117" s="274"/>
      <c r="C117" s="274"/>
      <c r="D117" s="274"/>
      <c r="E117" s="133"/>
      <c r="F117" s="130"/>
      <c r="G117" s="130"/>
      <c r="H117" s="113"/>
      <c r="I117" s="116"/>
      <c r="J117" s="116"/>
      <c r="K117" s="116"/>
      <c r="L117" s="116"/>
      <c r="M117" s="116"/>
    </row>
    <row r="118" spans="1:13" x14ac:dyDescent="0.2">
      <c r="A118" s="153"/>
      <c r="B118" s="153"/>
      <c r="C118" s="106"/>
      <c r="D118" s="106"/>
      <c r="E118" s="133"/>
      <c r="F118" s="130"/>
      <c r="G118" s="130"/>
      <c r="H118" s="113"/>
      <c r="I118" s="116"/>
      <c r="J118" s="116"/>
      <c r="K118" s="116"/>
      <c r="L118" s="116"/>
      <c r="M118" s="116"/>
    </row>
    <row r="119" spans="1:13" x14ac:dyDescent="0.2">
      <c r="A119" s="159">
        <v>6</v>
      </c>
      <c r="B119" s="159" t="s">
        <v>165</v>
      </c>
      <c r="C119" s="159" t="s">
        <v>2</v>
      </c>
      <c r="D119" s="159" t="s">
        <v>93</v>
      </c>
      <c r="E119" s="133"/>
      <c r="F119" s="130"/>
      <c r="G119" s="130"/>
      <c r="H119" s="113"/>
      <c r="I119" s="116"/>
      <c r="J119" s="116"/>
      <c r="K119" s="116"/>
      <c r="L119" s="116"/>
      <c r="M119" s="116"/>
    </row>
    <row r="120" spans="1:13" x14ac:dyDescent="0.2">
      <c r="A120" s="149" t="s">
        <v>5</v>
      </c>
      <c r="B120" s="79" t="s">
        <v>20</v>
      </c>
      <c r="C120" s="70">
        <v>0.05</v>
      </c>
      <c r="D120" s="60">
        <f>TRUNC(C120*D138,2)</f>
        <v>389.74</v>
      </c>
      <c r="E120" s="143" t="s">
        <v>166</v>
      </c>
      <c r="F120" s="130"/>
      <c r="G120" s="130"/>
      <c r="H120" s="113"/>
      <c r="I120" s="116"/>
      <c r="J120" s="116"/>
      <c r="K120" s="116"/>
      <c r="L120" s="116"/>
      <c r="M120" s="116"/>
    </row>
    <row r="121" spans="1:13" x14ac:dyDescent="0.2">
      <c r="A121" s="149" t="s">
        <v>6</v>
      </c>
      <c r="B121" s="79" t="s">
        <v>4</v>
      </c>
      <c r="C121" s="71">
        <v>0.1</v>
      </c>
      <c r="D121" s="60">
        <f>TRUNC(C121*(D120+D138),2)</f>
        <v>818.46</v>
      </c>
      <c r="E121" s="143" t="s">
        <v>167</v>
      </c>
      <c r="F121" s="130"/>
      <c r="G121" s="130"/>
      <c r="H121" s="113"/>
      <c r="I121" s="116"/>
      <c r="J121" s="116"/>
      <c r="K121" s="116"/>
      <c r="L121" s="116"/>
      <c r="M121" s="116"/>
    </row>
    <row r="122" spans="1:13" x14ac:dyDescent="0.2">
      <c r="A122" s="149" t="s">
        <v>7</v>
      </c>
      <c r="B122" s="79" t="s">
        <v>43</v>
      </c>
      <c r="C122" s="110">
        <f>1-(C123+C124+C125)</f>
        <v>0.85749999999999993</v>
      </c>
      <c r="D122" s="72">
        <f>(D138+D120+D121)/C122</f>
        <v>10499.230320699709</v>
      </c>
      <c r="E122" s="133"/>
      <c r="F122" s="130"/>
      <c r="G122" s="130"/>
      <c r="H122" s="113"/>
      <c r="I122" s="116"/>
      <c r="J122" s="116"/>
      <c r="K122" s="116"/>
      <c r="L122" s="116"/>
      <c r="M122" s="116"/>
    </row>
    <row r="123" spans="1:13" x14ac:dyDescent="0.2">
      <c r="A123" s="149" t="s">
        <v>46</v>
      </c>
      <c r="B123" s="79" t="s">
        <v>40</v>
      </c>
      <c r="C123" s="73">
        <v>1.6500000000000001E-2</v>
      </c>
      <c r="D123" s="60">
        <f>TRUNC(C123*D122,2)</f>
        <v>173.23</v>
      </c>
      <c r="E123" s="133"/>
      <c r="F123" s="130"/>
      <c r="G123" s="130"/>
      <c r="H123" s="113"/>
      <c r="I123" s="116"/>
      <c r="J123" s="116"/>
      <c r="K123" s="116"/>
      <c r="L123" s="116"/>
      <c r="M123" s="116"/>
    </row>
    <row r="124" spans="1:13" x14ac:dyDescent="0.2">
      <c r="A124" s="149" t="s">
        <v>47</v>
      </c>
      <c r="B124" s="79" t="s">
        <v>41</v>
      </c>
      <c r="C124" s="74">
        <v>7.5999999999999998E-2</v>
      </c>
      <c r="D124" s="60">
        <f>TRUNC(C124*D122,2)</f>
        <v>797.94</v>
      </c>
      <c r="E124" s="133"/>
      <c r="F124" s="130"/>
      <c r="G124" s="130"/>
      <c r="H124" s="113"/>
      <c r="I124" s="116"/>
      <c r="J124" s="116"/>
      <c r="K124" s="116"/>
      <c r="L124" s="116"/>
      <c r="M124" s="116"/>
    </row>
    <row r="125" spans="1:13" x14ac:dyDescent="0.2">
      <c r="A125" s="149" t="s">
        <v>48</v>
      </c>
      <c r="B125" s="79" t="s">
        <v>42</v>
      </c>
      <c r="C125" s="75">
        <v>0.05</v>
      </c>
      <c r="D125" s="60">
        <f>TRUNC(C125*D122,2)</f>
        <v>524.96</v>
      </c>
      <c r="E125" s="133"/>
      <c r="F125" s="130"/>
      <c r="G125" s="130"/>
      <c r="H125" s="113"/>
      <c r="I125" s="116"/>
      <c r="J125" s="116"/>
      <c r="K125" s="116"/>
      <c r="L125" s="116"/>
      <c r="M125" s="116"/>
    </row>
    <row r="126" spans="1:13" x14ac:dyDescent="0.2">
      <c r="A126" s="271" t="s">
        <v>162</v>
      </c>
      <c r="B126" s="271"/>
      <c r="C126" s="73"/>
      <c r="D126" s="62">
        <f>TRUNC(SUM(D120:D125),2)-D122</f>
        <v>2704.3296793002901</v>
      </c>
      <c r="E126" s="133"/>
      <c r="F126" s="130"/>
      <c r="G126" s="130"/>
      <c r="H126" s="113"/>
      <c r="I126" s="116"/>
      <c r="J126" s="116"/>
      <c r="K126" s="116"/>
      <c r="L126" s="116"/>
      <c r="M126" s="116"/>
    </row>
    <row r="127" spans="1:13" x14ac:dyDescent="0.2">
      <c r="A127" s="269" t="s">
        <v>185</v>
      </c>
      <c r="B127" s="269"/>
      <c r="C127" s="269"/>
      <c r="D127" s="269"/>
      <c r="E127" s="133"/>
      <c r="F127" s="130"/>
      <c r="G127" s="130"/>
      <c r="H127" s="113"/>
      <c r="I127" s="116"/>
      <c r="J127" s="116"/>
      <c r="K127" s="116"/>
      <c r="L127" s="116"/>
      <c r="M127" s="116"/>
    </row>
    <row r="128" spans="1:13" x14ac:dyDescent="0.2">
      <c r="A128" s="270" t="s">
        <v>186</v>
      </c>
      <c r="B128" s="270"/>
      <c r="C128" s="270"/>
      <c r="D128" s="270"/>
      <c r="E128" s="133"/>
      <c r="F128" s="130"/>
      <c r="G128" s="130"/>
      <c r="H128" s="113"/>
      <c r="I128" s="116"/>
      <c r="J128" s="116"/>
      <c r="K128" s="116"/>
      <c r="L128" s="116"/>
      <c r="M128" s="116"/>
    </row>
    <row r="129" spans="1:13" x14ac:dyDescent="0.2">
      <c r="A129" s="76"/>
      <c r="B129" s="76"/>
      <c r="C129" s="76"/>
      <c r="D129" s="78"/>
      <c r="E129" s="130"/>
      <c r="F129" s="130"/>
      <c r="G129" s="130"/>
      <c r="H129" s="113"/>
      <c r="I129" s="116"/>
      <c r="J129" s="116"/>
      <c r="K129" s="116"/>
      <c r="L129" s="116"/>
      <c r="M129" s="116"/>
    </row>
    <row r="130" spans="1:13" x14ac:dyDescent="0.2">
      <c r="A130" s="301" t="s">
        <v>202</v>
      </c>
      <c r="B130" s="301"/>
      <c r="C130" s="301"/>
      <c r="D130" s="301"/>
      <c r="E130" s="130"/>
      <c r="F130" s="144"/>
      <c r="G130" s="130"/>
      <c r="H130" s="113"/>
      <c r="I130" s="116"/>
      <c r="J130" s="116"/>
      <c r="K130" s="116"/>
      <c r="L130" s="116"/>
      <c r="M130" s="116"/>
    </row>
    <row r="131" spans="1:13" x14ac:dyDescent="0.2">
      <c r="A131" s="156"/>
      <c r="B131" s="156"/>
      <c r="C131" s="156"/>
      <c r="D131" s="156"/>
      <c r="E131" s="130"/>
      <c r="F131" s="144"/>
      <c r="G131" s="130"/>
      <c r="H131" s="113"/>
      <c r="I131" s="116"/>
      <c r="J131" s="116"/>
      <c r="K131" s="116"/>
      <c r="L131" s="116"/>
      <c r="M131" s="116"/>
    </row>
    <row r="132" spans="1:13" ht="25.5" customHeight="1" x14ac:dyDescent="0.2">
      <c r="A132" s="162"/>
      <c r="B132" s="163" t="s">
        <v>204</v>
      </c>
      <c r="C132" s="159"/>
      <c r="D132" s="159" t="s">
        <v>93</v>
      </c>
      <c r="E132" s="130"/>
      <c r="F132" s="130"/>
      <c r="G132" s="130"/>
      <c r="H132" s="113"/>
      <c r="I132" s="116"/>
      <c r="J132" s="116"/>
      <c r="K132" s="116"/>
      <c r="L132" s="116"/>
      <c r="M132" s="116"/>
    </row>
    <row r="133" spans="1:13" x14ac:dyDescent="0.2">
      <c r="A133" s="150" t="s">
        <v>5</v>
      </c>
      <c r="B133" s="66" t="s">
        <v>206</v>
      </c>
      <c r="C133" s="181"/>
      <c r="D133" s="60">
        <f>D17</f>
        <v>3911.88</v>
      </c>
      <c r="E133" s="130"/>
      <c r="F133" s="130"/>
      <c r="G133" s="130"/>
      <c r="H133" s="113"/>
      <c r="I133" s="116"/>
      <c r="J133" s="116"/>
      <c r="K133" s="116"/>
      <c r="L133" s="116"/>
      <c r="M133" s="116"/>
    </row>
    <row r="134" spans="1:13" x14ac:dyDescent="0.2">
      <c r="A134" s="150" t="s">
        <v>6</v>
      </c>
      <c r="B134" s="66" t="s">
        <v>207</v>
      </c>
      <c r="C134" s="181"/>
      <c r="D134" s="60">
        <f>D61</f>
        <v>3354.37</v>
      </c>
      <c r="E134" s="130"/>
      <c r="F134" s="130"/>
      <c r="G134" s="130"/>
      <c r="H134" s="113"/>
      <c r="I134" s="116"/>
      <c r="J134" s="116"/>
      <c r="K134" s="116"/>
      <c r="L134" s="116"/>
      <c r="M134" s="116"/>
    </row>
    <row r="135" spans="1:13" x14ac:dyDescent="0.2">
      <c r="A135" s="150" t="s">
        <v>7</v>
      </c>
      <c r="B135" s="66" t="s">
        <v>208</v>
      </c>
      <c r="C135" s="181"/>
      <c r="D135" s="60">
        <f>D71</f>
        <v>344.66</v>
      </c>
      <c r="E135" s="130"/>
      <c r="F135" s="144"/>
      <c r="G135" s="130"/>
      <c r="H135" s="113"/>
      <c r="I135" s="116"/>
      <c r="J135" s="116"/>
      <c r="K135" s="116"/>
      <c r="L135" s="116"/>
      <c r="M135" s="116"/>
    </row>
    <row r="136" spans="1:13" x14ac:dyDescent="0.2">
      <c r="A136" s="150" t="s">
        <v>8</v>
      </c>
      <c r="B136" s="66" t="s">
        <v>77</v>
      </c>
      <c r="C136" s="181"/>
      <c r="D136" s="60">
        <f>D105</f>
        <v>90.94</v>
      </c>
      <c r="E136" s="130"/>
      <c r="F136" s="144"/>
      <c r="G136" s="130"/>
      <c r="H136" s="113"/>
      <c r="I136" s="116"/>
      <c r="J136" s="116"/>
      <c r="K136" s="116"/>
      <c r="L136" s="116"/>
      <c r="M136" s="116"/>
    </row>
    <row r="137" spans="1:13" x14ac:dyDescent="0.2">
      <c r="A137" s="150" t="s">
        <v>9</v>
      </c>
      <c r="B137" s="66" t="s">
        <v>209</v>
      </c>
      <c r="C137" s="181"/>
      <c r="D137" s="60">
        <f>D114</f>
        <v>93.04</v>
      </c>
      <c r="E137" s="130"/>
      <c r="F137" s="130"/>
      <c r="G137" s="130"/>
      <c r="H137" s="113"/>
      <c r="I137" s="116"/>
      <c r="J137" s="116"/>
      <c r="K137" s="116"/>
      <c r="L137" s="116"/>
      <c r="M137" s="116"/>
    </row>
    <row r="138" spans="1:13" x14ac:dyDescent="0.2">
      <c r="A138" s="277" t="s">
        <v>80</v>
      </c>
      <c r="B138" s="278"/>
      <c r="C138" s="159"/>
      <c r="D138" s="62">
        <f>TRUNC(SUM(D133:D137),2)</f>
        <v>7794.89</v>
      </c>
      <c r="E138" s="130"/>
      <c r="F138" s="140"/>
      <c r="G138" s="130"/>
      <c r="H138" s="113"/>
      <c r="I138" s="116"/>
      <c r="J138" s="116"/>
      <c r="K138" s="116"/>
      <c r="L138" s="116"/>
      <c r="M138" s="116"/>
    </row>
    <row r="139" spans="1:13" x14ac:dyDescent="0.2">
      <c r="A139" s="150" t="s">
        <v>10</v>
      </c>
      <c r="B139" s="66" t="s">
        <v>210</v>
      </c>
      <c r="C139" s="181"/>
      <c r="D139" s="60">
        <f>D126</f>
        <v>2704.3296793002901</v>
      </c>
      <c r="E139" s="130"/>
      <c r="F139" s="130"/>
      <c r="G139" s="130"/>
      <c r="H139" s="113"/>
      <c r="I139" s="116"/>
      <c r="J139" s="116"/>
      <c r="K139" s="116"/>
      <c r="L139" s="116"/>
      <c r="M139" s="116"/>
    </row>
    <row r="140" spans="1:13" x14ac:dyDescent="0.2">
      <c r="A140" s="277" t="s">
        <v>205</v>
      </c>
      <c r="B140" s="278"/>
      <c r="C140" s="159"/>
      <c r="D140" s="184">
        <f>TRUNC(SUM(D138:D139),2)</f>
        <v>10499.21</v>
      </c>
      <c r="E140" s="130"/>
      <c r="F140" s="130"/>
      <c r="G140" s="130"/>
      <c r="H140" s="113"/>
      <c r="I140" s="116"/>
      <c r="J140" s="116"/>
      <c r="K140" s="116"/>
      <c r="L140" s="116"/>
      <c r="M140" s="116"/>
    </row>
    <row r="141" spans="1:13" hidden="1" x14ac:dyDescent="0.2">
      <c r="D141" s="4"/>
      <c r="E141" s="124"/>
      <c r="F141" s="124"/>
      <c r="G141" s="124"/>
      <c r="H141" s="116"/>
      <c r="I141" s="116"/>
      <c r="J141" s="116"/>
      <c r="K141" s="116"/>
      <c r="L141" s="116"/>
      <c r="M141" s="116"/>
    </row>
    <row r="142" spans="1:13" ht="40.5" hidden="1" customHeight="1" thickBot="1" x14ac:dyDescent="0.25">
      <c r="A142" s="45"/>
      <c r="B142" s="45" t="s">
        <v>21</v>
      </c>
      <c r="C142" s="3"/>
      <c r="D142" s="3"/>
      <c r="E142" s="124"/>
      <c r="F142" s="124"/>
      <c r="G142" s="124"/>
      <c r="H142" s="116"/>
      <c r="I142" s="116"/>
      <c r="J142" s="116"/>
      <c r="K142" s="116"/>
      <c r="L142" s="116"/>
      <c r="M142" s="116"/>
    </row>
    <row r="143" spans="1:13" ht="39" hidden="1" customHeight="1" thickBot="1" x14ac:dyDescent="0.25">
      <c r="A143" s="285" t="s">
        <v>23</v>
      </c>
      <c r="B143" s="286"/>
      <c r="C143" s="6" t="s">
        <v>22</v>
      </c>
      <c r="D143" s="7" t="s">
        <v>0</v>
      </c>
      <c r="E143" s="124"/>
      <c r="F143" s="124"/>
      <c r="G143" s="124"/>
      <c r="H143" s="116"/>
      <c r="I143" s="116"/>
      <c r="J143" s="116"/>
      <c r="K143" s="116"/>
      <c r="L143" s="116"/>
      <c r="M143" s="116"/>
    </row>
    <row r="144" spans="1:13" ht="12.75" hidden="1" customHeight="1" x14ac:dyDescent="0.2">
      <c r="A144" s="299" t="s">
        <v>24</v>
      </c>
      <c r="B144" s="300"/>
      <c r="C144" s="8"/>
      <c r="D144" s="9">
        <v>0</v>
      </c>
      <c r="E144" s="124"/>
      <c r="F144" s="124"/>
      <c r="G144" s="124"/>
      <c r="H144" s="116"/>
      <c r="I144" s="116"/>
      <c r="J144" s="116"/>
      <c r="K144" s="116"/>
      <c r="L144" s="116"/>
      <c r="M144" s="116"/>
    </row>
    <row r="145" spans="1:13" ht="12.75" hidden="1" customHeight="1" x14ac:dyDescent="0.2">
      <c r="A145" s="287" t="s">
        <v>25</v>
      </c>
      <c r="B145" s="288"/>
      <c r="C145" s="10"/>
      <c r="D145" s="11">
        <v>0</v>
      </c>
      <c r="E145" s="124"/>
      <c r="F145" s="124"/>
      <c r="G145" s="124"/>
      <c r="H145" s="116"/>
      <c r="I145" s="116"/>
      <c r="J145" s="116"/>
      <c r="K145" s="116"/>
      <c r="L145" s="116"/>
      <c r="M145" s="116"/>
    </row>
    <row r="146" spans="1:13" ht="12.75" hidden="1" customHeight="1" x14ac:dyDescent="0.2">
      <c r="A146" s="287" t="s">
        <v>26</v>
      </c>
      <c r="B146" s="288"/>
      <c r="C146" s="10"/>
      <c r="D146" s="11">
        <v>0</v>
      </c>
      <c r="E146" s="124"/>
      <c r="F146" s="124"/>
      <c r="G146" s="124"/>
      <c r="H146" s="116"/>
      <c r="I146" s="116"/>
      <c r="J146" s="116"/>
      <c r="K146" s="116"/>
      <c r="L146" s="116"/>
      <c r="M146" s="116"/>
    </row>
    <row r="147" spans="1:13" ht="12.75" hidden="1" customHeight="1" x14ac:dyDescent="0.2">
      <c r="A147" s="287" t="s">
        <v>27</v>
      </c>
      <c r="B147" s="288"/>
      <c r="C147" s="10"/>
      <c r="D147" s="11">
        <v>0</v>
      </c>
      <c r="E147" s="124"/>
      <c r="F147" s="124"/>
      <c r="G147" s="124"/>
      <c r="H147" s="116"/>
      <c r="I147" s="116"/>
      <c r="J147" s="116"/>
      <c r="K147" s="116"/>
      <c r="L147" s="116"/>
      <c r="M147" s="116"/>
    </row>
    <row r="148" spans="1:13" ht="12.75" hidden="1" customHeight="1" x14ac:dyDescent="0.2">
      <c r="A148" s="289"/>
      <c r="B148" s="290"/>
      <c r="C148" s="12"/>
      <c r="D148" s="11"/>
      <c r="E148" s="124"/>
      <c r="F148" s="124"/>
      <c r="G148" s="124"/>
      <c r="H148" s="116"/>
      <c r="I148" s="116"/>
      <c r="J148" s="116"/>
      <c r="K148" s="116"/>
      <c r="L148" s="116"/>
      <c r="M148" s="116"/>
    </row>
    <row r="149" spans="1:13" ht="13.5" hidden="1" customHeight="1" thickBot="1" x14ac:dyDescent="0.25">
      <c r="A149" s="291"/>
      <c r="B149" s="292"/>
      <c r="C149" s="13"/>
      <c r="D149" s="14"/>
      <c r="E149" s="124"/>
      <c r="F149" s="124"/>
      <c r="G149" s="124"/>
      <c r="H149" s="116"/>
      <c r="I149" s="116"/>
      <c r="J149" s="116"/>
      <c r="K149" s="116"/>
      <c r="L149" s="116"/>
      <c r="M149" s="116"/>
    </row>
    <row r="150" spans="1:13" ht="13.5" hidden="1" thickBot="1" x14ac:dyDescent="0.25">
      <c r="A150" s="39" t="s">
        <v>28</v>
      </c>
      <c r="B150" s="40"/>
      <c r="C150" s="41"/>
      <c r="D150" s="15">
        <f>SUM(D148:D149)</f>
        <v>0</v>
      </c>
      <c r="E150" s="124"/>
      <c r="F150" s="124"/>
      <c r="G150" s="124"/>
      <c r="H150" s="116"/>
      <c r="I150" s="116"/>
      <c r="J150" s="116"/>
      <c r="K150" s="116"/>
      <c r="L150" s="116"/>
      <c r="M150" s="116"/>
    </row>
    <row r="151" spans="1:13" hidden="1" x14ac:dyDescent="0.2">
      <c r="E151" s="124"/>
      <c r="F151" s="124"/>
      <c r="G151" s="124"/>
      <c r="H151" s="116"/>
      <c r="I151" s="116"/>
      <c r="J151" s="116"/>
      <c r="K151" s="116"/>
      <c r="L151" s="116"/>
      <c r="M151" s="116"/>
    </row>
    <row r="152" spans="1:13" ht="13.5" hidden="1" customHeight="1" thickBot="1" x14ac:dyDescent="0.25">
      <c r="A152" s="45" t="s">
        <v>29</v>
      </c>
      <c r="B152" s="45" t="s">
        <v>30</v>
      </c>
      <c r="C152" s="3"/>
      <c r="D152" s="3"/>
      <c r="E152" s="124"/>
      <c r="F152" s="124"/>
      <c r="G152" s="124"/>
      <c r="H152" s="116"/>
      <c r="I152" s="116"/>
      <c r="J152" s="116"/>
      <c r="K152" s="116"/>
      <c r="L152" s="116"/>
      <c r="M152" s="116"/>
    </row>
    <row r="153" spans="1:13" ht="13.5" hidden="1" customHeight="1" thickBot="1" x14ac:dyDescent="0.25">
      <c r="A153" s="34" t="s">
        <v>31</v>
      </c>
      <c r="B153" s="35"/>
      <c r="C153" s="35"/>
      <c r="D153" s="36"/>
      <c r="E153" s="124"/>
      <c r="F153" s="124"/>
      <c r="G153" s="124"/>
      <c r="H153" s="116"/>
      <c r="I153" s="116"/>
      <c r="J153" s="116"/>
      <c r="K153" s="116"/>
      <c r="L153" s="116"/>
      <c r="M153" s="116"/>
    </row>
    <row r="154" spans="1:13" ht="12.75" hidden="1" customHeight="1" x14ac:dyDescent="0.2">
      <c r="A154" s="16"/>
      <c r="B154" s="37" t="s">
        <v>32</v>
      </c>
      <c r="C154" s="38"/>
      <c r="D154" s="7" t="s">
        <v>0</v>
      </c>
      <c r="E154" s="124"/>
      <c r="F154" s="124"/>
      <c r="G154" s="124"/>
      <c r="H154" s="116"/>
      <c r="I154" s="116"/>
      <c r="J154" s="116"/>
      <c r="K154" s="116"/>
      <c r="L154" s="116"/>
      <c r="M154" s="116"/>
    </row>
    <row r="155" spans="1:13" ht="12.75" hidden="1" customHeight="1" x14ac:dyDescent="0.2">
      <c r="A155" s="17" t="s">
        <v>5</v>
      </c>
      <c r="B155" s="28" t="s">
        <v>33</v>
      </c>
      <c r="C155" s="29"/>
      <c r="D155" s="18">
        <f>D123</f>
        <v>173.23</v>
      </c>
      <c r="E155" s="124"/>
      <c r="F155" s="124"/>
      <c r="G155" s="124"/>
      <c r="H155" s="116"/>
      <c r="I155" s="116"/>
      <c r="J155" s="116"/>
      <c r="K155" s="116"/>
      <c r="L155" s="116"/>
      <c r="M155" s="116"/>
    </row>
    <row r="156" spans="1:13" ht="13.5" hidden="1" customHeight="1" thickBot="1" x14ac:dyDescent="0.25">
      <c r="A156" s="19" t="s">
        <v>6</v>
      </c>
      <c r="B156" s="30" t="s">
        <v>34</v>
      </c>
      <c r="C156" s="31"/>
      <c r="D156" s="20" t="e">
        <f>#REF!</f>
        <v>#REF!</v>
      </c>
      <c r="E156" s="124"/>
      <c r="F156" s="124"/>
      <c r="G156" s="124"/>
      <c r="H156" s="116"/>
      <c r="I156" s="116"/>
      <c r="J156" s="116"/>
      <c r="K156" s="116"/>
      <c r="L156" s="116"/>
      <c r="M156" s="116"/>
    </row>
    <row r="157" spans="1:13" ht="13.5" hidden="1" customHeight="1" thickBot="1" x14ac:dyDescent="0.25">
      <c r="A157" s="19" t="s">
        <v>7</v>
      </c>
      <c r="B157" s="32" t="s">
        <v>35</v>
      </c>
      <c r="C157" s="33"/>
      <c r="D157" s="20">
        <f>D126</f>
        <v>2704.3296793002901</v>
      </c>
      <c r="E157" s="124"/>
      <c r="F157" s="124"/>
      <c r="G157" s="124"/>
      <c r="H157" s="116"/>
      <c r="I157" s="116"/>
      <c r="J157" s="116"/>
      <c r="K157" s="116"/>
      <c r="L157" s="116"/>
      <c r="M157" s="116"/>
    </row>
    <row r="158" spans="1:13" ht="13.5" hidden="1" thickBot="1" x14ac:dyDescent="0.25">
      <c r="A158" s="25" t="s">
        <v>17</v>
      </c>
      <c r="B158" s="26"/>
      <c r="C158" s="27"/>
      <c r="D158" s="15" t="e">
        <f>SUM(D155:D157)</f>
        <v>#REF!</v>
      </c>
      <c r="E158" s="124"/>
      <c r="F158" s="124"/>
      <c r="G158" s="124"/>
      <c r="H158" s="116"/>
      <c r="I158" s="116"/>
      <c r="J158" s="116"/>
      <c r="K158" s="116"/>
      <c r="L158" s="116"/>
      <c r="M158" s="116"/>
    </row>
    <row r="159" spans="1:13" hidden="1" x14ac:dyDescent="0.2">
      <c r="A159" s="21" t="s">
        <v>15</v>
      </c>
      <c r="B159" s="1" t="s">
        <v>36</v>
      </c>
      <c r="E159" s="124"/>
      <c r="F159" s="124"/>
      <c r="G159" s="124"/>
      <c r="H159" s="116"/>
      <c r="I159" s="116"/>
      <c r="J159" s="116"/>
      <c r="K159" s="116"/>
      <c r="L159" s="116"/>
      <c r="M159" s="116"/>
    </row>
    <row r="160" spans="1:13" hidden="1" x14ac:dyDescent="0.2">
      <c r="E160" s="124"/>
      <c r="F160" s="124"/>
      <c r="G160" s="124"/>
      <c r="H160" s="116"/>
      <c r="I160" s="116"/>
      <c r="J160" s="116"/>
      <c r="K160" s="116"/>
      <c r="L160" s="116"/>
      <c r="M160" s="116"/>
    </row>
    <row r="161" spans="1:13" x14ac:dyDescent="0.2">
      <c r="E161" s="124"/>
      <c r="F161" s="124"/>
      <c r="G161" s="124"/>
      <c r="H161" s="116"/>
      <c r="I161" s="116"/>
      <c r="J161" s="116"/>
      <c r="K161" s="116"/>
      <c r="L161" s="116"/>
      <c r="M161" s="116"/>
    </row>
    <row r="162" spans="1:13" x14ac:dyDescent="0.2">
      <c r="A162" s="22"/>
      <c r="B162" s="22"/>
      <c r="E162" s="124"/>
      <c r="F162" s="124"/>
      <c r="G162" s="124"/>
      <c r="H162" s="116"/>
      <c r="I162" s="116"/>
      <c r="J162" s="116"/>
      <c r="K162" s="116"/>
      <c r="L162" s="116"/>
      <c r="M162" s="116"/>
    </row>
    <row r="163" spans="1:13" x14ac:dyDescent="0.2">
      <c r="A163" s="5"/>
      <c r="B163" s="22"/>
      <c r="E163" s="124"/>
      <c r="F163" s="124"/>
      <c r="G163" s="124"/>
      <c r="H163" s="116"/>
      <c r="I163" s="116"/>
      <c r="J163" s="116"/>
      <c r="K163" s="116"/>
      <c r="L163" s="116"/>
      <c r="M163" s="116"/>
    </row>
    <row r="164" spans="1:13" x14ac:dyDescent="0.2">
      <c r="A164" s="22"/>
      <c r="B164" s="22"/>
      <c r="E164" s="124"/>
      <c r="F164" s="124"/>
      <c r="G164" s="124"/>
      <c r="H164" s="116"/>
      <c r="I164" s="116"/>
      <c r="J164" s="116"/>
      <c r="K164" s="116"/>
      <c r="L164" s="116"/>
      <c r="M164" s="116"/>
    </row>
    <row r="165" spans="1:13" x14ac:dyDescent="0.2">
      <c r="A165" s="22"/>
      <c r="B165" s="22"/>
      <c r="E165" s="124"/>
      <c r="F165" s="124"/>
      <c r="G165" s="124"/>
      <c r="H165" s="116"/>
      <c r="I165" s="116"/>
      <c r="J165" s="116"/>
      <c r="K165" s="116"/>
      <c r="L165" s="116"/>
      <c r="M165" s="116"/>
    </row>
    <row r="166" spans="1:13" x14ac:dyDescent="0.2">
      <c r="A166" s="23"/>
      <c r="E166" s="124"/>
      <c r="F166" s="124"/>
      <c r="G166" s="124"/>
      <c r="H166" s="116"/>
      <c r="I166" s="116"/>
      <c r="J166" s="116"/>
      <c r="K166" s="116"/>
      <c r="L166" s="116"/>
      <c r="M166" s="116"/>
    </row>
    <row r="167" spans="1:13" x14ac:dyDescent="0.2">
      <c r="A167" s="23"/>
      <c r="E167" s="124"/>
      <c r="F167" s="124"/>
      <c r="G167" s="124"/>
      <c r="H167" s="116"/>
      <c r="I167" s="116"/>
      <c r="J167" s="116"/>
      <c r="K167" s="116"/>
      <c r="L167" s="116"/>
      <c r="M167" s="116"/>
    </row>
    <row r="168" spans="1:13" x14ac:dyDescent="0.2">
      <c r="E168" s="145"/>
      <c r="F168" s="145"/>
    </row>
  </sheetData>
  <mergeCells count="65">
    <mergeCell ref="E48:I48"/>
    <mergeCell ref="E49:I49"/>
    <mergeCell ref="E70:I70"/>
    <mergeCell ref="F91:I91"/>
    <mergeCell ref="F92:I92"/>
    <mergeCell ref="A31:D31"/>
    <mergeCell ref="A1:D1"/>
    <mergeCell ref="A5:D5"/>
    <mergeCell ref="A7:D7"/>
    <mergeCell ref="A17:C17"/>
    <mergeCell ref="A18:D18"/>
    <mergeCell ref="A19:D19"/>
    <mergeCell ref="A21:D21"/>
    <mergeCell ref="A23:D23"/>
    <mergeCell ref="A27:B27"/>
    <mergeCell ref="A28:D28"/>
    <mergeCell ref="A29:D29"/>
    <mergeCell ref="B58:C58"/>
    <mergeCell ref="A41:B41"/>
    <mergeCell ref="A42:D42"/>
    <mergeCell ref="A43:D43"/>
    <mergeCell ref="A44:D44"/>
    <mergeCell ref="A46:D46"/>
    <mergeCell ref="A52:C52"/>
    <mergeCell ref="A53:D53"/>
    <mergeCell ref="A54:D54"/>
    <mergeCell ref="A55:D55"/>
    <mergeCell ref="A56:D56"/>
    <mergeCell ref="B57:C57"/>
    <mergeCell ref="A86:B86"/>
    <mergeCell ref="B59:C59"/>
    <mergeCell ref="B60:C60"/>
    <mergeCell ref="A61:C61"/>
    <mergeCell ref="A62:D62"/>
    <mergeCell ref="A63:D63"/>
    <mergeCell ref="A71:B71"/>
    <mergeCell ref="A72:D72"/>
    <mergeCell ref="A73:D73"/>
    <mergeCell ref="A75:D75"/>
    <mergeCell ref="A76:D76"/>
    <mergeCell ref="A78:D78"/>
    <mergeCell ref="A126:B126"/>
    <mergeCell ref="A87:D87"/>
    <mergeCell ref="A89:D89"/>
    <mergeCell ref="A94:B94"/>
    <mergeCell ref="A96:D96"/>
    <mergeCell ref="A99:B99"/>
    <mergeCell ref="A101:D101"/>
    <mergeCell ref="A105:B105"/>
    <mergeCell ref="A107:D107"/>
    <mergeCell ref="A114:B114"/>
    <mergeCell ref="A115:D115"/>
    <mergeCell ref="A117:D117"/>
    <mergeCell ref="A149:B149"/>
    <mergeCell ref="A127:D127"/>
    <mergeCell ref="A128:D128"/>
    <mergeCell ref="A130:D130"/>
    <mergeCell ref="A138:B138"/>
    <mergeCell ref="A140:B140"/>
    <mergeCell ref="A143:B143"/>
    <mergeCell ref="A144:B144"/>
    <mergeCell ref="A145:B145"/>
    <mergeCell ref="A146:B146"/>
    <mergeCell ref="A147:B147"/>
    <mergeCell ref="A148:B148"/>
  </mergeCells>
  <pageMargins left="0.39370078740157483" right="0.19685039370078741" top="0.59055118110236227" bottom="0.39370078740157483" header="0.15748031496062992" footer="0.15748031496062992"/>
  <pageSetup paperSize="9" scale="80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showGridLines="0" topLeftCell="A114" zoomScaleNormal="100" workbookViewId="0">
      <selection activeCell="A63" sqref="A63:I161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3.5703125" style="1" bestFit="1" customWidth="1"/>
    <col min="5" max="5" width="14.140625" style="44" bestFit="1" customWidth="1"/>
    <col min="6" max="6" width="10.42578125" style="44" customWidth="1"/>
    <col min="7" max="7" width="9.140625" style="44"/>
    <col min="8" max="8" width="9.5703125" style="1" bestFit="1" customWidth="1"/>
    <col min="9" max="9" width="12.28515625" style="1" bestFit="1" customWidth="1"/>
    <col min="10" max="16384" width="9.140625" style="1"/>
  </cols>
  <sheetData>
    <row r="1" spans="1:13" x14ac:dyDescent="0.2">
      <c r="A1" s="279" t="s">
        <v>104</v>
      </c>
      <c r="B1" s="279"/>
      <c r="C1" s="279"/>
      <c r="D1" s="279"/>
      <c r="E1" s="130"/>
      <c r="F1" s="130"/>
      <c r="G1" s="130"/>
      <c r="H1" s="113"/>
      <c r="I1" s="116"/>
      <c r="J1" s="116"/>
      <c r="K1" s="116"/>
      <c r="L1" s="116"/>
      <c r="M1" s="116"/>
    </row>
    <row r="2" spans="1:13" x14ac:dyDescent="0.2">
      <c r="A2" s="157"/>
      <c r="B2" s="157"/>
      <c r="C2" s="157"/>
      <c r="D2" s="157"/>
      <c r="E2" s="130"/>
      <c r="F2" s="130"/>
      <c r="G2" s="130"/>
      <c r="H2" s="113"/>
      <c r="I2" s="116"/>
      <c r="J2" s="116"/>
      <c r="K2" s="116"/>
      <c r="L2" s="116"/>
      <c r="M2" s="116"/>
    </row>
    <row r="3" spans="1:13" x14ac:dyDescent="0.2">
      <c r="A3" s="158" t="s">
        <v>334</v>
      </c>
      <c r="B3" s="157"/>
      <c r="C3" s="157"/>
      <c r="D3" s="157"/>
      <c r="E3" s="130"/>
      <c r="F3" s="130"/>
      <c r="G3" s="130"/>
      <c r="H3" s="113"/>
      <c r="I3" s="116"/>
      <c r="J3" s="116"/>
      <c r="K3" s="116"/>
      <c r="L3" s="116"/>
      <c r="M3" s="116"/>
    </row>
    <row r="4" spans="1:13" x14ac:dyDescent="0.2">
      <c r="A4" s="46"/>
      <c r="B4" s="46"/>
      <c r="C4" s="46"/>
      <c r="D4" s="46"/>
      <c r="E4" s="130"/>
      <c r="F4" s="130"/>
      <c r="G4" s="130"/>
      <c r="H4" s="113"/>
      <c r="I4" s="116"/>
      <c r="J4" s="116"/>
      <c r="K4" s="116"/>
      <c r="L4" s="116"/>
      <c r="M4" s="116"/>
    </row>
    <row r="5" spans="1:13" x14ac:dyDescent="0.2">
      <c r="A5" s="284" t="s">
        <v>203</v>
      </c>
      <c r="B5" s="284"/>
      <c r="C5" s="284"/>
      <c r="D5" s="284"/>
      <c r="E5" s="130"/>
      <c r="F5" s="130"/>
      <c r="G5" s="130"/>
      <c r="H5" s="113"/>
      <c r="I5" s="116"/>
      <c r="J5" s="116"/>
      <c r="K5" s="116"/>
      <c r="L5" s="116"/>
      <c r="M5" s="116"/>
    </row>
    <row r="6" spans="1:13" x14ac:dyDescent="0.2">
      <c r="A6" s="46"/>
      <c r="B6" s="46"/>
      <c r="C6" s="46"/>
      <c r="D6" s="46"/>
      <c r="E6" s="130"/>
      <c r="F6" s="130"/>
      <c r="G6" s="130"/>
      <c r="H6" s="113"/>
      <c r="I6" s="116"/>
      <c r="J6" s="116"/>
      <c r="K6" s="116"/>
      <c r="L6" s="116"/>
      <c r="M6" s="116"/>
    </row>
    <row r="7" spans="1:13" x14ac:dyDescent="0.2">
      <c r="A7" s="274" t="s">
        <v>187</v>
      </c>
      <c r="B7" s="274"/>
      <c r="C7" s="274"/>
      <c r="D7" s="274"/>
      <c r="E7" s="130"/>
      <c r="F7" s="130"/>
      <c r="G7" s="130"/>
      <c r="H7" s="113"/>
      <c r="I7" s="116"/>
      <c r="J7" s="116"/>
      <c r="K7" s="116"/>
      <c r="L7" s="116"/>
      <c r="M7" s="116"/>
    </row>
    <row r="8" spans="1:13" x14ac:dyDescent="0.2">
      <c r="A8" s="106"/>
      <c r="B8" s="106"/>
      <c r="C8" s="106"/>
      <c r="D8" s="106"/>
      <c r="E8" s="130"/>
      <c r="F8" s="130"/>
      <c r="G8" s="130"/>
      <c r="H8" s="113"/>
      <c r="I8" s="116"/>
      <c r="J8" s="116"/>
      <c r="K8" s="116"/>
      <c r="L8" s="116"/>
      <c r="M8" s="116"/>
    </row>
    <row r="9" spans="1:13" x14ac:dyDescent="0.2">
      <c r="A9" s="159">
        <v>1</v>
      </c>
      <c r="B9" s="159" t="s">
        <v>161</v>
      </c>
      <c r="C9" s="159" t="s">
        <v>2</v>
      </c>
      <c r="D9" s="159" t="s">
        <v>93</v>
      </c>
      <c r="E9" s="130"/>
      <c r="F9" s="130"/>
      <c r="G9" s="130"/>
      <c r="H9" s="113"/>
      <c r="I9" s="116"/>
      <c r="J9" s="116"/>
      <c r="K9" s="116"/>
      <c r="L9" s="116"/>
      <c r="M9" s="116"/>
    </row>
    <row r="10" spans="1:13" x14ac:dyDescent="0.2">
      <c r="A10" s="154" t="s">
        <v>5</v>
      </c>
      <c r="B10" s="79" t="s">
        <v>37</v>
      </c>
      <c r="C10" s="52"/>
      <c r="D10" s="53">
        <v>3044.78</v>
      </c>
      <c r="E10" s="130"/>
      <c r="F10" s="130"/>
      <c r="G10" s="130"/>
      <c r="H10" s="113"/>
      <c r="I10" s="116"/>
      <c r="J10" s="116"/>
      <c r="K10" s="116"/>
      <c r="L10" s="116"/>
      <c r="M10" s="116"/>
    </row>
    <row r="11" spans="1:13" x14ac:dyDescent="0.2">
      <c r="A11" s="154" t="s">
        <v>6</v>
      </c>
      <c r="B11" s="79" t="s">
        <v>49</v>
      </c>
      <c r="C11" s="54"/>
      <c r="D11" s="53">
        <f>D10*C11</f>
        <v>0</v>
      </c>
      <c r="E11" s="130"/>
      <c r="F11" s="130"/>
      <c r="G11" s="130"/>
      <c r="H11" s="113"/>
      <c r="I11" s="116"/>
      <c r="J11" s="116"/>
      <c r="K11" s="116"/>
      <c r="L11" s="116"/>
      <c r="M11" s="116"/>
    </row>
    <row r="12" spans="1:13" x14ac:dyDescent="0.2">
      <c r="A12" s="154" t="s">
        <v>7</v>
      </c>
      <c r="B12" s="50" t="s">
        <v>50</v>
      </c>
      <c r="C12" s="54"/>
      <c r="D12" s="53">
        <f>C12*D10</f>
        <v>0</v>
      </c>
      <c r="E12" s="130"/>
      <c r="F12" s="130"/>
      <c r="G12" s="130"/>
      <c r="H12" s="113"/>
      <c r="I12" s="116"/>
      <c r="J12" s="116"/>
      <c r="K12" s="116"/>
      <c r="L12" s="116"/>
      <c r="M12" s="116"/>
    </row>
    <row r="13" spans="1:13" x14ac:dyDescent="0.2">
      <c r="A13" s="154" t="s">
        <v>8</v>
      </c>
      <c r="B13" s="50" t="s">
        <v>1</v>
      </c>
      <c r="C13" s="54"/>
      <c r="D13" s="53">
        <v>0</v>
      </c>
      <c r="E13" s="130"/>
      <c r="F13" s="130"/>
      <c r="G13" s="130"/>
      <c r="H13" s="113"/>
      <c r="I13" s="116"/>
      <c r="J13" s="116"/>
      <c r="K13" s="116"/>
      <c r="L13" s="116"/>
      <c r="M13" s="116"/>
    </row>
    <row r="14" spans="1:13" x14ac:dyDescent="0.2">
      <c r="A14" s="149" t="s">
        <v>9</v>
      </c>
      <c r="B14" s="50" t="s">
        <v>51</v>
      </c>
      <c r="C14" s="56"/>
      <c r="D14" s="53">
        <v>0</v>
      </c>
      <c r="E14" s="130"/>
      <c r="F14" s="130"/>
      <c r="G14" s="131"/>
      <c r="H14" s="114"/>
      <c r="I14" s="116"/>
      <c r="J14" s="116"/>
      <c r="K14" s="116"/>
      <c r="L14" s="116"/>
      <c r="M14" s="116"/>
    </row>
    <row r="15" spans="1:13" x14ac:dyDescent="0.2">
      <c r="A15" s="154" t="s">
        <v>10</v>
      </c>
      <c r="B15" s="50" t="s">
        <v>52</v>
      </c>
      <c r="C15" s="56"/>
      <c r="D15" s="53">
        <v>0</v>
      </c>
      <c r="E15" s="130"/>
      <c r="F15" s="130"/>
      <c r="G15" s="131"/>
      <c r="H15" s="113"/>
      <c r="I15" s="116"/>
      <c r="J15" s="116"/>
      <c r="K15" s="116"/>
      <c r="L15" s="116"/>
      <c r="M15" s="116"/>
    </row>
    <row r="16" spans="1:13" x14ac:dyDescent="0.2">
      <c r="A16" s="149" t="s">
        <v>11</v>
      </c>
      <c r="B16" s="50" t="s">
        <v>3</v>
      </c>
      <c r="C16" s="54"/>
      <c r="D16" s="53">
        <v>0</v>
      </c>
      <c r="E16" s="130"/>
      <c r="F16" s="130"/>
      <c r="G16" s="132"/>
      <c r="H16" s="113"/>
      <c r="I16" s="116"/>
      <c r="J16" s="116"/>
      <c r="K16" s="116"/>
      <c r="L16" s="116"/>
      <c r="M16" s="116"/>
    </row>
    <row r="17" spans="1:13" x14ac:dyDescent="0.2">
      <c r="A17" s="293" t="s">
        <v>162</v>
      </c>
      <c r="B17" s="293"/>
      <c r="C17" s="293"/>
      <c r="D17" s="57">
        <f>TRUNC(SUM(D10:D16),2)</f>
        <v>3044.78</v>
      </c>
      <c r="E17" s="130"/>
      <c r="F17" s="130"/>
      <c r="G17" s="130"/>
      <c r="H17" s="113"/>
      <c r="I17" s="116"/>
      <c r="J17" s="116"/>
      <c r="K17" s="116"/>
      <c r="L17" s="116"/>
      <c r="M17" s="116"/>
    </row>
    <row r="18" spans="1:13" ht="15" customHeight="1" x14ac:dyDescent="0.2">
      <c r="A18" s="294" t="s">
        <v>172</v>
      </c>
      <c r="B18" s="294"/>
      <c r="C18" s="294"/>
      <c r="D18" s="294"/>
      <c r="E18" s="130"/>
      <c r="F18" s="130"/>
      <c r="G18" s="130"/>
      <c r="H18" s="113"/>
      <c r="I18" s="116"/>
      <c r="J18" s="116"/>
      <c r="K18" s="116"/>
      <c r="L18" s="116"/>
      <c r="M18" s="116"/>
    </row>
    <row r="19" spans="1:13" ht="27" customHeight="1" x14ac:dyDescent="0.2">
      <c r="A19" s="294" t="s">
        <v>173</v>
      </c>
      <c r="B19" s="294"/>
      <c r="C19" s="294"/>
      <c r="D19" s="294"/>
      <c r="E19" s="130"/>
      <c r="F19" s="130"/>
      <c r="G19" s="130"/>
      <c r="H19" s="113"/>
      <c r="I19" s="116"/>
      <c r="J19" s="116"/>
      <c r="K19" s="116"/>
      <c r="L19" s="116"/>
      <c r="M19" s="116"/>
    </row>
    <row r="20" spans="1:13" x14ac:dyDescent="0.2">
      <c r="A20" s="58"/>
      <c r="B20" s="58"/>
      <c r="C20" s="58"/>
      <c r="D20" s="125"/>
      <c r="E20" s="130"/>
      <c r="F20" s="130"/>
      <c r="G20" s="130"/>
      <c r="H20" s="113"/>
      <c r="I20" s="116"/>
      <c r="J20" s="116"/>
      <c r="K20" s="116"/>
      <c r="L20" s="116"/>
      <c r="M20" s="116"/>
    </row>
    <row r="21" spans="1:13" x14ac:dyDescent="0.2">
      <c r="A21" s="274" t="s">
        <v>188</v>
      </c>
      <c r="B21" s="274"/>
      <c r="C21" s="274"/>
      <c r="D21" s="274"/>
      <c r="E21" s="133"/>
      <c r="F21" s="130"/>
      <c r="G21" s="132"/>
      <c r="H21" s="114"/>
      <c r="I21" s="116"/>
      <c r="J21" s="116"/>
      <c r="K21" s="116"/>
      <c r="L21" s="116"/>
      <c r="M21" s="116"/>
    </row>
    <row r="22" spans="1:13" x14ac:dyDescent="0.2">
      <c r="A22" s="153"/>
      <c r="B22" s="153"/>
      <c r="C22" s="153"/>
      <c r="D22" s="153"/>
      <c r="E22" s="133"/>
      <c r="F22" s="130"/>
      <c r="G22" s="132"/>
      <c r="H22" s="114"/>
      <c r="I22" s="116"/>
      <c r="J22" s="116"/>
      <c r="K22" s="116"/>
      <c r="L22" s="116"/>
      <c r="M22" s="116"/>
    </row>
    <row r="23" spans="1:13" x14ac:dyDescent="0.2">
      <c r="A23" s="275" t="s">
        <v>62</v>
      </c>
      <c r="B23" s="275"/>
      <c r="C23" s="275"/>
      <c r="D23" s="275"/>
      <c r="E23" s="133"/>
      <c r="F23" s="130"/>
      <c r="G23" s="132"/>
      <c r="H23" s="114"/>
      <c r="I23" s="116"/>
      <c r="J23" s="116"/>
      <c r="K23" s="116"/>
      <c r="L23" s="116"/>
      <c r="M23" s="116"/>
    </row>
    <row r="24" spans="1:13" x14ac:dyDescent="0.2">
      <c r="A24" s="159" t="s">
        <v>64</v>
      </c>
      <c r="B24" s="160" t="s">
        <v>53</v>
      </c>
      <c r="C24" s="159" t="s">
        <v>2</v>
      </c>
      <c r="D24" s="159" t="s">
        <v>93</v>
      </c>
      <c r="E24" s="133"/>
      <c r="F24" s="130"/>
      <c r="G24" s="130"/>
      <c r="H24" s="113"/>
      <c r="I24" s="116"/>
      <c r="J24" s="116"/>
      <c r="K24" s="116"/>
      <c r="L24" s="116"/>
      <c r="M24" s="116"/>
    </row>
    <row r="25" spans="1:13" x14ac:dyDescent="0.2">
      <c r="A25" s="149" t="s">
        <v>5</v>
      </c>
      <c r="B25" s="79" t="s">
        <v>105</v>
      </c>
      <c r="C25" s="59">
        <f>1/12</f>
        <v>8.3333333333333329E-2</v>
      </c>
      <c r="D25" s="60">
        <f>C25*D17</f>
        <v>253.73166666666668</v>
      </c>
      <c r="E25" s="133" t="s">
        <v>85</v>
      </c>
      <c r="F25" s="130"/>
      <c r="G25" s="130"/>
      <c r="H25" s="113"/>
      <c r="I25" s="116"/>
      <c r="J25" s="116"/>
      <c r="K25" s="116"/>
      <c r="L25" s="116"/>
      <c r="M25" s="116"/>
    </row>
    <row r="26" spans="1:13" x14ac:dyDescent="0.2">
      <c r="A26" s="149" t="s">
        <v>6</v>
      </c>
      <c r="B26" s="79" t="s">
        <v>168</v>
      </c>
      <c r="C26" s="59">
        <f>(1/12)+(1/3/12)</f>
        <v>0.1111111111111111</v>
      </c>
      <c r="D26" s="60">
        <f>C26*D17</f>
        <v>338.30888888888887</v>
      </c>
      <c r="E26" s="133" t="s">
        <v>85</v>
      </c>
      <c r="F26" s="130"/>
      <c r="G26" s="130"/>
      <c r="H26" s="113"/>
      <c r="I26" s="116"/>
      <c r="J26" s="116"/>
      <c r="K26" s="116"/>
      <c r="L26" s="116"/>
      <c r="M26" s="116"/>
    </row>
    <row r="27" spans="1:13" x14ac:dyDescent="0.2">
      <c r="A27" s="271" t="s">
        <v>162</v>
      </c>
      <c r="B27" s="271"/>
      <c r="C27" s="61">
        <f>TRUNC(SUM(C25:C26),4)</f>
        <v>0.19439999999999999</v>
      </c>
      <c r="D27" s="62">
        <f>TRUNC(SUM(D25:D26),2)</f>
        <v>592.04</v>
      </c>
      <c r="E27" s="133"/>
      <c r="F27" s="130"/>
      <c r="G27" s="130"/>
      <c r="H27" s="113"/>
      <c r="I27" s="116"/>
      <c r="J27" s="116"/>
      <c r="K27" s="116"/>
      <c r="L27" s="116"/>
      <c r="M27" s="116"/>
    </row>
    <row r="28" spans="1:13" ht="25.5" customHeight="1" x14ac:dyDescent="0.2">
      <c r="A28" s="270" t="s">
        <v>174</v>
      </c>
      <c r="B28" s="270"/>
      <c r="C28" s="270"/>
      <c r="D28" s="270"/>
      <c r="E28" s="133"/>
      <c r="F28" s="130"/>
      <c r="G28" s="130"/>
      <c r="H28" s="113"/>
      <c r="I28" s="116"/>
      <c r="J28" s="116"/>
      <c r="K28" s="116"/>
      <c r="L28" s="116"/>
      <c r="M28" s="116"/>
    </row>
    <row r="29" spans="1:13" ht="25.5" customHeight="1" x14ac:dyDescent="0.2">
      <c r="A29" s="270" t="s">
        <v>175</v>
      </c>
      <c r="B29" s="270"/>
      <c r="C29" s="270"/>
      <c r="D29" s="270"/>
      <c r="E29" s="133"/>
      <c r="F29" s="130"/>
      <c r="G29" s="130"/>
      <c r="H29" s="113"/>
      <c r="I29" s="116"/>
      <c r="J29" s="116"/>
      <c r="K29" s="116"/>
      <c r="L29" s="116"/>
      <c r="M29" s="116"/>
    </row>
    <row r="30" spans="1:13" ht="12.75" customHeight="1" x14ac:dyDescent="0.2">
      <c r="A30" s="148"/>
      <c r="B30" s="148"/>
      <c r="C30" s="148"/>
      <c r="D30" s="148"/>
      <c r="E30" s="133"/>
      <c r="F30" s="130"/>
      <c r="G30" s="130"/>
      <c r="H30" s="113"/>
      <c r="I30" s="116"/>
      <c r="J30" s="116"/>
      <c r="K30" s="116"/>
      <c r="L30" s="116"/>
      <c r="M30" s="116"/>
    </row>
    <row r="31" spans="1:13" ht="30" customHeight="1" x14ac:dyDescent="0.2">
      <c r="A31" s="295" t="s">
        <v>189</v>
      </c>
      <c r="B31" s="296"/>
      <c r="C31" s="296"/>
      <c r="D31" s="296"/>
      <c r="E31" s="134"/>
      <c r="F31" s="135"/>
      <c r="G31" s="130"/>
      <c r="H31" s="113"/>
      <c r="I31" s="116"/>
      <c r="J31" s="116"/>
      <c r="K31" s="116"/>
      <c r="L31" s="116"/>
      <c r="M31" s="116"/>
    </row>
    <row r="32" spans="1:13" x14ac:dyDescent="0.2">
      <c r="A32" s="159" t="s">
        <v>65</v>
      </c>
      <c r="B32" s="160" t="s">
        <v>190</v>
      </c>
      <c r="C32" s="159" t="s">
        <v>2</v>
      </c>
      <c r="D32" s="159" t="s">
        <v>93</v>
      </c>
      <c r="E32" s="133"/>
      <c r="F32" s="130"/>
      <c r="G32" s="130"/>
      <c r="H32" s="114"/>
      <c r="I32" s="116"/>
      <c r="J32" s="116"/>
      <c r="K32" s="116"/>
      <c r="L32" s="116"/>
      <c r="M32" s="116"/>
    </row>
    <row r="33" spans="1:13" x14ac:dyDescent="0.2">
      <c r="A33" s="149" t="s">
        <v>5</v>
      </c>
      <c r="B33" s="79" t="s">
        <v>56</v>
      </c>
      <c r="C33" s="59">
        <v>0.2</v>
      </c>
      <c r="D33" s="60">
        <f t="shared" ref="D33:D40" si="0">($D$17+$D$27)*C33</f>
        <v>727.36400000000003</v>
      </c>
      <c r="E33" s="133" t="s">
        <v>85</v>
      </c>
      <c r="F33" s="130"/>
      <c r="G33" s="130"/>
      <c r="H33" s="113"/>
      <c r="I33" s="116"/>
      <c r="J33" s="116"/>
      <c r="K33" s="116"/>
      <c r="L33" s="116"/>
      <c r="M33" s="116"/>
    </row>
    <row r="34" spans="1:13" x14ac:dyDescent="0.2">
      <c r="A34" s="149" t="s">
        <v>6</v>
      </c>
      <c r="B34" s="79" t="s">
        <v>57</v>
      </c>
      <c r="C34" s="59">
        <v>2.5000000000000001E-2</v>
      </c>
      <c r="D34" s="60">
        <f t="shared" si="0"/>
        <v>90.920500000000004</v>
      </c>
      <c r="E34" s="133" t="s">
        <v>86</v>
      </c>
      <c r="F34" s="130"/>
      <c r="G34" s="130"/>
      <c r="H34" s="113"/>
      <c r="I34" s="116"/>
      <c r="J34" s="116"/>
      <c r="K34" s="116"/>
      <c r="L34" s="116"/>
      <c r="M34" s="116"/>
    </row>
    <row r="35" spans="1:13" x14ac:dyDescent="0.2">
      <c r="A35" s="149" t="s">
        <v>7</v>
      </c>
      <c r="B35" s="79" t="s">
        <v>212</v>
      </c>
      <c r="C35" s="59">
        <v>0.03</v>
      </c>
      <c r="D35" s="60">
        <f t="shared" si="0"/>
        <v>109.1046</v>
      </c>
      <c r="E35" s="133"/>
      <c r="F35" s="130"/>
      <c r="G35" s="130"/>
      <c r="H35" s="113"/>
      <c r="I35" s="116"/>
      <c r="J35" s="116"/>
      <c r="K35" s="116"/>
      <c r="L35" s="116"/>
      <c r="M35" s="116"/>
    </row>
    <row r="36" spans="1:13" x14ac:dyDescent="0.2">
      <c r="A36" s="149" t="s">
        <v>8</v>
      </c>
      <c r="B36" s="79" t="s">
        <v>55</v>
      </c>
      <c r="C36" s="59">
        <v>1.4999999999999999E-2</v>
      </c>
      <c r="D36" s="60">
        <f t="shared" si="0"/>
        <v>54.552300000000002</v>
      </c>
      <c r="E36" s="133" t="s">
        <v>86</v>
      </c>
      <c r="F36" s="130"/>
      <c r="G36" s="130"/>
      <c r="H36" s="113"/>
      <c r="I36" s="116"/>
      <c r="J36" s="116"/>
      <c r="K36" s="116"/>
      <c r="L36" s="116"/>
      <c r="M36" s="116"/>
    </row>
    <row r="37" spans="1:13" x14ac:dyDescent="0.2">
      <c r="A37" s="149" t="s">
        <v>9</v>
      </c>
      <c r="B37" s="79" t="s">
        <v>58</v>
      </c>
      <c r="C37" s="59">
        <v>0.01</v>
      </c>
      <c r="D37" s="60">
        <f t="shared" si="0"/>
        <v>36.368200000000002</v>
      </c>
      <c r="E37" s="133" t="s">
        <v>86</v>
      </c>
      <c r="F37" s="130"/>
      <c r="G37" s="130"/>
      <c r="H37" s="113"/>
      <c r="I37" s="116"/>
      <c r="J37" s="116"/>
      <c r="K37" s="116"/>
      <c r="L37" s="116"/>
      <c r="M37" s="116"/>
    </row>
    <row r="38" spans="1:13" x14ac:dyDescent="0.2">
      <c r="A38" s="149" t="s">
        <v>10</v>
      </c>
      <c r="B38" s="79" t="s">
        <v>59</v>
      </c>
      <c r="C38" s="59">
        <v>6.0000000000000001E-3</v>
      </c>
      <c r="D38" s="60">
        <f t="shared" si="0"/>
        <v>21.820920000000001</v>
      </c>
      <c r="E38" s="133" t="s">
        <v>86</v>
      </c>
      <c r="F38" s="130"/>
      <c r="G38" s="130"/>
      <c r="H38" s="113"/>
      <c r="I38" s="116"/>
      <c r="J38" s="116"/>
      <c r="K38" s="116"/>
      <c r="L38" s="116"/>
      <c r="M38" s="116"/>
    </row>
    <row r="39" spans="1:13" x14ac:dyDescent="0.2">
      <c r="A39" s="149" t="s">
        <v>11</v>
      </c>
      <c r="B39" s="79" t="s">
        <v>60</v>
      </c>
      <c r="C39" s="59">
        <v>2E-3</v>
      </c>
      <c r="D39" s="60">
        <f t="shared" si="0"/>
        <v>7.2736400000000003</v>
      </c>
      <c r="E39" s="133" t="s">
        <v>86</v>
      </c>
      <c r="F39" s="130"/>
      <c r="G39" s="130"/>
      <c r="H39" s="113"/>
      <c r="I39" s="116"/>
      <c r="J39" s="116"/>
      <c r="K39" s="116"/>
      <c r="L39" s="116"/>
      <c r="M39" s="116"/>
    </row>
    <row r="40" spans="1:13" x14ac:dyDescent="0.2">
      <c r="A40" s="149" t="s">
        <v>12</v>
      </c>
      <c r="B40" s="79" t="s">
        <v>61</v>
      </c>
      <c r="C40" s="59">
        <v>0.08</v>
      </c>
      <c r="D40" s="60">
        <f t="shared" si="0"/>
        <v>290.94560000000001</v>
      </c>
      <c r="E40" s="133" t="s">
        <v>85</v>
      </c>
      <c r="F40" s="130"/>
      <c r="G40" s="130"/>
      <c r="H40" s="113"/>
      <c r="I40" s="116"/>
      <c r="J40" s="116"/>
      <c r="K40" s="116"/>
      <c r="L40" s="116"/>
      <c r="M40" s="116"/>
    </row>
    <row r="41" spans="1:13" x14ac:dyDescent="0.2">
      <c r="A41" s="271" t="s">
        <v>162</v>
      </c>
      <c r="B41" s="271"/>
      <c r="C41" s="61">
        <f>SUM(C33:C40)</f>
        <v>0.36800000000000005</v>
      </c>
      <c r="D41" s="62">
        <f>TRUNC(SUM(D33:D40),2)</f>
        <v>1338.34</v>
      </c>
      <c r="E41" s="133"/>
      <c r="F41" s="130"/>
      <c r="G41" s="130"/>
      <c r="H41" s="113"/>
      <c r="I41" s="116"/>
      <c r="J41" s="116"/>
      <c r="K41" s="116"/>
      <c r="L41" s="116"/>
      <c r="M41" s="116"/>
    </row>
    <row r="42" spans="1:13" ht="24" customHeight="1" x14ac:dyDescent="0.2">
      <c r="A42" s="270" t="s">
        <v>176</v>
      </c>
      <c r="B42" s="270"/>
      <c r="C42" s="270"/>
      <c r="D42" s="270"/>
      <c r="E42" s="133"/>
      <c r="F42" s="130"/>
      <c r="G42" s="130"/>
      <c r="H42" s="113"/>
      <c r="I42" s="116"/>
      <c r="J42" s="116"/>
      <c r="K42" s="116"/>
      <c r="L42" s="116"/>
      <c r="M42" s="116"/>
    </row>
    <row r="43" spans="1:13" ht="27" customHeight="1" x14ac:dyDescent="0.2">
      <c r="A43" s="270" t="s">
        <v>177</v>
      </c>
      <c r="B43" s="270"/>
      <c r="C43" s="270"/>
      <c r="D43" s="270"/>
      <c r="E43" s="133"/>
      <c r="F43" s="130"/>
      <c r="G43" s="130"/>
      <c r="H43" s="113"/>
      <c r="I43" s="116"/>
      <c r="J43" s="116"/>
      <c r="K43" s="116"/>
      <c r="L43" s="116"/>
      <c r="M43" s="116"/>
    </row>
    <row r="44" spans="1:13" x14ac:dyDescent="0.2">
      <c r="A44" s="270" t="s">
        <v>178</v>
      </c>
      <c r="B44" s="270"/>
      <c r="C44" s="270"/>
      <c r="D44" s="270"/>
      <c r="E44" s="133"/>
      <c r="F44" s="130"/>
      <c r="G44" s="130"/>
      <c r="H44" s="113"/>
      <c r="I44" s="116"/>
      <c r="J44" s="116"/>
      <c r="K44" s="116"/>
      <c r="L44" s="116"/>
      <c r="M44" s="116"/>
    </row>
    <row r="45" spans="1:13" x14ac:dyDescent="0.2">
      <c r="A45" s="128"/>
      <c r="B45" s="155"/>
      <c r="C45" s="155"/>
      <c r="D45" s="155"/>
      <c r="E45" s="133"/>
      <c r="F45" s="130"/>
      <c r="G45" s="130"/>
      <c r="H45" s="113"/>
      <c r="I45" s="116"/>
      <c r="J45" s="116"/>
      <c r="K45" s="116"/>
      <c r="L45" s="116"/>
      <c r="M45" s="116"/>
    </row>
    <row r="46" spans="1:13" x14ac:dyDescent="0.2">
      <c r="A46" s="276" t="s">
        <v>63</v>
      </c>
      <c r="B46" s="276"/>
      <c r="C46" s="276"/>
      <c r="D46" s="276"/>
      <c r="E46" s="133"/>
      <c r="F46" s="130"/>
      <c r="G46" s="130"/>
      <c r="H46" s="113"/>
      <c r="I46" s="116"/>
      <c r="J46" s="116"/>
      <c r="K46" s="116"/>
      <c r="L46" s="116"/>
      <c r="M46" s="116"/>
    </row>
    <row r="47" spans="1:13" s="24" customFormat="1" x14ac:dyDescent="0.2">
      <c r="A47" s="159" t="s">
        <v>66</v>
      </c>
      <c r="B47" s="160" t="s">
        <v>67</v>
      </c>
      <c r="C47" s="159"/>
      <c r="D47" s="159" t="s">
        <v>93</v>
      </c>
      <c r="E47" s="136"/>
      <c r="F47" s="137"/>
      <c r="G47" s="137"/>
      <c r="H47" s="115"/>
      <c r="I47" s="117"/>
      <c r="J47" s="117"/>
      <c r="K47" s="117"/>
      <c r="L47" s="117"/>
      <c r="M47" s="117"/>
    </row>
    <row r="48" spans="1:13" ht="25.5" customHeight="1" x14ac:dyDescent="0.2">
      <c r="A48" s="149" t="s">
        <v>5</v>
      </c>
      <c r="B48" s="109" t="s">
        <v>81</v>
      </c>
      <c r="C48" s="182"/>
      <c r="D48" s="65">
        <f>((3.95+4.3)*2*22)-D10*6%</f>
        <v>180.31319999999999</v>
      </c>
      <c r="E48" s="312" t="s">
        <v>84</v>
      </c>
      <c r="F48" s="313"/>
      <c r="G48" s="313"/>
      <c r="H48" s="313"/>
      <c r="I48" s="313"/>
      <c r="J48" s="116"/>
      <c r="K48" s="116"/>
      <c r="L48" s="116"/>
      <c r="M48" s="116"/>
    </row>
    <row r="49" spans="1:13" ht="25.5" customHeight="1" x14ac:dyDescent="0.2">
      <c r="A49" s="149" t="s">
        <v>6</v>
      </c>
      <c r="B49" s="109" t="s">
        <v>82</v>
      </c>
      <c r="C49" s="182"/>
      <c r="D49" s="65">
        <f>17.71*22</f>
        <v>389.62</v>
      </c>
      <c r="E49" s="312" t="s">
        <v>87</v>
      </c>
      <c r="F49" s="313"/>
      <c r="G49" s="313"/>
      <c r="H49" s="313"/>
      <c r="I49" s="313"/>
      <c r="J49" s="116"/>
      <c r="K49" s="116"/>
      <c r="L49" s="116"/>
      <c r="M49" s="116"/>
    </row>
    <row r="50" spans="1:13" x14ac:dyDescent="0.2">
      <c r="A50" s="149" t="s">
        <v>7</v>
      </c>
      <c r="B50" s="109" t="s">
        <v>83</v>
      </c>
      <c r="C50" s="182"/>
      <c r="D50" s="65">
        <v>356.35</v>
      </c>
      <c r="E50" s="133" t="s">
        <v>88</v>
      </c>
      <c r="F50" s="130"/>
      <c r="G50" s="130"/>
      <c r="H50" s="113"/>
      <c r="I50" s="116"/>
      <c r="J50" s="116"/>
      <c r="K50" s="116"/>
      <c r="L50" s="116"/>
      <c r="M50" s="116"/>
    </row>
    <row r="51" spans="1:13" x14ac:dyDescent="0.2">
      <c r="A51" s="149" t="s">
        <v>11</v>
      </c>
      <c r="B51" s="109" t="s">
        <v>3</v>
      </c>
      <c r="C51" s="182"/>
      <c r="D51" s="65">
        <v>0</v>
      </c>
      <c r="E51" s="133"/>
      <c r="F51" s="130"/>
      <c r="G51" s="130"/>
      <c r="H51" s="113"/>
      <c r="I51" s="116"/>
      <c r="J51" s="116"/>
      <c r="K51" s="116"/>
      <c r="L51" s="116"/>
      <c r="M51" s="116"/>
    </row>
    <row r="52" spans="1:13" x14ac:dyDescent="0.2">
      <c r="A52" s="271" t="s">
        <v>162</v>
      </c>
      <c r="B52" s="271"/>
      <c r="C52" s="271"/>
      <c r="D52" s="62">
        <f>SUM(D48:D51)</f>
        <v>926.28319999999997</v>
      </c>
      <c r="E52" s="133"/>
      <c r="F52" s="130"/>
      <c r="G52" s="130"/>
      <c r="H52" s="113"/>
      <c r="I52" s="116"/>
      <c r="J52" s="116"/>
      <c r="K52" s="116"/>
      <c r="L52" s="116"/>
      <c r="M52" s="116"/>
    </row>
    <row r="53" spans="1:13" x14ac:dyDescent="0.2">
      <c r="A53" s="268" t="s">
        <v>179</v>
      </c>
      <c r="B53" s="269"/>
      <c r="C53" s="269"/>
      <c r="D53" s="269"/>
      <c r="E53" s="133"/>
      <c r="F53" s="130"/>
      <c r="G53" s="130"/>
      <c r="H53" s="113"/>
      <c r="I53" s="116"/>
      <c r="J53" s="116"/>
      <c r="K53" s="116"/>
      <c r="L53" s="116"/>
      <c r="M53" s="116"/>
    </row>
    <row r="54" spans="1:13" ht="25.5" customHeight="1" x14ac:dyDescent="0.2">
      <c r="A54" s="270" t="s">
        <v>180</v>
      </c>
      <c r="B54" s="270"/>
      <c r="C54" s="270"/>
      <c r="D54" s="270"/>
      <c r="E54" s="133"/>
      <c r="F54" s="130"/>
      <c r="G54" s="130"/>
      <c r="H54" s="113"/>
      <c r="I54" s="116"/>
      <c r="J54" s="116"/>
      <c r="K54" s="116"/>
      <c r="L54" s="116"/>
      <c r="M54" s="116"/>
    </row>
    <row r="55" spans="1:13" x14ac:dyDescent="0.2">
      <c r="A55" s="297"/>
      <c r="B55" s="297"/>
      <c r="C55" s="297"/>
      <c r="D55" s="298"/>
      <c r="E55" s="133"/>
      <c r="F55" s="130"/>
      <c r="G55" s="130"/>
      <c r="H55" s="113"/>
      <c r="I55" s="116"/>
      <c r="J55" s="116"/>
      <c r="K55" s="116"/>
      <c r="L55" s="116"/>
      <c r="M55" s="116"/>
    </row>
    <row r="56" spans="1:13" x14ac:dyDescent="0.2">
      <c r="A56" s="274" t="s">
        <v>192</v>
      </c>
      <c r="B56" s="274"/>
      <c r="C56" s="274"/>
      <c r="D56" s="274"/>
      <c r="E56" s="133"/>
      <c r="F56" s="130"/>
      <c r="G56" s="130"/>
      <c r="H56" s="113"/>
      <c r="I56" s="116"/>
      <c r="J56" s="116"/>
      <c r="K56" s="116"/>
      <c r="L56" s="116"/>
      <c r="M56" s="116"/>
    </row>
    <row r="57" spans="1:13" x14ac:dyDescent="0.2">
      <c r="A57" s="159">
        <v>2</v>
      </c>
      <c r="B57" s="272" t="s">
        <v>191</v>
      </c>
      <c r="C57" s="273"/>
      <c r="D57" s="159" t="s">
        <v>93</v>
      </c>
      <c r="E57" s="133"/>
      <c r="F57" s="130"/>
      <c r="G57" s="130"/>
      <c r="H57" s="113"/>
      <c r="I57" s="116"/>
      <c r="J57" s="116"/>
      <c r="K57" s="116"/>
      <c r="L57" s="116"/>
      <c r="M57" s="116"/>
    </row>
    <row r="58" spans="1:13" x14ac:dyDescent="0.2">
      <c r="A58" s="149" t="s">
        <v>64</v>
      </c>
      <c r="B58" s="280" t="s">
        <v>53</v>
      </c>
      <c r="C58" s="280"/>
      <c r="D58" s="60">
        <f>D27</f>
        <v>592.04</v>
      </c>
      <c r="E58" s="133"/>
      <c r="F58" s="130"/>
      <c r="G58" s="130"/>
      <c r="H58" s="113"/>
      <c r="I58" s="116"/>
      <c r="J58" s="116"/>
      <c r="K58" s="116"/>
      <c r="L58" s="116"/>
      <c r="M58" s="116"/>
    </row>
    <row r="59" spans="1:13" x14ac:dyDescent="0.2">
      <c r="A59" s="149" t="s">
        <v>65</v>
      </c>
      <c r="B59" s="280" t="s">
        <v>54</v>
      </c>
      <c r="C59" s="280"/>
      <c r="D59" s="60">
        <f>D41</f>
        <v>1338.34</v>
      </c>
      <c r="E59" s="133"/>
      <c r="F59" s="130"/>
      <c r="G59" s="130"/>
      <c r="H59" s="113"/>
      <c r="I59" s="116"/>
      <c r="J59" s="116"/>
      <c r="K59" s="116"/>
      <c r="L59" s="116"/>
      <c r="M59" s="116"/>
    </row>
    <row r="60" spans="1:13" x14ac:dyDescent="0.2">
      <c r="A60" s="149" t="s">
        <v>66</v>
      </c>
      <c r="B60" s="280" t="s">
        <v>67</v>
      </c>
      <c r="C60" s="280"/>
      <c r="D60" s="60">
        <f>D52</f>
        <v>926.28319999999997</v>
      </c>
      <c r="E60" s="133"/>
      <c r="F60" s="130"/>
      <c r="G60" s="130"/>
      <c r="H60" s="113"/>
      <c r="I60" s="116"/>
      <c r="J60" s="116"/>
      <c r="K60" s="116"/>
      <c r="L60" s="116"/>
      <c r="M60" s="116"/>
    </row>
    <row r="61" spans="1:13" x14ac:dyDescent="0.2">
      <c r="A61" s="271" t="s">
        <v>162</v>
      </c>
      <c r="B61" s="271"/>
      <c r="C61" s="271"/>
      <c r="D61" s="62">
        <f>TRUNC(SUM(D58:D60),2)</f>
        <v>2856.66</v>
      </c>
      <c r="E61" s="133"/>
      <c r="F61" s="130"/>
      <c r="G61" s="130"/>
      <c r="H61" s="113"/>
      <c r="I61" s="116"/>
      <c r="J61" s="116"/>
      <c r="K61" s="116"/>
      <c r="L61" s="116"/>
      <c r="M61" s="116"/>
    </row>
    <row r="62" spans="1:13" x14ac:dyDescent="0.2">
      <c r="A62" s="281"/>
      <c r="B62" s="282"/>
      <c r="C62" s="282"/>
      <c r="D62" s="282"/>
      <c r="E62" s="133"/>
      <c r="F62" s="130"/>
      <c r="G62" s="130"/>
      <c r="H62" s="113"/>
      <c r="I62" s="116"/>
      <c r="J62" s="116"/>
      <c r="K62" s="116"/>
      <c r="L62" s="116"/>
      <c r="M62" s="116"/>
    </row>
    <row r="63" spans="1:13" x14ac:dyDescent="0.2">
      <c r="A63" s="274" t="s">
        <v>194</v>
      </c>
      <c r="B63" s="274"/>
      <c r="C63" s="274"/>
      <c r="D63" s="274"/>
      <c r="E63" s="133"/>
      <c r="F63" s="130"/>
      <c r="G63" s="130"/>
      <c r="H63" s="113"/>
      <c r="I63" s="116"/>
      <c r="J63" s="116"/>
      <c r="K63" s="116"/>
      <c r="L63" s="116"/>
      <c r="M63" s="116"/>
    </row>
    <row r="64" spans="1:13" x14ac:dyDescent="0.2">
      <c r="A64" s="77"/>
      <c r="B64" s="106"/>
      <c r="C64" s="106"/>
      <c r="D64" s="106"/>
      <c r="E64" s="133"/>
      <c r="F64" s="130"/>
      <c r="G64" s="130"/>
      <c r="H64" s="113"/>
      <c r="I64" s="116"/>
      <c r="J64" s="116"/>
      <c r="K64" s="116"/>
      <c r="L64" s="116"/>
      <c r="M64" s="116"/>
    </row>
    <row r="65" spans="1:13" x14ac:dyDescent="0.2">
      <c r="A65" s="159">
        <v>3</v>
      </c>
      <c r="B65" s="159" t="s">
        <v>163</v>
      </c>
      <c r="C65" s="159" t="s">
        <v>2</v>
      </c>
      <c r="D65" s="159" t="s">
        <v>93</v>
      </c>
      <c r="E65" s="138"/>
      <c r="F65" s="130"/>
      <c r="G65" s="130"/>
      <c r="H65" s="113"/>
      <c r="I65" s="116"/>
      <c r="J65" s="116"/>
      <c r="K65" s="116"/>
      <c r="L65" s="116"/>
      <c r="M65" s="116"/>
    </row>
    <row r="66" spans="1:13" x14ac:dyDescent="0.2">
      <c r="A66" s="149" t="s">
        <v>5</v>
      </c>
      <c r="B66" s="79" t="s">
        <v>70</v>
      </c>
      <c r="C66" s="59">
        <f>((1/12)*5%)</f>
        <v>4.1666666666666666E-3</v>
      </c>
      <c r="D66" s="60">
        <f>$D$17*C66</f>
        <v>12.686583333333335</v>
      </c>
      <c r="E66" s="133" t="s">
        <v>193</v>
      </c>
      <c r="F66" s="130"/>
      <c r="G66" s="130"/>
      <c r="H66" s="113"/>
      <c r="I66" s="116"/>
      <c r="J66" s="118"/>
      <c r="K66" s="116"/>
      <c r="L66" s="116"/>
      <c r="M66" s="116"/>
    </row>
    <row r="67" spans="1:13" x14ac:dyDescent="0.2">
      <c r="A67" s="149" t="s">
        <v>6</v>
      </c>
      <c r="B67" s="79" t="s">
        <v>69</v>
      </c>
      <c r="C67" s="59">
        <f>0.08*C66</f>
        <v>3.3333333333333332E-4</v>
      </c>
      <c r="D67" s="60">
        <f>C67*D17</f>
        <v>1.0149266666666668</v>
      </c>
      <c r="E67" s="133" t="s">
        <v>89</v>
      </c>
      <c r="F67" s="130"/>
      <c r="G67" s="130"/>
      <c r="H67" s="113"/>
      <c r="I67" s="116"/>
      <c r="J67" s="119"/>
      <c r="K67" s="116"/>
      <c r="L67" s="116"/>
      <c r="M67" s="116"/>
    </row>
    <row r="68" spans="1:13" x14ac:dyDescent="0.2">
      <c r="A68" s="149" t="s">
        <v>7</v>
      </c>
      <c r="B68" s="79" t="s">
        <v>68</v>
      </c>
      <c r="C68" s="59">
        <v>1.9400000000000001E-2</v>
      </c>
      <c r="D68" s="60">
        <f>$D$17*C68</f>
        <v>59.068732000000004</v>
      </c>
      <c r="E68" s="133" t="s">
        <v>90</v>
      </c>
      <c r="F68" s="130"/>
      <c r="G68" s="130"/>
      <c r="H68" s="113"/>
      <c r="I68" s="116"/>
      <c r="J68" s="120"/>
      <c r="K68" s="116"/>
      <c r="L68" s="116"/>
      <c r="M68" s="116"/>
    </row>
    <row r="69" spans="1:13" x14ac:dyDescent="0.2">
      <c r="A69" s="149" t="s">
        <v>8</v>
      </c>
      <c r="B69" s="79" t="s">
        <v>71</v>
      </c>
      <c r="C69" s="59">
        <f>C41*C68</f>
        <v>7.1392000000000009E-3</v>
      </c>
      <c r="D69" s="60">
        <f t="shared" ref="D69" si="1">$D$17*C69</f>
        <v>21.737293376000004</v>
      </c>
      <c r="E69" s="136" t="s">
        <v>91</v>
      </c>
      <c r="F69" s="139"/>
      <c r="G69" s="130"/>
      <c r="H69" s="113"/>
      <c r="I69" s="116"/>
      <c r="J69" s="120"/>
      <c r="K69" s="116"/>
      <c r="L69" s="116"/>
      <c r="M69" s="116"/>
    </row>
    <row r="70" spans="1:13" ht="25.5" customHeight="1" x14ac:dyDescent="0.2">
      <c r="A70" s="149" t="s">
        <v>9</v>
      </c>
      <c r="B70" s="79" t="s">
        <v>213</v>
      </c>
      <c r="C70" s="59">
        <f>(1+(1/12)+(1/12)+(1/12/3))*0.5*0.08*100%</f>
        <v>4.7777777777777766E-2</v>
      </c>
      <c r="D70" s="60">
        <f>C70*(D17+D27)</f>
        <v>173.75917777777775</v>
      </c>
      <c r="E70" s="314" t="s">
        <v>214</v>
      </c>
      <c r="F70" s="315"/>
      <c r="G70" s="315"/>
      <c r="H70" s="315"/>
      <c r="I70" s="315"/>
      <c r="J70" s="119"/>
      <c r="K70" s="116"/>
      <c r="L70" s="116"/>
      <c r="M70" s="116"/>
    </row>
    <row r="71" spans="1:13" x14ac:dyDescent="0.2">
      <c r="A71" s="271" t="s">
        <v>162</v>
      </c>
      <c r="B71" s="271"/>
      <c r="C71" s="61">
        <f>TRUNC(SUM(C66:C70),4)</f>
        <v>7.8799999999999995E-2</v>
      </c>
      <c r="D71" s="62">
        <f>TRUNC(SUM(D66:D70),2)</f>
        <v>268.26</v>
      </c>
      <c r="E71" s="133"/>
      <c r="F71" s="130"/>
      <c r="G71" s="130"/>
      <c r="H71" s="113"/>
      <c r="I71" s="116"/>
      <c r="J71" s="116"/>
      <c r="K71" s="116"/>
      <c r="L71" s="116"/>
      <c r="M71" s="116"/>
    </row>
    <row r="72" spans="1:13" x14ac:dyDescent="0.2">
      <c r="A72" s="283"/>
      <c r="B72" s="282"/>
      <c r="C72" s="282"/>
      <c r="D72" s="282"/>
      <c r="E72" s="133"/>
      <c r="F72" s="130"/>
      <c r="G72" s="130"/>
      <c r="H72" s="113"/>
      <c r="I72" s="116"/>
      <c r="J72" s="116"/>
      <c r="K72" s="116"/>
      <c r="L72" s="116"/>
      <c r="M72" s="116"/>
    </row>
    <row r="73" spans="1:13" x14ac:dyDescent="0.2">
      <c r="A73" s="274" t="s">
        <v>195</v>
      </c>
      <c r="B73" s="274"/>
      <c r="C73" s="274"/>
      <c r="D73" s="274"/>
      <c r="E73" s="133"/>
      <c r="F73" s="130"/>
      <c r="G73" s="130"/>
      <c r="H73" s="113"/>
      <c r="I73" s="116"/>
      <c r="J73" s="116"/>
      <c r="K73" s="116"/>
      <c r="L73" s="116"/>
      <c r="M73" s="116"/>
    </row>
    <row r="74" spans="1:13" x14ac:dyDescent="0.2">
      <c r="A74" s="107"/>
      <c r="B74" s="107"/>
      <c r="C74" s="107"/>
      <c r="D74" s="107"/>
      <c r="E74" s="133"/>
      <c r="F74" s="130"/>
      <c r="G74" s="130"/>
      <c r="H74" s="113"/>
      <c r="I74" s="116"/>
      <c r="J74" s="116"/>
      <c r="K74" s="116"/>
      <c r="L74" s="116"/>
      <c r="M74" s="116"/>
    </row>
    <row r="75" spans="1:13" ht="34.5" customHeight="1" x14ac:dyDescent="0.2">
      <c r="A75" s="270" t="s">
        <v>181</v>
      </c>
      <c r="B75" s="270"/>
      <c r="C75" s="270"/>
      <c r="D75" s="270"/>
      <c r="E75" s="133"/>
      <c r="F75" s="130"/>
      <c r="G75" s="137"/>
      <c r="H75" s="113"/>
      <c r="I75" s="116"/>
      <c r="J75" s="116"/>
      <c r="K75" s="116"/>
      <c r="L75" s="116"/>
      <c r="M75" s="116"/>
    </row>
    <row r="76" spans="1:13" x14ac:dyDescent="0.2">
      <c r="A76" s="270" t="s">
        <v>182</v>
      </c>
      <c r="B76" s="270"/>
      <c r="C76" s="270"/>
      <c r="D76" s="270"/>
      <c r="E76" s="133"/>
      <c r="F76" s="130"/>
      <c r="G76" s="130"/>
      <c r="H76" s="113"/>
      <c r="I76" s="116"/>
      <c r="J76" s="116"/>
      <c r="K76" s="116"/>
      <c r="L76" s="116"/>
      <c r="M76" s="116"/>
    </row>
    <row r="77" spans="1:13" x14ac:dyDescent="0.2">
      <c r="A77" s="153"/>
      <c r="B77" s="153"/>
      <c r="C77" s="153"/>
      <c r="D77" s="153"/>
      <c r="E77" s="133"/>
      <c r="F77" s="130"/>
      <c r="G77" s="130"/>
      <c r="H77" s="113"/>
      <c r="I77" s="116"/>
      <c r="J77" s="116"/>
      <c r="K77" s="116"/>
      <c r="L77" s="116"/>
      <c r="M77" s="116"/>
    </row>
    <row r="78" spans="1:13" x14ac:dyDescent="0.2">
      <c r="A78" s="275" t="s">
        <v>72</v>
      </c>
      <c r="B78" s="275"/>
      <c r="C78" s="275"/>
      <c r="D78" s="275"/>
      <c r="E78" s="133"/>
      <c r="F78" s="130"/>
      <c r="G78" s="130"/>
      <c r="H78" s="113"/>
      <c r="I78" s="116"/>
      <c r="J78" s="116"/>
      <c r="K78" s="116"/>
      <c r="L78" s="116"/>
      <c r="M78" s="116"/>
    </row>
    <row r="79" spans="1:13" x14ac:dyDescent="0.2">
      <c r="A79" s="159" t="s">
        <v>18</v>
      </c>
      <c r="B79" s="159" t="s">
        <v>73</v>
      </c>
      <c r="C79" s="159" t="s">
        <v>2</v>
      </c>
      <c r="D79" s="159" t="s">
        <v>93</v>
      </c>
      <c r="E79" s="133"/>
      <c r="F79" s="130"/>
      <c r="G79" s="130"/>
      <c r="H79" s="113"/>
      <c r="I79" s="121"/>
      <c r="J79" s="116"/>
      <c r="K79" s="116"/>
      <c r="L79" s="116"/>
      <c r="M79" s="116"/>
    </row>
    <row r="80" spans="1:13" x14ac:dyDescent="0.2">
      <c r="A80" s="149" t="s">
        <v>5</v>
      </c>
      <c r="B80" s="79" t="s">
        <v>73</v>
      </c>
      <c r="C80" s="59">
        <f>2.96/30/12</f>
        <v>8.2222222222222228E-3</v>
      </c>
      <c r="D80" s="60">
        <f>$D$17*C80</f>
        <v>25.034857777777781</v>
      </c>
      <c r="E80" s="136" t="s">
        <v>92</v>
      </c>
      <c r="F80" s="130"/>
      <c r="G80" s="130"/>
      <c r="H80" s="113"/>
      <c r="I80" s="121"/>
      <c r="J80" s="116"/>
      <c r="K80" s="116"/>
      <c r="L80" s="116"/>
      <c r="M80" s="116"/>
    </row>
    <row r="81" spans="1:13" x14ac:dyDescent="0.2">
      <c r="A81" s="149" t="s">
        <v>6</v>
      </c>
      <c r="B81" s="79" t="s">
        <v>74</v>
      </c>
      <c r="C81" s="59">
        <f>(1/30/12)*5*1.5%</f>
        <v>2.0833333333333335E-4</v>
      </c>
      <c r="D81" s="60">
        <f>$D$17*C81</f>
        <v>0.63432916666666672</v>
      </c>
      <c r="E81" s="136" t="s">
        <v>197</v>
      </c>
      <c r="F81" s="130"/>
      <c r="G81" s="130"/>
      <c r="H81" s="113"/>
      <c r="I81" s="116"/>
      <c r="J81" s="116"/>
      <c r="K81" s="116"/>
      <c r="L81" s="116"/>
      <c r="M81" s="116"/>
    </row>
    <row r="82" spans="1:13" x14ac:dyDescent="0.2">
      <c r="A82" s="149" t="s">
        <v>7</v>
      </c>
      <c r="B82" s="79" t="s">
        <v>106</v>
      </c>
      <c r="C82" s="59">
        <f>(15/30/12)*0.78%</f>
        <v>3.2499999999999999E-4</v>
      </c>
      <c r="D82" s="60">
        <f>$D$17*C82</f>
        <v>0.98955349999999997</v>
      </c>
      <c r="E82" s="136" t="s">
        <v>169</v>
      </c>
      <c r="F82" s="137"/>
      <c r="G82" s="137"/>
      <c r="H82" s="113"/>
      <c r="I82" s="116"/>
      <c r="J82" s="116"/>
      <c r="K82" s="116"/>
      <c r="L82" s="116"/>
      <c r="M82" s="116"/>
    </row>
    <row r="83" spans="1:13" x14ac:dyDescent="0.2">
      <c r="A83" s="149" t="s">
        <v>8</v>
      </c>
      <c r="B83" s="79" t="s">
        <v>16</v>
      </c>
      <c r="C83" s="59">
        <f>C94</f>
        <v>3.4666666666666665E-3</v>
      </c>
      <c r="D83" s="60">
        <f>D94</f>
        <v>11.17772568888889</v>
      </c>
      <c r="E83" s="136" t="s">
        <v>171</v>
      </c>
      <c r="F83" s="140"/>
      <c r="G83" s="130"/>
      <c r="H83" s="113"/>
      <c r="I83" s="116"/>
      <c r="J83" s="116"/>
      <c r="K83" s="116"/>
      <c r="L83" s="116"/>
      <c r="M83" s="116"/>
    </row>
    <row r="84" spans="1:13" x14ac:dyDescent="0.2">
      <c r="A84" s="149" t="s">
        <v>9</v>
      </c>
      <c r="B84" s="79" t="s">
        <v>102</v>
      </c>
      <c r="C84" s="59">
        <f>(1/30/12)*5*40%</f>
        <v>5.5555555555555566E-3</v>
      </c>
      <c r="D84" s="60">
        <f>C84*D17</f>
        <v>16.91544444444445</v>
      </c>
      <c r="E84" s="136" t="s">
        <v>170</v>
      </c>
      <c r="F84" s="141"/>
      <c r="G84" s="137"/>
      <c r="H84" s="115"/>
      <c r="I84" s="116"/>
      <c r="J84" s="116"/>
      <c r="K84" s="116"/>
      <c r="L84" s="116"/>
      <c r="M84" s="116"/>
    </row>
    <row r="85" spans="1:13" x14ac:dyDescent="0.2">
      <c r="A85" s="149" t="s">
        <v>10</v>
      </c>
      <c r="B85" s="79" t="s">
        <v>103</v>
      </c>
      <c r="C85" s="59">
        <f>(C80+C81+C82+C84)*C41</f>
        <v>5.2664888888888902E-3</v>
      </c>
      <c r="D85" s="60">
        <f>C85*D17</f>
        <v>16.035300039111117</v>
      </c>
      <c r="E85" s="133" t="s">
        <v>85</v>
      </c>
      <c r="F85" s="130"/>
      <c r="G85" s="130"/>
      <c r="H85" s="113"/>
      <c r="I85" s="122"/>
      <c r="J85" s="123"/>
      <c r="K85" s="116"/>
      <c r="L85" s="116"/>
      <c r="M85" s="116"/>
    </row>
    <row r="86" spans="1:13" x14ac:dyDescent="0.2">
      <c r="A86" s="271" t="s">
        <v>162</v>
      </c>
      <c r="B86" s="271"/>
      <c r="C86" s="61">
        <f>TRUNC(SUM(C80:C85),4)</f>
        <v>2.3E-2</v>
      </c>
      <c r="D86" s="62">
        <f>TRUNC(SUM(D80:D85),2)</f>
        <v>70.78</v>
      </c>
      <c r="E86" s="133"/>
      <c r="F86" s="130"/>
      <c r="G86" s="130"/>
      <c r="H86" s="113"/>
      <c r="I86" s="116"/>
      <c r="J86" s="116"/>
      <c r="K86" s="116"/>
      <c r="L86" s="116"/>
      <c r="M86" s="116"/>
    </row>
    <row r="87" spans="1:13" ht="25.5" customHeight="1" x14ac:dyDescent="0.2">
      <c r="A87" s="270" t="s">
        <v>183</v>
      </c>
      <c r="B87" s="270"/>
      <c r="C87" s="270"/>
      <c r="D87" s="270"/>
      <c r="E87" s="133"/>
      <c r="F87" s="130"/>
      <c r="G87" s="130"/>
      <c r="H87" s="113"/>
      <c r="I87" s="116"/>
      <c r="J87" s="116"/>
      <c r="K87" s="116"/>
      <c r="L87" s="116"/>
      <c r="M87" s="116"/>
    </row>
    <row r="88" spans="1:13" x14ac:dyDescent="0.2">
      <c r="A88" s="148"/>
      <c r="B88" s="148"/>
      <c r="C88" s="148"/>
      <c r="D88" s="148"/>
      <c r="E88" s="133"/>
      <c r="F88" s="130"/>
      <c r="G88" s="130"/>
      <c r="H88" s="113"/>
      <c r="I88" s="116"/>
      <c r="J88" s="116"/>
      <c r="K88" s="116"/>
      <c r="L88" s="116"/>
      <c r="M88" s="116"/>
    </row>
    <row r="89" spans="1:13" x14ac:dyDescent="0.2">
      <c r="A89" s="275" t="s">
        <v>97</v>
      </c>
      <c r="B89" s="275"/>
      <c r="C89" s="275"/>
      <c r="D89" s="275"/>
      <c r="E89" s="133"/>
      <c r="F89" s="130"/>
      <c r="G89" s="130"/>
      <c r="H89" s="113"/>
      <c r="I89" s="116"/>
      <c r="J89" s="116"/>
      <c r="K89" s="116"/>
      <c r="L89" s="116"/>
      <c r="M89" s="116"/>
    </row>
    <row r="90" spans="1:13" s="44" customFormat="1" x14ac:dyDescent="0.2">
      <c r="A90" s="159" t="s">
        <v>196</v>
      </c>
      <c r="B90" s="161" t="s">
        <v>16</v>
      </c>
      <c r="C90" s="161" t="s">
        <v>2</v>
      </c>
      <c r="D90" s="159" t="s">
        <v>93</v>
      </c>
      <c r="E90" s="133"/>
      <c r="F90" s="130"/>
      <c r="G90" s="130"/>
      <c r="H90" s="113"/>
      <c r="I90" s="124"/>
      <c r="J90" s="124"/>
      <c r="K90" s="124"/>
      <c r="L90" s="124"/>
      <c r="M90" s="124"/>
    </row>
    <row r="91" spans="1:13" s="44" customFormat="1" ht="25.5" customHeight="1" x14ac:dyDescent="0.2">
      <c r="A91" s="47" t="s">
        <v>5</v>
      </c>
      <c r="B91" s="66" t="s">
        <v>94</v>
      </c>
      <c r="C91" s="42">
        <f>(4/3*(4/12)/12)*2%</f>
        <v>7.407407407407407E-4</v>
      </c>
      <c r="D91" s="48">
        <f>(D17*C91)</f>
        <v>2.2553925925925928</v>
      </c>
      <c r="E91" s="142" t="s">
        <v>95</v>
      </c>
      <c r="F91" s="316" t="s">
        <v>96</v>
      </c>
      <c r="G91" s="316"/>
      <c r="H91" s="316"/>
      <c r="I91" s="316"/>
      <c r="J91" s="124"/>
      <c r="K91" s="124"/>
      <c r="L91" s="124"/>
    </row>
    <row r="92" spans="1:13" s="44" customFormat="1" ht="25.5" customHeight="1" x14ac:dyDescent="0.2">
      <c r="A92" s="47" t="s">
        <v>6</v>
      </c>
      <c r="B92" s="67" t="s">
        <v>99</v>
      </c>
      <c r="C92" s="42">
        <f>(4/12)*2%*C41</f>
        <v>2.4533333333333334E-3</v>
      </c>
      <c r="D92" s="48">
        <f>(D17+D25)*C92</f>
        <v>8.0923486222222234</v>
      </c>
      <c r="E92" s="142"/>
      <c r="F92" s="316" t="s">
        <v>100</v>
      </c>
      <c r="G92" s="316"/>
      <c r="H92" s="316"/>
      <c r="I92" s="316"/>
      <c r="J92" s="124"/>
      <c r="K92" s="124"/>
      <c r="L92" s="124"/>
    </row>
    <row r="93" spans="1:13" s="44" customFormat="1" x14ac:dyDescent="0.2">
      <c r="A93" s="47" t="s">
        <v>7</v>
      </c>
      <c r="B93" s="66" t="s">
        <v>98</v>
      </c>
      <c r="C93" s="42">
        <f>C91*C41</f>
        <v>2.7259259259259261E-4</v>
      </c>
      <c r="D93" s="48">
        <f>D17*C93</f>
        <v>0.82998447407407416</v>
      </c>
      <c r="E93" s="142"/>
      <c r="F93" s="143" t="s">
        <v>101</v>
      </c>
      <c r="G93" s="130"/>
      <c r="H93" s="124"/>
      <c r="I93" s="124"/>
      <c r="J93" s="124"/>
      <c r="K93" s="124"/>
      <c r="L93" s="124"/>
    </row>
    <row r="94" spans="1:13" x14ac:dyDescent="0.2">
      <c r="A94" s="271" t="s">
        <v>162</v>
      </c>
      <c r="B94" s="271"/>
      <c r="C94" s="43">
        <f>SUM(C91:C93)</f>
        <v>3.4666666666666665E-3</v>
      </c>
      <c r="D94" s="49">
        <f>SUM(D91:D93)</f>
        <v>11.17772568888889</v>
      </c>
      <c r="E94" s="133"/>
      <c r="F94" s="130"/>
      <c r="G94" s="130"/>
      <c r="H94" s="113"/>
      <c r="I94" s="116"/>
      <c r="J94" s="116"/>
      <c r="K94" s="116"/>
      <c r="L94" s="116"/>
      <c r="M94" s="116"/>
    </row>
    <row r="95" spans="1:13" x14ac:dyDescent="0.2">
      <c r="A95" s="153"/>
      <c r="B95" s="153"/>
      <c r="C95" s="146"/>
      <c r="D95" s="126"/>
      <c r="E95" s="133"/>
      <c r="F95" s="130"/>
      <c r="G95" s="130"/>
      <c r="H95" s="113"/>
      <c r="I95" s="116"/>
      <c r="J95" s="116"/>
      <c r="K95" s="116"/>
      <c r="L95" s="116"/>
      <c r="M95" s="116"/>
    </row>
    <row r="96" spans="1:13" x14ac:dyDescent="0.2">
      <c r="A96" s="275" t="s">
        <v>75</v>
      </c>
      <c r="B96" s="275"/>
      <c r="C96" s="275"/>
      <c r="D96" s="275"/>
      <c r="E96" s="133"/>
      <c r="F96" s="130"/>
      <c r="G96" s="130"/>
      <c r="H96" s="113"/>
      <c r="I96" s="116"/>
      <c r="J96" s="116"/>
      <c r="K96" s="116"/>
      <c r="L96" s="116"/>
      <c r="M96" s="116"/>
    </row>
    <row r="97" spans="1:13" x14ac:dyDescent="0.2">
      <c r="A97" s="159" t="s">
        <v>19</v>
      </c>
      <c r="B97" s="161" t="s">
        <v>78</v>
      </c>
      <c r="C97" s="161" t="s">
        <v>2</v>
      </c>
      <c r="D97" s="159" t="s">
        <v>93</v>
      </c>
      <c r="E97" s="133"/>
      <c r="F97" s="130"/>
      <c r="G97" s="130"/>
      <c r="H97" s="113"/>
      <c r="I97" s="116"/>
      <c r="J97" s="116"/>
      <c r="K97" s="116"/>
      <c r="L97" s="116"/>
      <c r="M97" s="116"/>
    </row>
    <row r="98" spans="1:13" x14ac:dyDescent="0.2">
      <c r="A98" s="149" t="s">
        <v>5</v>
      </c>
      <c r="B98" s="79" t="s">
        <v>76</v>
      </c>
      <c r="C98" s="59">
        <v>0</v>
      </c>
      <c r="D98" s="60">
        <f t="shared" ref="D98" si="2">$D$17*C98</f>
        <v>0</v>
      </c>
      <c r="E98" s="133"/>
      <c r="F98" s="130"/>
      <c r="G98" s="130"/>
      <c r="H98" s="113"/>
      <c r="I98" s="116"/>
      <c r="J98" s="116"/>
      <c r="K98" s="116"/>
      <c r="L98" s="116"/>
      <c r="M98" s="116"/>
    </row>
    <row r="99" spans="1:13" x14ac:dyDescent="0.2">
      <c r="A99" s="271" t="s">
        <v>162</v>
      </c>
      <c r="B99" s="271"/>
      <c r="C99" s="61">
        <f>TRUNC(SUM(C98),4)</f>
        <v>0</v>
      </c>
      <c r="D99" s="62">
        <f>TRUNC(SUM(D98),2)</f>
        <v>0</v>
      </c>
      <c r="E99" s="133"/>
      <c r="F99" s="130"/>
      <c r="G99" s="130"/>
      <c r="H99" s="113"/>
      <c r="I99" s="116"/>
      <c r="J99" s="116"/>
      <c r="K99" s="116"/>
      <c r="L99" s="116"/>
      <c r="M99" s="116"/>
    </row>
    <row r="100" spans="1:13" x14ac:dyDescent="0.2">
      <c r="A100" s="63"/>
      <c r="B100" s="153"/>
      <c r="C100" s="152"/>
      <c r="D100" s="152"/>
      <c r="E100" s="133"/>
      <c r="F100" s="130"/>
      <c r="G100" s="130"/>
      <c r="H100" s="113"/>
      <c r="I100" s="116"/>
      <c r="J100" s="116"/>
      <c r="K100" s="116"/>
      <c r="L100" s="116"/>
      <c r="M100" s="116"/>
    </row>
    <row r="101" spans="1:13" x14ac:dyDescent="0.2">
      <c r="A101" s="274" t="s">
        <v>198</v>
      </c>
      <c r="B101" s="274"/>
      <c r="C101" s="274"/>
      <c r="D101" s="274"/>
      <c r="E101" s="133"/>
      <c r="F101" s="130"/>
      <c r="G101" s="130"/>
      <c r="H101" s="113"/>
      <c r="I101" s="116"/>
      <c r="J101" s="116"/>
      <c r="K101" s="116"/>
      <c r="L101" s="116"/>
      <c r="M101" s="116"/>
    </row>
    <row r="102" spans="1:13" x14ac:dyDescent="0.2">
      <c r="A102" s="159">
        <v>4</v>
      </c>
      <c r="B102" s="161" t="s">
        <v>199</v>
      </c>
      <c r="C102" s="161" t="s">
        <v>2</v>
      </c>
      <c r="D102" s="159" t="s">
        <v>93</v>
      </c>
      <c r="E102" s="133"/>
      <c r="F102" s="130"/>
      <c r="G102" s="130"/>
      <c r="H102" s="113"/>
      <c r="I102" s="123"/>
      <c r="J102" s="116"/>
      <c r="K102" s="116"/>
      <c r="L102" s="116"/>
      <c r="M102" s="116"/>
    </row>
    <row r="103" spans="1:13" x14ac:dyDescent="0.2">
      <c r="A103" s="149" t="s">
        <v>18</v>
      </c>
      <c r="B103" s="66" t="s">
        <v>73</v>
      </c>
      <c r="C103" s="59">
        <f>C86</f>
        <v>2.3E-2</v>
      </c>
      <c r="D103" s="60">
        <f>D86</f>
        <v>70.78</v>
      </c>
      <c r="E103" s="133"/>
      <c r="F103" s="130"/>
      <c r="G103" s="130"/>
      <c r="H103" s="113"/>
      <c r="I103" s="116"/>
      <c r="J103" s="116"/>
      <c r="K103" s="116"/>
      <c r="L103" s="116"/>
      <c r="M103" s="116"/>
    </row>
    <row r="104" spans="1:13" x14ac:dyDescent="0.2">
      <c r="A104" s="149" t="s">
        <v>19</v>
      </c>
      <c r="B104" s="66" t="s">
        <v>78</v>
      </c>
      <c r="C104" s="59">
        <f>C98</f>
        <v>0</v>
      </c>
      <c r="D104" s="60">
        <f>D99</f>
        <v>0</v>
      </c>
      <c r="E104" s="133"/>
      <c r="F104" s="130"/>
      <c r="G104" s="130"/>
      <c r="H104" s="113"/>
      <c r="I104" s="116"/>
      <c r="J104" s="116"/>
      <c r="K104" s="116"/>
      <c r="L104" s="116"/>
      <c r="M104" s="116"/>
    </row>
    <row r="105" spans="1:13" x14ac:dyDescent="0.2">
      <c r="A105" s="271" t="s">
        <v>162</v>
      </c>
      <c r="B105" s="271"/>
      <c r="C105" s="59">
        <f>SUM(C103:C104)</f>
        <v>2.3E-2</v>
      </c>
      <c r="D105" s="62">
        <f>TRUNC(SUM(D103:D104),2)</f>
        <v>70.78</v>
      </c>
      <c r="E105" s="133"/>
      <c r="F105" s="130"/>
      <c r="G105" s="130"/>
      <c r="H105" s="113"/>
      <c r="I105" s="116"/>
      <c r="J105" s="116"/>
      <c r="K105" s="116"/>
      <c r="L105" s="116"/>
      <c r="M105" s="116"/>
    </row>
    <row r="106" spans="1:13" x14ac:dyDescent="0.2">
      <c r="A106" s="151"/>
      <c r="B106" s="152"/>
      <c r="C106" s="152"/>
      <c r="D106" s="152"/>
      <c r="E106" s="133"/>
      <c r="F106" s="130"/>
      <c r="G106" s="130"/>
      <c r="H106" s="113"/>
      <c r="I106" s="116"/>
      <c r="J106" s="116"/>
      <c r="K106" s="116"/>
      <c r="L106" s="116"/>
      <c r="M106" s="116"/>
    </row>
    <row r="107" spans="1:13" x14ac:dyDescent="0.2">
      <c r="A107" s="274" t="s">
        <v>200</v>
      </c>
      <c r="B107" s="274"/>
      <c r="C107" s="274"/>
      <c r="D107" s="274"/>
      <c r="E107" s="133"/>
      <c r="F107" s="130"/>
      <c r="G107" s="130"/>
      <c r="H107" s="113"/>
      <c r="I107" s="116"/>
      <c r="J107" s="116"/>
      <c r="K107" s="116"/>
      <c r="L107" s="116"/>
      <c r="M107" s="116"/>
    </row>
    <row r="108" spans="1:13" x14ac:dyDescent="0.2">
      <c r="A108" s="153"/>
      <c r="B108" s="153"/>
      <c r="C108" s="106"/>
      <c r="D108" s="106"/>
      <c r="E108" s="133"/>
      <c r="F108" s="130"/>
      <c r="G108" s="130"/>
      <c r="H108" s="113"/>
      <c r="I108" s="116"/>
      <c r="J108" s="116"/>
      <c r="K108" s="116"/>
      <c r="L108" s="116"/>
      <c r="M108" s="116"/>
    </row>
    <row r="109" spans="1:13" x14ac:dyDescent="0.2">
      <c r="A109" s="159">
        <v>5</v>
      </c>
      <c r="B109" s="159" t="s">
        <v>164</v>
      </c>
      <c r="C109" s="159"/>
      <c r="D109" s="159" t="s">
        <v>93</v>
      </c>
      <c r="E109" s="133"/>
      <c r="F109" s="130"/>
      <c r="G109" s="130"/>
      <c r="H109" s="113"/>
      <c r="I109" s="116"/>
      <c r="J109" s="116"/>
      <c r="K109" s="116"/>
      <c r="L109" s="116"/>
      <c r="M109" s="116"/>
    </row>
    <row r="110" spans="1:13" x14ac:dyDescent="0.2">
      <c r="A110" s="149" t="s">
        <v>5</v>
      </c>
      <c r="B110" s="109" t="s">
        <v>79</v>
      </c>
      <c r="C110" s="182"/>
      <c r="D110" s="60">
        <f>Uniformes!D25</f>
        <v>8.5075000000000003</v>
      </c>
      <c r="E110" s="133"/>
      <c r="F110" s="130"/>
      <c r="G110" s="130"/>
      <c r="H110" s="113"/>
      <c r="I110" s="116"/>
      <c r="J110" s="116"/>
      <c r="K110" s="116"/>
      <c r="L110" s="116"/>
      <c r="M110" s="116"/>
    </row>
    <row r="111" spans="1:13" x14ac:dyDescent="0.2">
      <c r="A111" s="149" t="s">
        <v>6</v>
      </c>
      <c r="B111" s="109" t="s">
        <v>13</v>
      </c>
      <c r="C111" s="182"/>
      <c r="D111" s="60">
        <f>Materiais!D80</f>
        <v>398.58013888888894</v>
      </c>
      <c r="E111" s="133"/>
      <c r="F111" s="130"/>
      <c r="G111" s="130"/>
      <c r="H111" s="113"/>
      <c r="I111" s="116"/>
      <c r="J111" s="116"/>
      <c r="K111" s="116"/>
      <c r="L111" s="116"/>
      <c r="M111" s="116"/>
    </row>
    <row r="112" spans="1:13" x14ac:dyDescent="0.2">
      <c r="A112" s="149" t="s">
        <v>7</v>
      </c>
      <c r="B112" s="109" t="s">
        <v>14</v>
      </c>
      <c r="C112" s="182"/>
      <c r="D112" s="60">
        <v>0</v>
      </c>
      <c r="E112" s="133"/>
      <c r="F112" s="130"/>
      <c r="G112" s="130"/>
      <c r="H112" s="113"/>
      <c r="I112" s="116"/>
      <c r="J112" s="116"/>
      <c r="K112" s="116"/>
      <c r="L112" s="116"/>
      <c r="M112" s="116"/>
    </row>
    <row r="113" spans="1:13" x14ac:dyDescent="0.2">
      <c r="A113" s="149" t="s">
        <v>8</v>
      </c>
      <c r="B113" s="109" t="s">
        <v>3</v>
      </c>
      <c r="C113" s="182"/>
      <c r="D113" s="60">
        <v>0</v>
      </c>
      <c r="E113" s="133"/>
      <c r="F113" s="130"/>
      <c r="G113" s="130"/>
      <c r="H113" s="113"/>
      <c r="I113" s="116"/>
      <c r="J113" s="116"/>
      <c r="K113" s="116"/>
      <c r="L113" s="116"/>
      <c r="M113" s="116"/>
    </row>
    <row r="114" spans="1:13" x14ac:dyDescent="0.2">
      <c r="A114" s="271" t="s">
        <v>162</v>
      </c>
      <c r="B114" s="271"/>
      <c r="C114" s="183"/>
      <c r="D114" s="62">
        <f>TRUNC(SUM(D110:D113),2)</f>
        <v>407.08</v>
      </c>
      <c r="E114" s="133"/>
      <c r="F114" s="130"/>
      <c r="G114" s="130"/>
      <c r="H114" s="113"/>
      <c r="I114" s="116"/>
      <c r="J114" s="116"/>
      <c r="K114" s="116"/>
      <c r="L114" s="116"/>
      <c r="M114" s="116"/>
    </row>
    <row r="115" spans="1:13" x14ac:dyDescent="0.2">
      <c r="A115" s="270" t="s">
        <v>184</v>
      </c>
      <c r="B115" s="270"/>
      <c r="C115" s="270"/>
      <c r="D115" s="270"/>
      <c r="E115" s="133"/>
      <c r="F115" s="130"/>
      <c r="G115" s="130"/>
      <c r="H115" s="113"/>
      <c r="I115" s="116"/>
      <c r="J115" s="116"/>
      <c r="K115" s="116"/>
      <c r="L115" s="116"/>
      <c r="M115" s="116"/>
    </row>
    <row r="116" spans="1:13" x14ac:dyDescent="0.2">
      <c r="A116" s="63"/>
      <c r="B116" s="153"/>
      <c r="C116" s="153"/>
      <c r="D116" s="153"/>
      <c r="E116" s="133"/>
      <c r="F116" s="130"/>
      <c r="G116" s="130"/>
      <c r="H116" s="113"/>
      <c r="I116" s="116"/>
      <c r="J116" s="116"/>
      <c r="K116" s="116"/>
      <c r="L116" s="116"/>
      <c r="M116" s="116"/>
    </row>
    <row r="117" spans="1:13" x14ac:dyDescent="0.2">
      <c r="A117" s="274" t="s">
        <v>201</v>
      </c>
      <c r="B117" s="274"/>
      <c r="C117" s="274"/>
      <c r="D117" s="274"/>
      <c r="E117" s="133"/>
      <c r="F117" s="130"/>
      <c r="G117" s="130"/>
      <c r="H117" s="113"/>
      <c r="I117" s="116"/>
      <c r="J117" s="116"/>
      <c r="K117" s="116"/>
      <c r="L117" s="116"/>
      <c r="M117" s="116"/>
    </row>
    <row r="118" spans="1:13" x14ac:dyDescent="0.2">
      <c r="A118" s="153"/>
      <c r="B118" s="153"/>
      <c r="C118" s="106"/>
      <c r="D118" s="106"/>
      <c r="E118" s="133"/>
      <c r="F118" s="130"/>
      <c r="G118" s="130"/>
      <c r="H118" s="113"/>
      <c r="I118" s="116"/>
      <c r="J118" s="116"/>
      <c r="K118" s="116"/>
      <c r="L118" s="116"/>
      <c r="M118" s="116"/>
    </row>
    <row r="119" spans="1:13" x14ac:dyDescent="0.2">
      <c r="A119" s="159">
        <v>6</v>
      </c>
      <c r="B119" s="159" t="s">
        <v>165</v>
      </c>
      <c r="C119" s="159" t="s">
        <v>2</v>
      </c>
      <c r="D119" s="159" t="s">
        <v>93</v>
      </c>
      <c r="E119" s="133"/>
      <c r="F119" s="130"/>
      <c r="G119" s="130"/>
      <c r="H119" s="113"/>
      <c r="I119" s="116"/>
      <c r="J119" s="116"/>
      <c r="K119" s="116"/>
      <c r="L119" s="116"/>
      <c r="M119" s="116"/>
    </row>
    <row r="120" spans="1:13" x14ac:dyDescent="0.2">
      <c r="A120" s="149" t="s">
        <v>5</v>
      </c>
      <c r="B120" s="79" t="s">
        <v>20</v>
      </c>
      <c r="C120" s="70">
        <v>0.05</v>
      </c>
      <c r="D120" s="60">
        <f>TRUNC(C120*D138,2)</f>
        <v>332.37</v>
      </c>
      <c r="E120" s="143" t="s">
        <v>166</v>
      </c>
      <c r="F120" s="130"/>
      <c r="G120" s="130"/>
      <c r="H120" s="113"/>
      <c r="I120" s="116"/>
      <c r="J120" s="116"/>
      <c r="K120" s="116"/>
      <c r="L120" s="116"/>
      <c r="M120" s="116"/>
    </row>
    <row r="121" spans="1:13" x14ac:dyDescent="0.2">
      <c r="A121" s="149" t="s">
        <v>6</v>
      </c>
      <c r="B121" s="79" t="s">
        <v>4</v>
      </c>
      <c r="C121" s="71">
        <v>0.1</v>
      </c>
      <c r="D121" s="60">
        <f>TRUNC(C121*(D120+D138),2)</f>
        <v>697.99</v>
      </c>
      <c r="E121" s="143" t="s">
        <v>167</v>
      </c>
      <c r="F121" s="130"/>
      <c r="G121" s="130"/>
      <c r="H121" s="113"/>
      <c r="I121" s="116"/>
      <c r="J121" s="116"/>
      <c r="K121" s="116"/>
      <c r="L121" s="116"/>
      <c r="M121" s="116"/>
    </row>
    <row r="122" spans="1:13" x14ac:dyDescent="0.2">
      <c r="A122" s="149" t="s">
        <v>7</v>
      </c>
      <c r="B122" s="79" t="s">
        <v>43</v>
      </c>
      <c r="C122" s="110">
        <f>1-(C123+C124+C125)</f>
        <v>0.85749999999999993</v>
      </c>
      <c r="D122" s="72">
        <f>(D138+D120+D121)/C122</f>
        <v>8953.842565597668</v>
      </c>
      <c r="E122" s="133"/>
      <c r="F122" s="130"/>
      <c r="G122" s="130"/>
      <c r="H122" s="113"/>
      <c r="I122" s="116"/>
      <c r="J122" s="116"/>
      <c r="K122" s="116"/>
      <c r="L122" s="116"/>
      <c r="M122" s="116"/>
    </row>
    <row r="123" spans="1:13" x14ac:dyDescent="0.2">
      <c r="A123" s="149" t="s">
        <v>46</v>
      </c>
      <c r="B123" s="79" t="s">
        <v>40</v>
      </c>
      <c r="C123" s="73">
        <v>1.6500000000000001E-2</v>
      </c>
      <c r="D123" s="60">
        <f>TRUNC(C123*D122,2)</f>
        <v>147.72999999999999</v>
      </c>
      <c r="E123" s="133"/>
      <c r="F123" s="130"/>
      <c r="G123" s="130"/>
      <c r="H123" s="113"/>
      <c r="I123" s="116"/>
      <c r="J123" s="116"/>
      <c r="K123" s="116"/>
      <c r="L123" s="116"/>
      <c r="M123" s="116"/>
    </row>
    <row r="124" spans="1:13" x14ac:dyDescent="0.2">
      <c r="A124" s="149" t="s">
        <v>47</v>
      </c>
      <c r="B124" s="79" t="s">
        <v>41</v>
      </c>
      <c r="C124" s="74">
        <v>7.5999999999999998E-2</v>
      </c>
      <c r="D124" s="60">
        <f>TRUNC(C124*D122,2)</f>
        <v>680.49</v>
      </c>
      <c r="E124" s="133"/>
      <c r="F124" s="130"/>
      <c r="G124" s="130"/>
      <c r="H124" s="113"/>
      <c r="I124" s="116"/>
      <c r="J124" s="116"/>
      <c r="K124" s="116"/>
      <c r="L124" s="116"/>
      <c r="M124" s="116"/>
    </row>
    <row r="125" spans="1:13" x14ac:dyDescent="0.2">
      <c r="A125" s="149" t="s">
        <v>48</v>
      </c>
      <c r="B125" s="79" t="s">
        <v>42</v>
      </c>
      <c r="C125" s="75">
        <v>0.05</v>
      </c>
      <c r="D125" s="60">
        <f>TRUNC(C125*D122,2)</f>
        <v>447.69</v>
      </c>
      <c r="E125" s="133"/>
      <c r="F125" s="130"/>
      <c r="G125" s="130"/>
      <c r="H125" s="113"/>
      <c r="I125" s="116"/>
      <c r="J125" s="116"/>
      <c r="K125" s="116"/>
      <c r="L125" s="116"/>
      <c r="M125" s="116"/>
    </row>
    <row r="126" spans="1:13" x14ac:dyDescent="0.2">
      <c r="A126" s="271" t="s">
        <v>162</v>
      </c>
      <c r="B126" s="271"/>
      <c r="C126" s="73"/>
      <c r="D126" s="62">
        <f>TRUNC(SUM(D120:D125),2)-D122</f>
        <v>2306.2674344023326</v>
      </c>
      <c r="E126" s="133"/>
      <c r="F126" s="130"/>
      <c r="G126" s="130"/>
      <c r="H126" s="113"/>
      <c r="I126" s="116"/>
      <c r="J126" s="116"/>
      <c r="K126" s="116"/>
      <c r="L126" s="116"/>
      <c r="M126" s="116"/>
    </row>
    <row r="127" spans="1:13" x14ac:dyDescent="0.2">
      <c r="A127" s="269" t="s">
        <v>185</v>
      </c>
      <c r="B127" s="269"/>
      <c r="C127" s="269"/>
      <c r="D127" s="269"/>
      <c r="E127" s="133"/>
      <c r="F127" s="130"/>
      <c r="G127" s="130"/>
      <c r="H127" s="113"/>
      <c r="I127" s="116"/>
      <c r="J127" s="116"/>
      <c r="K127" s="116"/>
      <c r="L127" s="116"/>
      <c r="M127" s="116"/>
    </row>
    <row r="128" spans="1:13" x14ac:dyDescent="0.2">
      <c r="A128" s="270" t="s">
        <v>186</v>
      </c>
      <c r="B128" s="270"/>
      <c r="C128" s="270"/>
      <c r="D128" s="270"/>
      <c r="E128" s="133"/>
      <c r="F128" s="130"/>
      <c r="G128" s="130"/>
      <c r="H128" s="113"/>
      <c r="I128" s="116"/>
      <c r="J128" s="116"/>
      <c r="K128" s="116"/>
      <c r="L128" s="116"/>
      <c r="M128" s="116"/>
    </row>
    <row r="129" spans="1:13" x14ac:dyDescent="0.2">
      <c r="A129" s="76"/>
      <c r="B129" s="76"/>
      <c r="C129" s="76"/>
      <c r="D129" s="78"/>
      <c r="E129" s="130"/>
      <c r="F129" s="130"/>
      <c r="G129" s="130"/>
      <c r="H129" s="113"/>
      <c r="I129" s="116"/>
      <c r="J129" s="116"/>
      <c r="K129" s="116"/>
      <c r="L129" s="116"/>
      <c r="M129" s="116"/>
    </row>
    <row r="130" spans="1:13" x14ac:dyDescent="0.2">
      <c r="A130" s="301" t="s">
        <v>202</v>
      </c>
      <c r="B130" s="301"/>
      <c r="C130" s="301"/>
      <c r="D130" s="301"/>
      <c r="E130" s="130"/>
      <c r="F130" s="144"/>
      <c r="G130" s="130"/>
      <c r="H130" s="113"/>
      <c r="I130" s="116"/>
      <c r="J130" s="116"/>
      <c r="K130" s="116"/>
      <c r="L130" s="116"/>
      <c r="M130" s="116"/>
    </row>
    <row r="131" spans="1:13" x14ac:dyDescent="0.2">
      <c r="A131" s="156"/>
      <c r="B131" s="156"/>
      <c r="C131" s="156"/>
      <c r="D131" s="156"/>
      <c r="E131" s="130"/>
      <c r="F131" s="144"/>
      <c r="G131" s="130"/>
      <c r="H131" s="113"/>
      <c r="I131" s="116"/>
      <c r="J131" s="116"/>
      <c r="K131" s="116"/>
      <c r="L131" s="116"/>
      <c r="M131" s="116"/>
    </row>
    <row r="132" spans="1:13" ht="25.5" customHeight="1" x14ac:dyDescent="0.2">
      <c r="A132" s="162"/>
      <c r="B132" s="163" t="s">
        <v>204</v>
      </c>
      <c r="C132" s="159"/>
      <c r="D132" s="159" t="s">
        <v>93</v>
      </c>
      <c r="E132" s="130"/>
      <c r="F132" s="130"/>
      <c r="G132" s="130"/>
      <c r="H132" s="113"/>
      <c r="I132" s="116"/>
      <c r="J132" s="116"/>
      <c r="K132" s="116"/>
      <c r="L132" s="116"/>
      <c r="M132" s="116"/>
    </row>
    <row r="133" spans="1:13" x14ac:dyDescent="0.2">
      <c r="A133" s="150" t="s">
        <v>5</v>
      </c>
      <c r="B133" s="66" t="s">
        <v>206</v>
      </c>
      <c r="C133" s="181"/>
      <c r="D133" s="60">
        <f>D17</f>
        <v>3044.78</v>
      </c>
      <c r="E133" s="130"/>
      <c r="F133" s="130"/>
      <c r="G133" s="130"/>
      <c r="H133" s="113"/>
      <c r="I133" s="116"/>
      <c r="J133" s="116"/>
      <c r="K133" s="116"/>
      <c r="L133" s="116"/>
      <c r="M133" s="116"/>
    </row>
    <row r="134" spans="1:13" x14ac:dyDescent="0.2">
      <c r="A134" s="150" t="s">
        <v>6</v>
      </c>
      <c r="B134" s="66" t="s">
        <v>207</v>
      </c>
      <c r="C134" s="181"/>
      <c r="D134" s="60">
        <f>D61</f>
        <v>2856.66</v>
      </c>
      <c r="E134" s="130"/>
      <c r="F134" s="130"/>
      <c r="G134" s="130"/>
      <c r="H134" s="113"/>
      <c r="I134" s="116"/>
      <c r="J134" s="116"/>
      <c r="K134" s="116"/>
      <c r="L134" s="116"/>
      <c r="M134" s="116"/>
    </row>
    <row r="135" spans="1:13" x14ac:dyDescent="0.2">
      <c r="A135" s="150" t="s">
        <v>7</v>
      </c>
      <c r="B135" s="66" t="s">
        <v>208</v>
      </c>
      <c r="C135" s="181"/>
      <c r="D135" s="60">
        <f>D71</f>
        <v>268.26</v>
      </c>
      <c r="E135" s="130"/>
      <c r="F135" s="144"/>
      <c r="G135" s="130"/>
      <c r="H135" s="113"/>
      <c r="I135" s="116"/>
      <c r="J135" s="116"/>
      <c r="K135" s="116"/>
      <c r="L135" s="116"/>
      <c r="M135" s="116"/>
    </row>
    <row r="136" spans="1:13" x14ac:dyDescent="0.2">
      <c r="A136" s="150" t="s">
        <v>8</v>
      </c>
      <c r="B136" s="66" t="s">
        <v>77</v>
      </c>
      <c r="C136" s="181"/>
      <c r="D136" s="60">
        <f>D105</f>
        <v>70.78</v>
      </c>
      <c r="E136" s="130"/>
      <c r="F136" s="144"/>
      <c r="G136" s="130"/>
      <c r="H136" s="113"/>
      <c r="I136" s="116"/>
      <c r="J136" s="116"/>
      <c r="K136" s="116"/>
      <c r="L136" s="116"/>
      <c r="M136" s="116"/>
    </row>
    <row r="137" spans="1:13" x14ac:dyDescent="0.2">
      <c r="A137" s="150" t="s">
        <v>9</v>
      </c>
      <c r="B137" s="66" t="s">
        <v>209</v>
      </c>
      <c r="C137" s="181"/>
      <c r="D137" s="60">
        <f>D114</f>
        <v>407.08</v>
      </c>
      <c r="E137" s="130"/>
      <c r="F137" s="130"/>
      <c r="G137" s="130"/>
      <c r="H137" s="113"/>
      <c r="I137" s="116"/>
      <c r="J137" s="116"/>
      <c r="K137" s="116"/>
      <c r="L137" s="116"/>
      <c r="M137" s="116"/>
    </row>
    <row r="138" spans="1:13" x14ac:dyDescent="0.2">
      <c r="A138" s="277" t="s">
        <v>80</v>
      </c>
      <c r="B138" s="278"/>
      <c r="C138" s="159"/>
      <c r="D138" s="62">
        <f>TRUNC(SUM(D133:D137),2)</f>
        <v>6647.56</v>
      </c>
      <c r="E138" s="130"/>
      <c r="F138" s="140"/>
      <c r="G138" s="130"/>
      <c r="H138" s="113"/>
      <c r="I138" s="116"/>
      <c r="J138" s="116"/>
      <c r="K138" s="116"/>
      <c r="L138" s="116"/>
      <c r="M138" s="116"/>
    </row>
    <row r="139" spans="1:13" x14ac:dyDescent="0.2">
      <c r="A139" s="150" t="s">
        <v>10</v>
      </c>
      <c r="B139" s="66" t="s">
        <v>210</v>
      </c>
      <c r="C139" s="181"/>
      <c r="D139" s="60">
        <f>D126</f>
        <v>2306.2674344023326</v>
      </c>
      <c r="E139" s="130"/>
      <c r="F139" s="130"/>
      <c r="G139" s="130"/>
      <c r="H139" s="113"/>
      <c r="I139" s="116"/>
      <c r="J139" s="116"/>
      <c r="K139" s="116"/>
      <c r="L139" s="116"/>
      <c r="M139" s="116"/>
    </row>
    <row r="140" spans="1:13" x14ac:dyDescent="0.2">
      <c r="A140" s="277" t="s">
        <v>205</v>
      </c>
      <c r="B140" s="278"/>
      <c r="C140" s="159"/>
      <c r="D140" s="184">
        <f>TRUNC(SUM(D138:D139),2)</f>
        <v>8953.82</v>
      </c>
      <c r="E140" s="130"/>
      <c r="F140" s="130"/>
      <c r="G140" s="130"/>
      <c r="H140" s="113"/>
      <c r="I140" s="116"/>
      <c r="J140" s="116"/>
      <c r="K140" s="116"/>
      <c r="L140" s="116"/>
      <c r="M140" s="116"/>
    </row>
    <row r="141" spans="1:13" hidden="1" x14ac:dyDescent="0.2">
      <c r="D141" s="165"/>
      <c r="E141" s="124"/>
      <c r="F141" s="124"/>
      <c r="G141" s="124"/>
      <c r="H141" s="116"/>
      <c r="I141" s="116"/>
      <c r="J141" s="116"/>
      <c r="K141" s="116"/>
      <c r="L141" s="116"/>
      <c r="M141" s="116"/>
    </row>
    <row r="142" spans="1:13" ht="40.5" hidden="1" customHeight="1" thickBot="1" x14ac:dyDescent="0.25">
      <c r="A142" s="45"/>
      <c r="B142" s="45" t="s">
        <v>21</v>
      </c>
      <c r="C142" s="3"/>
      <c r="D142" s="185"/>
      <c r="E142" s="124"/>
      <c r="F142" s="124"/>
      <c r="G142" s="124"/>
      <c r="H142" s="116"/>
      <c r="I142" s="116"/>
      <c r="J142" s="116"/>
      <c r="K142" s="116"/>
      <c r="L142" s="116"/>
      <c r="M142" s="116"/>
    </row>
    <row r="143" spans="1:13" ht="39" hidden="1" customHeight="1" thickBot="1" x14ac:dyDescent="0.25">
      <c r="A143" s="285" t="s">
        <v>23</v>
      </c>
      <c r="B143" s="286"/>
      <c r="C143" s="6" t="s">
        <v>22</v>
      </c>
      <c r="D143" s="186" t="s">
        <v>0</v>
      </c>
      <c r="E143" s="124"/>
      <c r="F143" s="124"/>
      <c r="G143" s="124"/>
      <c r="H143" s="116"/>
      <c r="I143" s="116"/>
      <c r="J143" s="116"/>
      <c r="K143" s="116"/>
      <c r="L143" s="116"/>
      <c r="M143" s="116"/>
    </row>
    <row r="144" spans="1:13" ht="12.75" hidden="1" customHeight="1" x14ac:dyDescent="0.2">
      <c r="A144" s="299" t="s">
        <v>24</v>
      </c>
      <c r="B144" s="300"/>
      <c r="C144" s="8"/>
      <c r="D144" s="187">
        <v>0</v>
      </c>
      <c r="E144" s="124"/>
      <c r="F144" s="124"/>
      <c r="G144" s="124"/>
      <c r="H144" s="116"/>
      <c r="I144" s="116"/>
      <c r="J144" s="116"/>
      <c r="K144" s="116"/>
      <c r="L144" s="116"/>
      <c r="M144" s="116"/>
    </row>
    <row r="145" spans="1:13" ht="12.75" hidden="1" customHeight="1" x14ac:dyDescent="0.2">
      <c r="A145" s="287" t="s">
        <v>25</v>
      </c>
      <c r="B145" s="288"/>
      <c r="C145" s="10"/>
      <c r="D145" s="188">
        <v>0</v>
      </c>
      <c r="E145" s="124"/>
      <c r="F145" s="124"/>
      <c r="G145" s="124"/>
      <c r="H145" s="116"/>
      <c r="I145" s="116"/>
      <c r="J145" s="116"/>
      <c r="K145" s="116"/>
      <c r="L145" s="116"/>
      <c r="M145" s="116"/>
    </row>
    <row r="146" spans="1:13" ht="12.75" hidden="1" customHeight="1" x14ac:dyDescent="0.2">
      <c r="A146" s="287" t="s">
        <v>26</v>
      </c>
      <c r="B146" s="288"/>
      <c r="C146" s="10"/>
      <c r="D146" s="188">
        <v>0</v>
      </c>
      <c r="E146" s="124"/>
      <c r="F146" s="124"/>
      <c r="G146" s="124"/>
      <c r="H146" s="116"/>
      <c r="I146" s="116"/>
      <c r="J146" s="116"/>
      <c r="K146" s="116"/>
      <c r="L146" s="116"/>
      <c r="M146" s="116"/>
    </row>
    <row r="147" spans="1:13" ht="12.75" hidden="1" customHeight="1" x14ac:dyDescent="0.2">
      <c r="A147" s="287" t="s">
        <v>27</v>
      </c>
      <c r="B147" s="288"/>
      <c r="C147" s="10"/>
      <c r="D147" s="188">
        <v>0</v>
      </c>
      <c r="E147" s="124"/>
      <c r="F147" s="124"/>
      <c r="G147" s="124"/>
      <c r="H147" s="116"/>
      <c r="I147" s="116"/>
      <c r="J147" s="116"/>
      <c r="K147" s="116"/>
      <c r="L147" s="116"/>
      <c r="M147" s="116"/>
    </row>
    <row r="148" spans="1:13" ht="12.75" hidden="1" customHeight="1" x14ac:dyDescent="0.2">
      <c r="A148" s="289"/>
      <c r="B148" s="290"/>
      <c r="C148" s="12"/>
      <c r="D148" s="188"/>
      <c r="E148" s="124"/>
      <c r="F148" s="124"/>
      <c r="G148" s="124"/>
      <c r="H148" s="116"/>
      <c r="I148" s="116"/>
      <c r="J148" s="116"/>
      <c r="K148" s="116"/>
      <c r="L148" s="116"/>
      <c r="M148" s="116"/>
    </row>
    <row r="149" spans="1:13" ht="13.5" hidden="1" customHeight="1" thickBot="1" x14ac:dyDescent="0.25">
      <c r="A149" s="291"/>
      <c r="B149" s="292"/>
      <c r="C149" s="13"/>
      <c r="D149" s="189"/>
      <c r="E149" s="124"/>
      <c r="F149" s="124"/>
      <c r="G149" s="124"/>
      <c r="H149" s="116"/>
      <c r="I149" s="116"/>
      <c r="J149" s="116"/>
      <c r="K149" s="116"/>
      <c r="L149" s="116"/>
      <c r="M149" s="116"/>
    </row>
    <row r="150" spans="1:13" ht="13.5" hidden="1" thickBot="1" x14ac:dyDescent="0.25">
      <c r="A150" s="39" t="s">
        <v>28</v>
      </c>
      <c r="B150" s="40"/>
      <c r="C150" s="41"/>
      <c r="D150" s="190">
        <f>SUM(D148:D149)</f>
        <v>0</v>
      </c>
      <c r="E150" s="124"/>
      <c r="F150" s="124"/>
      <c r="G150" s="124"/>
      <c r="H150" s="116"/>
      <c r="I150" s="116"/>
      <c r="J150" s="116"/>
      <c r="K150" s="116"/>
      <c r="L150" s="116"/>
      <c r="M150" s="116"/>
    </row>
    <row r="151" spans="1:13" hidden="1" x14ac:dyDescent="0.2">
      <c r="D151" s="165"/>
      <c r="E151" s="124"/>
      <c r="F151" s="124"/>
      <c r="G151" s="124"/>
      <c r="H151" s="116"/>
      <c r="I151" s="116"/>
      <c r="J151" s="116"/>
      <c r="K151" s="116"/>
      <c r="L151" s="116"/>
      <c r="M151" s="116"/>
    </row>
    <row r="152" spans="1:13" ht="13.5" hidden="1" customHeight="1" thickBot="1" x14ac:dyDescent="0.25">
      <c r="A152" s="45" t="s">
        <v>29</v>
      </c>
      <c r="B152" s="45" t="s">
        <v>30</v>
      </c>
      <c r="C152" s="3"/>
      <c r="D152" s="185"/>
      <c r="E152" s="124"/>
      <c r="F152" s="124"/>
      <c r="G152" s="124"/>
      <c r="H152" s="116"/>
      <c r="I152" s="116"/>
      <c r="J152" s="116"/>
      <c r="K152" s="116"/>
      <c r="L152" s="116"/>
      <c r="M152" s="116"/>
    </row>
    <row r="153" spans="1:13" ht="13.5" hidden="1" customHeight="1" thickBot="1" x14ac:dyDescent="0.25">
      <c r="A153" s="34" t="s">
        <v>31</v>
      </c>
      <c r="B153" s="35"/>
      <c r="C153" s="35"/>
      <c r="D153" s="191"/>
      <c r="E153" s="124"/>
      <c r="F153" s="124"/>
      <c r="G153" s="124"/>
      <c r="H153" s="116"/>
      <c r="I153" s="116"/>
      <c r="J153" s="116"/>
      <c r="K153" s="116"/>
      <c r="L153" s="116"/>
      <c r="M153" s="116"/>
    </row>
    <row r="154" spans="1:13" ht="12.75" hidden="1" customHeight="1" x14ac:dyDescent="0.2">
      <c r="A154" s="16"/>
      <c r="B154" s="37" t="s">
        <v>32</v>
      </c>
      <c r="C154" s="38"/>
      <c r="D154" s="186" t="s">
        <v>0</v>
      </c>
      <c r="E154" s="124"/>
      <c r="F154" s="124"/>
      <c r="G154" s="124"/>
      <c r="H154" s="116"/>
      <c r="I154" s="116"/>
      <c r="J154" s="116"/>
      <c r="K154" s="116"/>
      <c r="L154" s="116"/>
      <c r="M154" s="116"/>
    </row>
    <row r="155" spans="1:13" ht="12.75" hidden="1" customHeight="1" x14ac:dyDescent="0.2">
      <c r="A155" s="17" t="s">
        <v>5</v>
      </c>
      <c r="B155" s="28" t="s">
        <v>33</v>
      </c>
      <c r="C155" s="29"/>
      <c r="D155" s="192">
        <f>D123</f>
        <v>147.72999999999999</v>
      </c>
      <c r="E155" s="124"/>
      <c r="F155" s="124"/>
      <c r="G155" s="124"/>
      <c r="H155" s="116"/>
      <c r="I155" s="116"/>
      <c r="J155" s="116"/>
      <c r="K155" s="116"/>
      <c r="L155" s="116"/>
      <c r="M155" s="116"/>
    </row>
    <row r="156" spans="1:13" ht="13.5" hidden="1" customHeight="1" thickBot="1" x14ac:dyDescent="0.25">
      <c r="A156" s="19" t="s">
        <v>6</v>
      </c>
      <c r="B156" s="30" t="s">
        <v>34</v>
      </c>
      <c r="C156" s="31"/>
      <c r="D156" s="193" t="e">
        <f>#REF!</f>
        <v>#REF!</v>
      </c>
      <c r="E156" s="124"/>
      <c r="F156" s="124"/>
      <c r="G156" s="124"/>
      <c r="H156" s="116"/>
      <c r="I156" s="116"/>
      <c r="J156" s="116"/>
      <c r="K156" s="116"/>
      <c r="L156" s="116"/>
      <c r="M156" s="116"/>
    </row>
    <row r="157" spans="1:13" ht="13.5" hidden="1" customHeight="1" thickBot="1" x14ac:dyDescent="0.25">
      <c r="A157" s="19" t="s">
        <v>7</v>
      </c>
      <c r="B157" s="32" t="s">
        <v>35</v>
      </c>
      <c r="C157" s="33"/>
      <c r="D157" s="193">
        <f>D126</f>
        <v>2306.2674344023326</v>
      </c>
      <c r="E157" s="124"/>
      <c r="F157" s="124"/>
      <c r="G157" s="124"/>
      <c r="H157" s="116"/>
      <c r="I157" s="116"/>
      <c r="J157" s="116"/>
      <c r="K157" s="116"/>
      <c r="L157" s="116"/>
      <c r="M157" s="116"/>
    </row>
    <row r="158" spans="1:13" ht="13.5" hidden="1" thickBot="1" x14ac:dyDescent="0.25">
      <c r="A158" s="25" t="s">
        <v>17</v>
      </c>
      <c r="B158" s="26"/>
      <c r="C158" s="27"/>
      <c r="D158" s="190" t="e">
        <f>SUM(D155:D157)</f>
        <v>#REF!</v>
      </c>
      <c r="E158" s="124"/>
      <c r="F158" s="124"/>
      <c r="G158" s="124"/>
      <c r="H158" s="116"/>
      <c r="I158" s="116"/>
      <c r="J158" s="116"/>
      <c r="K158" s="116"/>
      <c r="L158" s="116"/>
      <c r="M158" s="116"/>
    </row>
    <row r="159" spans="1:13" hidden="1" x14ac:dyDescent="0.2">
      <c r="A159" s="21" t="s">
        <v>15</v>
      </c>
      <c r="B159" s="1" t="s">
        <v>36</v>
      </c>
      <c r="D159" s="165"/>
      <c r="E159" s="124"/>
      <c r="F159" s="124"/>
      <c r="G159" s="124"/>
      <c r="H159" s="116"/>
      <c r="I159" s="116"/>
      <c r="J159" s="116"/>
      <c r="K159" s="116"/>
      <c r="L159" s="116"/>
      <c r="M159" s="116"/>
    </row>
    <row r="160" spans="1:13" hidden="1" x14ac:dyDescent="0.2">
      <c r="D160" s="165"/>
      <c r="E160" s="124"/>
      <c r="F160" s="124"/>
      <c r="G160" s="124"/>
      <c r="H160" s="116"/>
      <c r="I160" s="116"/>
      <c r="J160" s="116"/>
      <c r="K160" s="116"/>
      <c r="L160" s="116"/>
      <c r="M160" s="116"/>
    </row>
    <row r="161" spans="1:13" x14ac:dyDescent="0.2">
      <c r="A161" s="277" t="s">
        <v>318</v>
      </c>
      <c r="B161" s="278"/>
      <c r="C161" s="159"/>
      <c r="D161" s="166">
        <f>D140/220</f>
        <v>40.69918181818182</v>
      </c>
      <c r="E161" s="124"/>
      <c r="F161" s="124"/>
      <c r="G161" s="124"/>
      <c r="H161" s="116"/>
      <c r="I161" s="116"/>
      <c r="J161" s="116"/>
      <c r="K161" s="116"/>
      <c r="L161" s="116"/>
      <c r="M161" s="116"/>
    </row>
    <row r="162" spans="1:13" x14ac:dyDescent="0.2">
      <c r="A162" s="22"/>
      <c r="B162" s="22"/>
      <c r="E162" s="124"/>
      <c r="F162" s="124"/>
      <c r="G162" s="124"/>
      <c r="H162" s="116"/>
      <c r="I162" s="116"/>
      <c r="J162" s="116"/>
      <c r="K162" s="116"/>
      <c r="L162" s="116"/>
      <c r="M162" s="116"/>
    </row>
    <row r="163" spans="1:13" x14ac:dyDescent="0.2">
      <c r="A163" s="5"/>
      <c r="B163" s="22"/>
      <c r="E163" s="124"/>
      <c r="F163" s="124"/>
      <c r="G163" s="124"/>
      <c r="H163" s="116"/>
      <c r="I163" s="116"/>
      <c r="J163" s="116"/>
      <c r="K163" s="116"/>
      <c r="L163" s="116"/>
      <c r="M163" s="116"/>
    </row>
    <row r="164" spans="1:13" x14ac:dyDescent="0.2">
      <c r="A164" s="22"/>
      <c r="B164" s="22"/>
      <c r="E164" s="124"/>
      <c r="F164" s="124"/>
      <c r="G164" s="124"/>
      <c r="H164" s="116"/>
      <c r="I164" s="116"/>
      <c r="J164" s="116"/>
      <c r="K164" s="116"/>
      <c r="L164" s="116"/>
      <c r="M164" s="116"/>
    </row>
    <row r="165" spans="1:13" x14ac:dyDescent="0.2">
      <c r="A165" s="22"/>
      <c r="B165" s="22"/>
      <c r="E165" s="124"/>
      <c r="F165" s="124"/>
      <c r="G165" s="124"/>
      <c r="H165" s="116"/>
      <c r="I165" s="116"/>
      <c r="J165" s="116"/>
      <c r="K165" s="116"/>
      <c r="L165" s="116"/>
      <c r="M165" s="116"/>
    </row>
    <row r="166" spans="1:13" x14ac:dyDescent="0.2">
      <c r="A166" s="23"/>
      <c r="E166" s="124"/>
      <c r="F166" s="124"/>
      <c r="G166" s="124"/>
      <c r="H166" s="116"/>
      <c r="I166" s="116"/>
      <c r="J166" s="116"/>
      <c r="K166" s="116"/>
      <c r="L166" s="116"/>
      <c r="M166" s="116"/>
    </row>
    <row r="167" spans="1:13" x14ac:dyDescent="0.2">
      <c r="A167" s="23"/>
      <c r="E167" s="124"/>
      <c r="F167" s="124"/>
      <c r="G167" s="124"/>
      <c r="H167" s="116"/>
      <c r="I167" s="116"/>
      <c r="J167" s="116"/>
      <c r="K167" s="116"/>
      <c r="L167" s="116"/>
      <c r="M167" s="116"/>
    </row>
    <row r="168" spans="1:13" x14ac:dyDescent="0.2">
      <c r="E168" s="145"/>
      <c r="F168" s="145"/>
    </row>
  </sheetData>
  <mergeCells count="66">
    <mergeCell ref="F92:I92"/>
    <mergeCell ref="A19:D19"/>
    <mergeCell ref="E48:I48"/>
    <mergeCell ref="E49:I49"/>
    <mergeCell ref="E70:I70"/>
    <mergeCell ref="F91:I91"/>
    <mergeCell ref="A1:D1"/>
    <mergeCell ref="A5:D5"/>
    <mergeCell ref="A7:D7"/>
    <mergeCell ref="A17:C17"/>
    <mergeCell ref="A18:D18"/>
    <mergeCell ref="A52:C52"/>
    <mergeCell ref="A21:D21"/>
    <mergeCell ref="A23:D23"/>
    <mergeCell ref="A27:B27"/>
    <mergeCell ref="A28:D28"/>
    <mergeCell ref="A29:D29"/>
    <mergeCell ref="A31:D31"/>
    <mergeCell ref="A41:B41"/>
    <mergeCell ref="A42:D42"/>
    <mergeCell ref="A43:D43"/>
    <mergeCell ref="A44:D44"/>
    <mergeCell ref="A46:D46"/>
    <mergeCell ref="A71:B71"/>
    <mergeCell ref="A53:D53"/>
    <mergeCell ref="A54:D54"/>
    <mergeCell ref="A55:D55"/>
    <mergeCell ref="A56:D56"/>
    <mergeCell ref="B57:C57"/>
    <mergeCell ref="B58:C58"/>
    <mergeCell ref="B59:C59"/>
    <mergeCell ref="B60:C60"/>
    <mergeCell ref="A61:C61"/>
    <mergeCell ref="A62:D62"/>
    <mergeCell ref="A63:D63"/>
    <mergeCell ref="A101:D101"/>
    <mergeCell ref="A72:D72"/>
    <mergeCell ref="A73:D73"/>
    <mergeCell ref="A75:D75"/>
    <mergeCell ref="A76:D76"/>
    <mergeCell ref="A78:D78"/>
    <mergeCell ref="A86:B86"/>
    <mergeCell ref="A87:D87"/>
    <mergeCell ref="A89:D89"/>
    <mergeCell ref="A94:B94"/>
    <mergeCell ref="A96:D96"/>
    <mergeCell ref="A99:B99"/>
    <mergeCell ref="A143:B143"/>
    <mergeCell ref="A105:B105"/>
    <mergeCell ref="A107:D107"/>
    <mergeCell ref="A114:B114"/>
    <mergeCell ref="A115:D115"/>
    <mergeCell ref="A117:D117"/>
    <mergeCell ref="A126:B126"/>
    <mergeCell ref="A127:D127"/>
    <mergeCell ref="A128:D128"/>
    <mergeCell ref="A130:D130"/>
    <mergeCell ref="A138:B138"/>
    <mergeCell ref="A140:B140"/>
    <mergeCell ref="A161:B161"/>
    <mergeCell ref="A144:B144"/>
    <mergeCell ref="A145:B145"/>
    <mergeCell ref="A146:B146"/>
    <mergeCell ref="A147:B147"/>
    <mergeCell ref="A148:B148"/>
    <mergeCell ref="A149:B149"/>
  </mergeCells>
  <pageMargins left="0.39370078740157483" right="0.19685039370078741" top="0.59055118110236227" bottom="0.39370078740157483" header="0.15748031496062992" footer="0.15748031496062992"/>
  <pageSetup paperSize="9" scale="80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A4" sqref="A4:D25"/>
    </sheetView>
  </sheetViews>
  <sheetFormatPr defaultRowHeight="12.75" x14ac:dyDescent="0.2"/>
  <cols>
    <col min="1" max="1" width="14.42578125" customWidth="1"/>
    <col min="2" max="2" width="11.140625" bestFit="1" customWidth="1"/>
    <col min="3" max="3" width="19.42578125" bestFit="1" customWidth="1"/>
    <col min="4" max="4" width="11.7109375" bestFit="1" customWidth="1"/>
  </cols>
  <sheetData>
    <row r="1" spans="1:4" x14ac:dyDescent="0.2">
      <c r="A1" s="303" t="s">
        <v>219</v>
      </c>
      <c r="B1" s="303"/>
      <c r="C1" s="303"/>
      <c r="D1" s="303"/>
    </row>
    <row r="4" spans="1:4" x14ac:dyDescent="0.2">
      <c r="A4" s="302" t="s">
        <v>220</v>
      </c>
      <c r="B4" s="302"/>
      <c r="C4" s="302"/>
      <c r="D4" s="302"/>
    </row>
    <row r="5" spans="1:4" x14ac:dyDescent="0.2">
      <c r="A5" s="154" t="s">
        <v>32</v>
      </c>
      <c r="B5" s="154" t="s">
        <v>129</v>
      </c>
      <c r="C5" s="154" t="s">
        <v>299</v>
      </c>
      <c r="D5" s="154" t="s">
        <v>44</v>
      </c>
    </row>
    <row r="6" spans="1:4" x14ac:dyDescent="0.2">
      <c r="A6" s="52" t="s">
        <v>216</v>
      </c>
      <c r="B6" s="52">
        <v>2</v>
      </c>
      <c r="C6" s="52">
        <v>42.14</v>
      </c>
      <c r="D6" s="52">
        <f>B6*C6</f>
        <v>84.28</v>
      </c>
    </row>
    <row r="7" spans="1:4" x14ac:dyDescent="0.2">
      <c r="A7" s="52" t="s">
        <v>217</v>
      </c>
      <c r="B7" s="52">
        <v>4</v>
      </c>
      <c r="C7" s="52">
        <v>77.08</v>
      </c>
      <c r="D7" s="52">
        <f>B7*C7</f>
        <v>308.32</v>
      </c>
    </row>
    <row r="8" spans="1:4" x14ac:dyDescent="0.2">
      <c r="A8" s="293" t="s">
        <v>215</v>
      </c>
      <c r="B8" s="293"/>
      <c r="C8" s="293"/>
      <c r="D8" s="166">
        <f>SUM(D6:D7)</f>
        <v>392.6</v>
      </c>
    </row>
    <row r="9" spans="1:4" x14ac:dyDescent="0.2">
      <c r="A9" s="293" t="s">
        <v>45</v>
      </c>
      <c r="B9" s="293"/>
      <c r="C9" s="293"/>
      <c r="D9" s="166">
        <f>(D8/2)/12</f>
        <v>16.358333333333334</v>
      </c>
    </row>
    <row r="12" spans="1:4" x14ac:dyDescent="0.2">
      <c r="A12" s="302" t="s">
        <v>321</v>
      </c>
      <c r="B12" s="302"/>
      <c r="C12" s="302"/>
      <c r="D12" s="302"/>
    </row>
    <row r="13" spans="1:4" x14ac:dyDescent="0.2">
      <c r="A13" s="154" t="s">
        <v>32</v>
      </c>
      <c r="B13" s="154" t="s">
        <v>129</v>
      </c>
      <c r="C13" s="154" t="s">
        <v>299</v>
      </c>
      <c r="D13" s="154" t="s">
        <v>44</v>
      </c>
    </row>
    <row r="14" spans="1:4" x14ac:dyDescent="0.2">
      <c r="A14" s="52" t="s">
        <v>216</v>
      </c>
      <c r="B14" s="52">
        <v>1</v>
      </c>
      <c r="C14" s="52">
        <v>42.14</v>
      </c>
      <c r="D14" s="52">
        <f>B14*C14</f>
        <v>42.14</v>
      </c>
    </row>
    <row r="15" spans="1:4" x14ac:dyDescent="0.2">
      <c r="A15" s="52" t="s">
        <v>217</v>
      </c>
      <c r="B15" s="52">
        <v>2</v>
      </c>
      <c r="C15" s="52">
        <v>77.08</v>
      </c>
      <c r="D15" s="52">
        <f>B15*C15</f>
        <v>154.16</v>
      </c>
    </row>
    <row r="16" spans="1:4" x14ac:dyDescent="0.2">
      <c r="A16" s="293" t="s">
        <v>215</v>
      </c>
      <c r="B16" s="293"/>
      <c r="C16" s="293"/>
      <c r="D16" s="166">
        <f>SUM(D14:D15)</f>
        <v>196.3</v>
      </c>
    </row>
    <row r="17" spans="1:4" x14ac:dyDescent="0.2">
      <c r="A17" s="293" t="s">
        <v>45</v>
      </c>
      <c r="B17" s="293"/>
      <c r="C17" s="293"/>
      <c r="D17" s="166">
        <f>(D16/2)/12</f>
        <v>8.1791666666666671</v>
      </c>
    </row>
    <row r="20" spans="1:4" x14ac:dyDescent="0.2">
      <c r="A20" s="302" t="s">
        <v>322</v>
      </c>
      <c r="B20" s="302"/>
      <c r="C20" s="302"/>
      <c r="D20" s="302"/>
    </row>
    <row r="21" spans="1:4" x14ac:dyDescent="0.2">
      <c r="A21" s="154" t="s">
        <v>32</v>
      </c>
      <c r="B21" s="154" t="s">
        <v>129</v>
      </c>
      <c r="C21" s="154" t="s">
        <v>299</v>
      </c>
      <c r="D21" s="154" t="s">
        <v>44</v>
      </c>
    </row>
    <row r="22" spans="1:4" x14ac:dyDescent="0.2">
      <c r="A22" s="52" t="s">
        <v>216</v>
      </c>
      <c r="B22" s="52">
        <v>2</v>
      </c>
      <c r="C22" s="52">
        <v>42.14</v>
      </c>
      <c r="D22" s="52">
        <f>B22*C22</f>
        <v>84.28</v>
      </c>
    </row>
    <row r="23" spans="1:4" x14ac:dyDescent="0.2">
      <c r="A23" s="52" t="s">
        <v>218</v>
      </c>
      <c r="B23" s="52">
        <v>2</v>
      </c>
      <c r="C23" s="52">
        <v>59.95</v>
      </c>
      <c r="D23" s="52">
        <f>B23*C23</f>
        <v>119.9</v>
      </c>
    </row>
    <row r="24" spans="1:4" x14ac:dyDescent="0.2">
      <c r="A24" s="293" t="s">
        <v>215</v>
      </c>
      <c r="B24" s="293"/>
      <c r="C24" s="293"/>
      <c r="D24" s="166">
        <f>SUM(D22:D23)</f>
        <v>204.18</v>
      </c>
    </row>
    <row r="25" spans="1:4" x14ac:dyDescent="0.2">
      <c r="A25" s="293" t="s">
        <v>45</v>
      </c>
      <c r="B25" s="293"/>
      <c r="C25" s="293"/>
      <c r="D25" s="166">
        <f>(D24/2)/12</f>
        <v>8.5075000000000003</v>
      </c>
    </row>
  </sheetData>
  <mergeCells count="10">
    <mergeCell ref="A20:D20"/>
    <mergeCell ref="A24:C24"/>
    <mergeCell ref="A25:C25"/>
    <mergeCell ref="A1:D1"/>
    <mergeCell ref="A4:D4"/>
    <mergeCell ref="A8:C8"/>
    <mergeCell ref="A9:C9"/>
    <mergeCell ref="A12:D12"/>
    <mergeCell ref="A16:C16"/>
    <mergeCell ref="A17:C17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topLeftCell="A59" workbookViewId="0">
      <selection activeCell="J72" sqref="J72"/>
    </sheetView>
  </sheetViews>
  <sheetFormatPr defaultRowHeight="12.75" x14ac:dyDescent="0.2"/>
  <cols>
    <col min="1" max="1" width="26.85546875" customWidth="1"/>
    <col min="2" max="2" width="13.85546875" customWidth="1"/>
    <col min="3" max="3" width="19.42578125" bestFit="1" customWidth="1"/>
    <col min="4" max="4" width="13.5703125" bestFit="1" customWidth="1"/>
  </cols>
  <sheetData>
    <row r="1" spans="1:4" x14ac:dyDescent="0.2">
      <c r="A1" s="303" t="s">
        <v>221</v>
      </c>
      <c r="B1" s="303"/>
      <c r="C1" s="303"/>
      <c r="D1" s="303"/>
    </row>
    <row r="2" spans="1:4" x14ac:dyDescent="0.2">
      <c r="A2" s="164"/>
      <c r="B2" s="164"/>
      <c r="C2" s="164"/>
      <c r="D2" s="164"/>
    </row>
    <row r="3" spans="1:4" x14ac:dyDescent="0.2">
      <c r="A3" s="164"/>
      <c r="B3" s="164"/>
      <c r="C3" s="164"/>
      <c r="D3" s="164"/>
    </row>
    <row r="4" spans="1:4" x14ac:dyDescent="0.2">
      <c r="A4" s="302" t="s">
        <v>258</v>
      </c>
      <c r="B4" s="302"/>
      <c r="C4" s="302"/>
      <c r="D4" s="302"/>
    </row>
    <row r="5" spans="1:4" x14ac:dyDescent="0.2">
      <c r="A5" s="154" t="s">
        <v>32</v>
      </c>
      <c r="B5" s="154" t="s">
        <v>129</v>
      </c>
      <c r="C5" s="154" t="s">
        <v>299</v>
      </c>
      <c r="D5" s="154" t="s">
        <v>44</v>
      </c>
    </row>
    <row r="6" spans="1:4" ht="22.5" x14ac:dyDescent="0.2">
      <c r="A6" s="167" t="s">
        <v>222</v>
      </c>
      <c r="B6" s="170" t="s">
        <v>245</v>
      </c>
      <c r="C6" s="173">
        <v>15.54</v>
      </c>
      <c r="D6" s="174">
        <v>15.54</v>
      </c>
    </row>
    <row r="7" spans="1:4" x14ac:dyDescent="0.2">
      <c r="A7" s="167" t="s">
        <v>223</v>
      </c>
      <c r="B7" s="170" t="s">
        <v>246</v>
      </c>
      <c r="C7" s="173">
        <v>6.4675000000000002</v>
      </c>
      <c r="D7" s="174">
        <v>6.4675000000000002</v>
      </c>
    </row>
    <row r="8" spans="1:4" x14ac:dyDescent="0.2">
      <c r="A8" s="167" t="s">
        <v>224</v>
      </c>
      <c r="B8" s="170" t="s">
        <v>247</v>
      </c>
      <c r="C8" s="173">
        <v>50.18</v>
      </c>
      <c r="D8" s="174">
        <v>50.18</v>
      </c>
    </row>
    <row r="9" spans="1:4" x14ac:dyDescent="0.2">
      <c r="A9" s="167" t="s">
        <v>225</v>
      </c>
      <c r="B9" s="170" t="s">
        <v>247</v>
      </c>
      <c r="C9" s="173">
        <v>26.217499999999998</v>
      </c>
      <c r="D9" s="174">
        <v>26.217499999999998</v>
      </c>
    </row>
    <row r="10" spans="1:4" ht="22.5" x14ac:dyDescent="0.2">
      <c r="A10" s="167" t="s">
        <v>226</v>
      </c>
      <c r="B10" s="170" t="s">
        <v>248</v>
      </c>
      <c r="C10" s="173">
        <v>31.483333333333334</v>
      </c>
      <c r="D10" s="174">
        <v>31.483333333333334</v>
      </c>
    </row>
    <row r="11" spans="1:4" ht="22.5" x14ac:dyDescent="0.2">
      <c r="A11" s="167" t="s">
        <v>227</v>
      </c>
      <c r="B11" s="170" t="s">
        <v>247</v>
      </c>
      <c r="C11" s="173">
        <v>307.83249999999998</v>
      </c>
      <c r="D11" s="174">
        <v>307.83249999999998</v>
      </c>
    </row>
    <row r="12" spans="1:4" ht="22.5" x14ac:dyDescent="0.2">
      <c r="A12" s="167" t="s">
        <v>228</v>
      </c>
      <c r="B12" s="170" t="s">
        <v>249</v>
      </c>
      <c r="C12" s="173">
        <v>6.4666666666666659</v>
      </c>
      <c r="D12" s="174">
        <v>1293.3333333333333</v>
      </c>
    </row>
    <row r="13" spans="1:4" ht="22.5" x14ac:dyDescent="0.2">
      <c r="A13" s="168" t="s">
        <v>229</v>
      </c>
      <c r="B13" s="170" t="s">
        <v>247</v>
      </c>
      <c r="C13" s="173">
        <v>559.22500000000002</v>
      </c>
      <c r="D13" s="174">
        <v>559.22500000000002</v>
      </c>
    </row>
    <row r="14" spans="1:4" x14ac:dyDescent="0.2">
      <c r="A14" s="167" t="s">
        <v>230</v>
      </c>
      <c r="B14" s="170" t="s">
        <v>247</v>
      </c>
      <c r="C14" s="173">
        <v>469.59399999999994</v>
      </c>
      <c r="D14" s="174">
        <v>469.59399999999994</v>
      </c>
    </row>
    <row r="15" spans="1:4" x14ac:dyDescent="0.2">
      <c r="A15" s="167" t="s">
        <v>231</v>
      </c>
      <c r="B15" s="170" t="s">
        <v>250</v>
      </c>
      <c r="C15" s="173">
        <v>94.537999999999982</v>
      </c>
      <c r="D15" s="174">
        <v>283.61399999999992</v>
      </c>
    </row>
    <row r="16" spans="1:4" ht="22.5" x14ac:dyDescent="0.2">
      <c r="A16" s="167" t="s">
        <v>232</v>
      </c>
      <c r="B16" s="170" t="s">
        <v>247</v>
      </c>
      <c r="C16" s="173">
        <v>1052.7</v>
      </c>
      <c r="D16" s="174">
        <v>1052.7</v>
      </c>
    </row>
    <row r="17" spans="1:4" x14ac:dyDescent="0.2">
      <c r="A17" s="167" t="s">
        <v>233</v>
      </c>
      <c r="B17" s="170" t="s">
        <v>251</v>
      </c>
      <c r="C17" s="173">
        <v>24.721666666666664</v>
      </c>
      <c r="D17" s="174">
        <v>49.443333333333328</v>
      </c>
    </row>
    <row r="18" spans="1:4" ht="22.5" x14ac:dyDescent="0.2">
      <c r="A18" s="167" t="s">
        <v>234</v>
      </c>
      <c r="B18" s="170" t="s">
        <v>252</v>
      </c>
      <c r="C18" s="173">
        <v>57.98</v>
      </c>
      <c r="D18" s="174">
        <v>57.98</v>
      </c>
    </row>
    <row r="19" spans="1:4" x14ac:dyDescent="0.2">
      <c r="A19" s="167" t="s">
        <v>235</v>
      </c>
      <c r="B19" s="170" t="s">
        <v>247</v>
      </c>
      <c r="C19" s="173">
        <v>471.73333333333335</v>
      </c>
      <c r="D19" s="174">
        <v>471.73333333333335</v>
      </c>
    </row>
    <row r="20" spans="1:4" ht="22.5" x14ac:dyDescent="0.2">
      <c r="A20" s="167" t="s">
        <v>236</v>
      </c>
      <c r="B20" s="170" t="s">
        <v>253</v>
      </c>
      <c r="C20" s="173">
        <v>25.370000000000005</v>
      </c>
      <c r="D20" s="174">
        <v>304.44000000000005</v>
      </c>
    </row>
    <row r="21" spans="1:4" ht="22.5" x14ac:dyDescent="0.2">
      <c r="A21" s="167" t="s">
        <v>237</v>
      </c>
      <c r="B21" s="170" t="s">
        <v>247</v>
      </c>
      <c r="C21" s="173">
        <v>1385.2</v>
      </c>
      <c r="D21" s="174">
        <v>1385.2</v>
      </c>
    </row>
    <row r="22" spans="1:4" ht="22.5" x14ac:dyDescent="0.2">
      <c r="A22" s="167" t="s">
        <v>238</v>
      </c>
      <c r="B22" s="170" t="s">
        <v>247</v>
      </c>
      <c r="C22" s="173">
        <v>69.486000000000004</v>
      </c>
      <c r="D22" s="174">
        <v>69.486000000000004</v>
      </c>
    </row>
    <row r="23" spans="1:4" x14ac:dyDescent="0.2">
      <c r="A23" s="167" t="s">
        <v>239</v>
      </c>
      <c r="B23" s="170" t="s">
        <v>254</v>
      </c>
      <c r="C23" s="173">
        <v>13.925999999999998</v>
      </c>
      <c r="D23" s="174">
        <v>55.703999999999994</v>
      </c>
    </row>
    <row r="24" spans="1:4" ht="22.5" x14ac:dyDescent="0.2">
      <c r="A24" s="167" t="s">
        <v>240</v>
      </c>
      <c r="B24" s="170" t="s">
        <v>247</v>
      </c>
      <c r="C24" s="173">
        <v>47.888000000000005</v>
      </c>
      <c r="D24" s="174">
        <v>47.888000000000005</v>
      </c>
    </row>
    <row r="25" spans="1:4" ht="22.5" x14ac:dyDescent="0.2">
      <c r="A25" s="169" t="s">
        <v>241</v>
      </c>
      <c r="B25" s="171" t="s">
        <v>255</v>
      </c>
      <c r="C25" s="173">
        <v>71.097999999999985</v>
      </c>
      <c r="D25" s="174">
        <v>71.097999999999985</v>
      </c>
    </row>
    <row r="26" spans="1:4" x14ac:dyDescent="0.2">
      <c r="A26" s="169" t="s">
        <v>242</v>
      </c>
      <c r="B26" s="170" t="s">
        <v>256</v>
      </c>
      <c r="C26" s="173">
        <v>4.7999999999999989</v>
      </c>
      <c r="D26" s="174">
        <v>9.5999999999999979</v>
      </c>
    </row>
    <row r="27" spans="1:4" x14ac:dyDescent="0.2">
      <c r="A27" s="169" t="s">
        <v>243</v>
      </c>
      <c r="B27" s="170" t="s">
        <v>256</v>
      </c>
      <c r="C27" s="173">
        <v>3.8875000000000002</v>
      </c>
      <c r="D27" s="174">
        <v>7.7750000000000004</v>
      </c>
    </row>
    <row r="28" spans="1:4" x14ac:dyDescent="0.2">
      <c r="A28" s="167" t="s">
        <v>244</v>
      </c>
      <c r="B28" s="170" t="s">
        <v>247</v>
      </c>
      <c r="C28" s="173">
        <v>14.23</v>
      </c>
      <c r="D28" s="174">
        <v>14.23</v>
      </c>
    </row>
    <row r="29" spans="1:4" x14ac:dyDescent="0.2">
      <c r="A29" s="293" t="s">
        <v>215</v>
      </c>
      <c r="B29" s="293"/>
      <c r="C29" s="293"/>
      <c r="D29" s="166">
        <f>SUM(D6:D28)</f>
        <v>6640.7648333333318</v>
      </c>
    </row>
    <row r="30" spans="1:4" x14ac:dyDescent="0.2">
      <c r="A30" s="293" t="s">
        <v>45</v>
      </c>
      <c r="B30" s="293"/>
      <c r="C30" s="293"/>
      <c r="D30" s="166">
        <f>D29/12</f>
        <v>553.39706944444436</v>
      </c>
    </row>
    <row r="31" spans="1:4" x14ac:dyDescent="0.2">
      <c r="A31" s="164"/>
      <c r="B31" s="164"/>
      <c r="C31" s="164"/>
      <c r="D31" s="164"/>
    </row>
    <row r="32" spans="1:4" x14ac:dyDescent="0.2">
      <c r="A32" s="302" t="s">
        <v>259</v>
      </c>
      <c r="B32" s="302"/>
      <c r="C32" s="302"/>
      <c r="D32" s="302"/>
    </row>
    <row r="33" spans="1:4" x14ac:dyDescent="0.2">
      <c r="A33" s="154" t="s">
        <v>32</v>
      </c>
      <c r="B33" s="154" t="s">
        <v>129</v>
      </c>
      <c r="C33" s="154" t="s">
        <v>299</v>
      </c>
      <c r="D33" s="154" t="s">
        <v>44</v>
      </c>
    </row>
    <row r="34" spans="1:4" x14ac:dyDescent="0.2">
      <c r="A34" s="167" t="s">
        <v>260</v>
      </c>
      <c r="B34" s="170" t="s">
        <v>247</v>
      </c>
      <c r="C34" s="173">
        <v>568.8125</v>
      </c>
      <c r="D34" s="174">
        <v>568.8125</v>
      </c>
    </row>
    <row r="35" spans="1:4" x14ac:dyDescent="0.2">
      <c r="A35" s="167" t="s">
        <v>261</v>
      </c>
      <c r="B35" s="170" t="s">
        <v>247</v>
      </c>
      <c r="C35" s="173">
        <v>4.8749999999999991</v>
      </c>
      <c r="D35" s="174">
        <v>4.8749999999999991</v>
      </c>
    </row>
    <row r="36" spans="1:4" ht="22.5" x14ac:dyDescent="0.2">
      <c r="A36" s="167" t="s">
        <v>222</v>
      </c>
      <c r="B36" s="170" t="s">
        <v>245</v>
      </c>
      <c r="C36" s="173">
        <v>15.54</v>
      </c>
      <c r="D36" s="174">
        <v>15.54</v>
      </c>
    </row>
    <row r="37" spans="1:4" x14ac:dyDescent="0.2">
      <c r="A37" s="167" t="s">
        <v>223</v>
      </c>
      <c r="B37" s="170" t="s">
        <v>262</v>
      </c>
      <c r="C37" s="173">
        <v>6.4675000000000002</v>
      </c>
      <c r="D37" s="174">
        <v>32.337499999999999</v>
      </c>
    </row>
    <row r="38" spans="1:4" ht="22.5" x14ac:dyDescent="0.2">
      <c r="A38" s="167" t="s">
        <v>226</v>
      </c>
      <c r="B38" s="170" t="s">
        <v>248</v>
      </c>
      <c r="C38" s="173">
        <v>31.483333333333334</v>
      </c>
      <c r="D38" s="174">
        <v>31.483333333333334</v>
      </c>
    </row>
    <row r="39" spans="1:4" x14ac:dyDescent="0.2">
      <c r="A39" s="293" t="s">
        <v>215</v>
      </c>
      <c r="B39" s="293"/>
      <c r="C39" s="293"/>
      <c r="D39" s="166">
        <f>SUM(D34:D38)</f>
        <v>653.04833333333329</v>
      </c>
    </row>
    <row r="40" spans="1:4" x14ac:dyDescent="0.2">
      <c r="A40" s="293" t="s">
        <v>45</v>
      </c>
      <c r="B40" s="293"/>
      <c r="C40" s="293"/>
      <c r="D40" s="166">
        <f>D39/12</f>
        <v>54.420694444444443</v>
      </c>
    </row>
    <row r="41" spans="1:4" x14ac:dyDescent="0.2">
      <c r="A41" s="164"/>
      <c r="B41" s="164"/>
      <c r="C41" s="164"/>
      <c r="D41" s="164"/>
    </row>
    <row r="42" spans="1:4" x14ac:dyDescent="0.2">
      <c r="A42" s="164"/>
      <c r="B42" s="164"/>
      <c r="C42" s="164"/>
      <c r="D42" s="164"/>
    </row>
    <row r="43" spans="1:4" x14ac:dyDescent="0.2">
      <c r="A43" s="302" t="s">
        <v>263</v>
      </c>
      <c r="B43" s="302"/>
      <c r="C43" s="302"/>
      <c r="D43" s="302"/>
    </row>
    <row r="44" spans="1:4" x14ac:dyDescent="0.2">
      <c r="A44" s="154" t="s">
        <v>32</v>
      </c>
      <c r="B44" s="154" t="s">
        <v>129</v>
      </c>
      <c r="C44" s="154" t="s">
        <v>299</v>
      </c>
      <c r="D44" s="154" t="s">
        <v>44</v>
      </c>
    </row>
    <row r="45" spans="1:4" x14ac:dyDescent="0.2">
      <c r="A45" s="175" t="s">
        <v>264</v>
      </c>
      <c r="B45" s="176" t="s">
        <v>265</v>
      </c>
      <c r="C45" s="174">
        <v>14.963999999999999</v>
      </c>
      <c r="D45" s="174">
        <v>14.963999999999999</v>
      </c>
    </row>
    <row r="46" spans="1:4" x14ac:dyDescent="0.2">
      <c r="A46" s="177" t="s">
        <v>266</v>
      </c>
      <c r="B46" s="178" t="s">
        <v>267</v>
      </c>
      <c r="C46" s="174">
        <v>8.0625</v>
      </c>
      <c r="D46" s="174">
        <v>8.0625</v>
      </c>
    </row>
    <row r="47" spans="1:4" ht="22.5" x14ac:dyDescent="0.2">
      <c r="A47" s="177" t="s">
        <v>268</v>
      </c>
      <c r="B47" s="178" t="s">
        <v>269</v>
      </c>
      <c r="C47" s="174">
        <v>2.1640000000000001</v>
      </c>
      <c r="D47" s="174">
        <v>25.968000000000004</v>
      </c>
    </row>
    <row r="48" spans="1:4" x14ac:dyDescent="0.2">
      <c r="A48" s="177" t="s">
        <v>270</v>
      </c>
      <c r="B48" s="178" t="s">
        <v>271</v>
      </c>
      <c r="C48" s="174">
        <v>9.2200000000000006</v>
      </c>
      <c r="D48" s="174">
        <v>46.1</v>
      </c>
    </row>
    <row r="49" spans="1:4" x14ac:dyDescent="0.2">
      <c r="A49" s="177" t="s">
        <v>272</v>
      </c>
      <c r="B49" s="178" t="s">
        <v>273</v>
      </c>
      <c r="C49" s="174">
        <v>0.9966666666666667</v>
      </c>
      <c r="D49" s="174">
        <v>19.933333333333334</v>
      </c>
    </row>
    <row r="50" spans="1:4" x14ac:dyDescent="0.2">
      <c r="A50" s="177" t="s">
        <v>274</v>
      </c>
      <c r="B50" s="178" t="s">
        <v>275</v>
      </c>
      <c r="C50" s="174">
        <v>5.1133333333333333</v>
      </c>
      <c r="D50" s="174">
        <v>25.566666666666666</v>
      </c>
    </row>
    <row r="51" spans="1:4" x14ac:dyDescent="0.2">
      <c r="A51" s="177" t="s">
        <v>276</v>
      </c>
      <c r="B51" s="178" t="s">
        <v>277</v>
      </c>
      <c r="C51" s="174">
        <v>13.046000000000001</v>
      </c>
      <c r="D51" s="174">
        <v>65.23</v>
      </c>
    </row>
    <row r="52" spans="1:4" x14ac:dyDescent="0.2">
      <c r="A52" s="177" t="s">
        <v>278</v>
      </c>
      <c r="B52" s="178" t="s">
        <v>279</v>
      </c>
      <c r="C52" s="174">
        <v>2.4433333333333334</v>
      </c>
      <c r="D52" s="174">
        <v>12.216666666666667</v>
      </c>
    </row>
    <row r="53" spans="1:4" x14ac:dyDescent="0.2">
      <c r="A53" s="177" t="s">
        <v>280</v>
      </c>
      <c r="B53" s="178" t="s">
        <v>281</v>
      </c>
      <c r="C53" s="174">
        <v>4.8466666666666667</v>
      </c>
      <c r="D53" s="174">
        <v>4.8466666666666667</v>
      </c>
    </row>
    <row r="54" spans="1:4" x14ac:dyDescent="0.2">
      <c r="A54" s="177" t="s">
        <v>282</v>
      </c>
      <c r="B54" s="178" t="s">
        <v>283</v>
      </c>
      <c r="C54" s="174">
        <v>4.8875000000000002</v>
      </c>
      <c r="D54" s="174">
        <v>14.662500000000001</v>
      </c>
    </row>
    <row r="55" spans="1:4" x14ac:dyDescent="0.2">
      <c r="A55" s="177" t="s">
        <v>284</v>
      </c>
      <c r="B55" s="178" t="s">
        <v>285</v>
      </c>
      <c r="C55" s="174">
        <v>8.6080000000000005</v>
      </c>
      <c r="D55" s="174">
        <v>51.648000000000003</v>
      </c>
    </row>
    <row r="56" spans="1:4" ht="45" x14ac:dyDescent="0.2">
      <c r="A56" s="177" t="s">
        <v>286</v>
      </c>
      <c r="B56" s="178" t="s">
        <v>287</v>
      </c>
      <c r="C56" s="174">
        <v>23.863333333333333</v>
      </c>
      <c r="D56" s="174">
        <v>71.59</v>
      </c>
    </row>
    <row r="57" spans="1:4" x14ac:dyDescent="0.2">
      <c r="A57" s="177" t="s">
        <v>288</v>
      </c>
      <c r="B57" s="178" t="s">
        <v>289</v>
      </c>
      <c r="C57" s="174">
        <v>9.0300000000000011</v>
      </c>
      <c r="D57" s="174">
        <v>18.060000000000002</v>
      </c>
    </row>
    <row r="58" spans="1:4" x14ac:dyDescent="0.2">
      <c r="A58" s="177" t="s">
        <v>290</v>
      </c>
      <c r="B58" s="178" t="s">
        <v>291</v>
      </c>
      <c r="C58" s="174">
        <v>0.45666666666666672</v>
      </c>
      <c r="D58" s="174">
        <v>5.48</v>
      </c>
    </row>
    <row r="59" spans="1:4" x14ac:dyDescent="0.2">
      <c r="A59" s="177" t="s">
        <v>292</v>
      </c>
      <c r="B59" s="178" t="s">
        <v>293</v>
      </c>
      <c r="C59" s="174">
        <v>5.3633333333333333</v>
      </c>
      <c r="D59" s="174">
        <v>64.36</v>
      </c>
    </row>
    <row r="60" spans="1:4" ht="22.5" x14ac:dyDescent="0.2">
      <c r="A60" s="177" t="s">
        <v>294</v>
      </c>
      <c r="B60" s="178" t="s">
        <v>247</v>
      </c>
      <c r="C60" s="174">
        <v>129.95333333333332</v>
      </c>
      <c r="D60" s="174">
        <v>129.95333333333332</v>
      </c>
    </row>
    <row r="61" spans="1:4" x14ac:dyDescent="0.2">
      <c r="A61" s="177" t="s">
        <v>295</v>
      </c>
      <c r="B61" s="178" t="s">
        <v>296</v>
      </c>
      <c r="C61" s="173">
        <v>20.074999999999999</v>
      </c>
      <c r="D61" s="174">
        <v>20.074999999999999</v>
      </c>
    </row>
    <row r="62" spans="1:4" ht="33.75" x14ac:dyDescent="0.2">
      <c r="A62" s="177" t="s">
        <v>297</v>
      </c>
      <c r="B62" s="178" t="s">
        <v>298</v>
      </c>
      <c r="C62" s="173">
        <v>25.76</v>
      </c>
      <c r="D62" s="174">
        <v>103.04</v>
      </c>
    </row>
    <row r="63" spans="1:4" ht="22.5" x14ac:dyDescent="0.2">
      <c r="A63" s="167" t="s">
        <v>300</v>
      </c>
      <c r="B63" s="170" t="s">
        <v>247</v>
      </c>
      <c r="C63" s="173">
        <v>316.58</v>
      </c>
      <c r="D63" s="174">
        <v>316.58</v>
      </c>
    </row>
    <row r="64" spans="1:4" x14ac:dyDescent="0.2">
      <c r="A64" s="293" t="s">
        <v>215</v>
      </c>
      <c r="B64" s="293"/>
      <c r="C64" s="293"/>
      <c r="D64" s="166">
        <f>SUM(D45:D63)</f>
        <v>1018.3366666666666</v>
      </c>
    </row>
    <row r="65" spans="1:4" x14ac:dyDescent="0.2">
      <c r="A65" s="293" t="s">
        <v>45</v>
      </c>
      <c r="B65" s="293"/>
      <c r="C65" s="293"/>
      <c r="D65" s="166">
        <f>D64/12</f>
        <v>84.861388888888882</v>
      </c>
    </row>
    <row r="66" spans="1:4" x14ac:dyDescent="0.2">
      <c r="A66" s="164"/>
      <c r="B66" s="164"/>
      <c r="C66" s="164"/>
      <c r="D66" s="164"/>
    </row>
    <row r="67" spans="1:4" x14ac:dyDescent="0.2">
      <c r="A67" s="164"/>
      <c r="B67" s="164"/>
      <c r="C67" s="164"/>
      <c r="D67" s="164"/>
    </row>
    <row r="68" spans="1:4" x14ac:dyDescent="0.2">
      <c r="A68" s="302" t="s">
        <v>301</v>
      </c>
      <c r="B68" s="302"/>
      <c r="C68" s="302"/>
      <c r="D68" s="302"/>
    </row>
    <row r="69" spans="1:4" x14ac:dyDescent="0.2">
      <c r="A69" s="154" t="s">
        <v>32</v>
      </c>
      <c r="B69" s="154" t="s">
        <v>129</v>
      </c>
      <c r="C69" s="154" t="s">
        <v>299</v>
      </c>
      <c r="D69" s="154" t="s">
        <v>44</v>
      </c>
    </row>
    <row r="70" spans="1:4" ht="33.75" x14ac:dyDescent="0.2">
      <c r="A70" s="179" t="s">
        <v>302</v>
      </c>
      <c r="B70" s="180" t="s">
        <v>247</v>
      </c>
      <c r="C70" s="174">
        <v>22.42</v>
      </c>
      <c r="D70" s="174">
        <v>22.42</v>
      </c>
    </row>
    <row r="71" spans="1:4" ht="22.5" x14ac:dyDescent="0.2">
      <c r="A71" s="167" t="s">
        <v>303</v>
      </c>
      <c r="B71" s="170" t="s">
        <v>304</v>
      </c>
      <c r="C71" s="174">
        <v>11.6</v>
      </c>
      <c r="D71" s="174">
        <v>174</v>
      </c>
    </row>
    <row r="72" spans="1:4" x14ac:dyDescent="0.2">
      <c r="A72" s="167" t="s">
        <v>305</v>
      </c>
      <c r="B72" s="170" t="s">
        <v>306</v>
      </c>
      <c r="C72" s="174">
        <v>4.7024999999999997</v>
      </c>
      <c r="D72" s="174">
        <v>235.12499999999997</v>
      </c>
    </row>
    <row r="73" spans="1:4" x14ac:dyDescent="0.2">
      <c r="A73" s="167" t="s">
        <v>307</v>
      </c>
      <c r="B73" s="170" t="s">
        <v>308</v>
      </c>
      <c r="C73" s="174">
        <v>4.456666666666667</v>
      </c>
      <c r="D73" s="174">
        <v>445.66666666666669</v>
      </c>
    </row>
    <row r="74" spans="1:4" x14ac:dyDescent="0.2">
      <c r="A74" s="167" t="s">
        <v>309</v>
      </c>
      <c r="B74" s="170" t="s">
        <v>310</v>
      </c>
      <c r="C74" s="174">
        <v>30.59</v>
      </c>
      <c r="D74" s="174">
        <v>1835.4</v>
      </c>
    </row>
    <row r="75" spans="1:4" x14ac:dyDescent="0.2">
      <c r="A75" s="167" t="s">
        <v>311</v>
      </c>
      <c r="B75" s="170" t="s">
        <v>312</v>
      </c>
      <c r="C75" s="174">
        <v>26.074999999999999</v>
      </c>
      <c r="D75" s="174">
        <v>1043</v>
      </c>
    </row>
    <row r="76" spans="1:4" x14ac:dyDescent="0.2">
      <c r="A76" s="167" t="s">
        <v>313</v>
      </c>
      <c r="B76" s="170" t="s">
        <v>314</v>
      </c>
      <c r="C76" s="174">
        <v>21.76</v>
      </c>
      <c r="D76" s="174">
        <v>652.80000000000007</v>
      </c>
    </row>
    <row r="77" spans="1:4" ht="22.5" x14ac:dyDescent="0.2">
      <c r="A77" s="167" t="s">
        <v>315</v>
      </c>
      <c r="B77" s="170" t="s">
        <v>316</v>
      </c>
      <c r="C77" s="174">
        <v>60.67</v>
      </c>
      <c r="D77" s="174">
        <v>182.01</v>
      </c>
    </row>
    <row r="78" spans="1:4" ht="22.5" x14ac:dyDescent="0.2">
      <c r="A78" s="167" t="s">
        <v>317</v>
      </c>
      <c r="B78" s="170" t="s">
        <v>316</v>
      </c>
      <c r="C78" s="174">
        <v>64.179999999999993</v>
      </c>
      <c r="D78" s="174">
        <v>192.53999999999996</v>
      </c>
    </row>
    <row r="79" spans="1:4" x14ac:dyDescent="0.2">
      <c r="A79" s="293" t="s">
        <v>215</v>
      </c>
      <c r="B79" s="293"/>
      <c r="C79" s="293"/>
      <c r="D79" s="166">
        <f>SUM(D70:D78)</f>
        <v>4782.961666666667</v>
      </c>
    </row>
    <row r="80" spans="1:4" x14ac:dyDescent="0.2">
      <c r="A80" s="293" t="s">
        <v>45</v>
      </c>
      <c r="B80" s="293"/>
      <c r="C80" s="293"/>
      <c r="D80" s="166">
        <f>D79/12</f>
        <v>398.58013888888894</v>
      </c>
    </row>
  </sheetData>
  <mergeCells count="13">
    <mergeCell ref="A39:C39"/>
    <mergeCell ref="A1:D1"/>
    <mergeCell ref="A4:D4"/>
    <mergeCell ref="A29:C29"/>
    <mergeCell ref="A30:C30"/>
    <mergeCell ref="A32:D32"/>
    <mergeCell ref="A80:C80"/>
    <mergeCell ref="A40:C40"/>
    <mergeCell ref="A43:D43"/>
    <mergeCell ref="A64:C64"/>
    <mergeCell ref="A65:C65"/>
    <mergeCell ref="A68:D68"/>
    <mergeCell ref="A79:C79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F17" sqref="F17"/>
    </sheetView>
  </sheetViews>
  <sheetFormatPr defaultRowHeight="12.75" x14ac:dyDescent="0.2"/>
  <cols>
    <col min="1" max="1" width="26.42578125" customWidth="1"/>
    <col min="2" max="2" width="18.5703125" bestFit="1" customWidth="1"/>
    <col min="3" max="3" width="18.42578125" customWidth="1"/>
    <col min="4" max="4" width="20.140625" bestFit="1" customWidth="1"/>
    <col min="5" max="5" width="13.28515625" bestFit="1" customWidth="1"/>
    <col min="6" max="6" width="15.42578125" bestFit="1" customWidth="1"/>
  </cols>
  <sheetData>
    <row r="1" spans="1:7" x14ac:dyDescent="0.2">
      <c r="A1" s="194"/>
      <c r="B1" s="194"/>
      <c r="C1" s="194"/>
      <c r="D1" s="194"/>
      <c r="E1" s="194"/>
      <c r="F1" s="195"/>
      <c r="G1" s="195"/>
    </row>
    <row r="2" spans="1:7" x14ac:dyDescent="0.2">
      <c r="A2" s="310" t="s">
        <v>331</v>
      </c>
      <c r="B2" s="310"/>
      <c r="C2" s="310"/>
      <c r="D2" s="310"/>
      <c r="E2" s="310"/>
      <c r="F2" s="310"/>
      <c r="G2" s="195"/>
    </row>
    <row r="3" spans="1:7" x14ac:dyDescent="0.2">
      <c r="A3" s="311" t="s">
        <v>323</v>
      </c>
      <c r="B3" s="305" t="s">
        <v>324</v>
      </c>
      <c r="C3" s="305" t="s">
        <v>325</v>
      </c>
      <c r="D3" s="305" t="s">
        <v>326</v>
      </c>
      <c r="E3" s="311" t="s">
        <v>327</v>
      </c>
      <c r="F3" s="311" t="s">
        <v>328</v>
      </c>
      <c r="G3" s="195"/>
    </row>
    <row r="4" spans="1:7" x14ac:dyDescent="0.2">
      <c r="A4" s="311"/>
      <c r="B4" s="305"/>
      <c r="C4" s="305"/>
      <c r="D4" s="305"/>
      <c r="E4" s="311"/>
      <c r="F4" s="311"/>
      <c r="G4" s="195"/>
    </row>
    <row r="5" spans="1:7" x14ac:dyDescent="0.2">
      <c r="A5" s="206" t="s">
        <v>332</v>
      </c>
      <c r="B5" s="197">
        <v>1</v>
      </c>
      <c r="C5" s="197">
        <v>12</v>
      </c>
      <c r="D5" s="198">
        <f>Fisioterapeuta!D140</f>
        <v>9825.1200000000008</v>
      </c>
      <c r="E5" s="198">
        <f>B5*D5</f>
        <v>9825.1200000000008</v>
      </c>
      <c r="F5" s="198">
        <f>C5*E5</f>
        <v>117901.44</v>
      </c>
      <c r="G5" s="195"/>
    </row>
    <row r="6" spans="1:7" x14ac:dyDescent="0.2">
      <c r="A6" s="206" t="s">
        <v>257</v>
      </c>
      <c r="B6" s="197">
        <v>1</v>
      </c>
      <c r="C6" s="197">
        <v>12</v>
      </c>
      <c r="D6" s="198">
        <f>'Fisio. Shiatsu'!D140</f>
        <v>8500.84</v>
      </c>
      <c r="E6" s="198">
        <f t="shared" ref="E6:E8" si="0">B6*D6</f>
        <v>8500.84</v>
      </c>
      <c r="F6" s="198">
        <f t="shared" ref="F6:F8" si="1">C6*E6</f>
        <v>102010.08</v>
      </c>
      <c r="G6" s="195"/>
    </row>
    <row r="7" spans="1:7" x14ac:dyDescent="0.2">
      <c r="A7" s="206" t="s">
        <v>333</v>
      </c>
      <c r="B7" s="197">
        <v>1</v>
      </c>
      <c r="C7" s="197">
        <v>12</v>
      </c>
      <c r="D7" s="198">
        <f>'Psicólogo(a)'!D140</f>
        <v>10499.21</v>
      </c>
      <c r="E7" s="198">
        <f t="shared" si="0"/>
        <v>10499.21</v>
      </c>
      <c r="F7" s="198">
        <f t="shared" si="1"/>
        <v>125990.51999999999</v>
      </c>
      <c r="G7" s="195"/>
    </row>
    <row r="8" spans="1:7" ht="24.75" customHeight="1" x14ac:dyDescent="0.2">
      <c r="A8" s="206" t="s">
        <v>353</v>
      </c>
      <c r="B8" s="197">
        <v>1</v>
      </c>
      <c r="C8" s="197">
        <v>12</v>
      </c>
      <c r="D8" s="198">
        <f>'Prof(a). Ginástica Laboral'!D140</f>
        <v>8953.82</v>
      </c>
      <c r="E8" s="198">
        <f t="shared" si="0"/>
        <v>8953.82</v>
      </c>
      <c r="F8" s="198">
        <f t="shared" si="1"/>
        <v>107445.84</v>
      </c>
      <c r="G8" s="195"/>
    </row>
    <row r="9" spans="1:7" x14ac:dyDescent="0.2">
      <c r="A9" s="207" t="s">
        <v>162</v>
      </c>
      <c r="B9" s="208">
        <f>SUM(B5:B8)</f>
        <v>4</v>
      </c>
      <c r="C9" s="109"/>
      <c r="D9" s="208" t="s">
        <v>329</v>
      </c>
      <c r="E9" s="199">
        <f>SUM(E5:E8)</f>
        <v>37778.99</v>
      </c>
      <c r="F9" s="199">
        <f>SUM(F5:F8)</f>
        <v>453347.88</v>
      </c>
    </row>
    <row r="10" spans="1:7" x14ac:dyDescent="0.2">
      <c r="A10" s="305" t="s">
        <v>330</v>
      </c>
      <c r="B10" s="305"/>
      <c r="C10" s="305"/>
      <c r="D10" s="305"/>
      <c r="E10" s="305"/>
      <c r="F10" s="210">
        <f>F9</f>
        <v>453347.88</v>
      </c>
    </row>
    <row r="11" spans="1:7" x14ac:dyDescent="0.2">
      <c r="A11" s="200" t="s">
        <v>354</v>
      </c>
      <c r="B11" s="200"/>
      <c r="C11" s="200"/>
      <c r="D11" s="200"/>
      <c r="E11" s="200"/>
      <c r="F11" s="200"/>
    </row>
    <row r="12" spans="1:7" x14ac:dyDescent="0.2">
      <c r="A12" s="200"/>
      <c r="B12" s="200"/>
      <c r="C12" s="200"/>
      <c r="D12" s="200"/>
      <c r="E12" s="200"/>
      <c r="F12" s="200"/>
    </row>
    <row r="13" spans="1:7" x14ac:dyDescent="0.2">
      <c r="A13" s="200"/>
      <c r="B13" s="200"/>
      <c r="C13" s="200"/>
      <c r="D13" s="200"/>
      <c r="E13" s="200"/>
      <c r="F13" s="200"/>
    </row>
    <row r="14" spans="1:7" x14ac:dyDescent="0.2">
      <c r="A14" s="306" t="s">
        <v>341</v>
      </c>
      <c r="B14" s="306"/>
      <c r="C14" s="306"/>
      <c r="D14" s="306"/>
      <c r="E14" s="200"/>
      <c r="F14" s="200"/>
    </row>
    <row r="15" spans="1:7" x14ac:dyDescent="0.2">
      <c r="A15" s="154" t="s">
        <v>336</v>
      </c>
      <c r="B15" s="203" t="s">
        <v>351</v>
      </c>
      <c r="C15" s="154" t="s">
        <v>345</v>
      </c>
      <c r="D15" s="154" t="s">
        <v>346</v>
      </c>
      <c r="E15" s="200"/>
      <c r="F15" s="200"/>
    </row>
    <row r="16" spans="1:7" ht="25.5" customHeight="1" x14ac:dyDescent="0.2">
      <c r="A16" s="209" t="s">
        <v>337</v>
      </c>
      <c r="B16" s="172">
        <v>10</v>
      </c>
      <c r="C16" s="53">
        <v>477</v>
      </c>
      <c r="D16" s="205">
        <f>C16*B16</f>
        <v>4770</v>
      </c>
      <c r="E16" s="200"/>
      <c r="F16" s="200"/>
    </row>
    <row r="17" spans="1:6" ht="26.25" customHeight="1" x14ac:dyDescent="0.2">
      <c r="A17" s="209" t="s">
        <v>338</v>
      </c>
      <c r="B17" s="172">
        <v>6</v>
      </c>
      <c r="C17" s="53">
        <v>460</v>
      </c>
      <c r="D17" s="205">
        <f t="shared" ref="D17:D20" si="2">C17*B17</f>
        <v>2760</v>
      </c>
      <c r="E17" s="200"/>
      <c r="F17" s="200"/>
    </row>
    <row r="18" spans="1:6" ht="25.5" customHeight="1" x14ac:dyDescent="0.2">
      <c r="A18" s="209" t="s">
        <v>342</v>
      </c>
      <c r="B18" s="204">
        <v>2</v>
      </c>
      <c r="C18" s="53">
        <v>477</v>
      </c>
      <c r="D18" s="205">
        <f t="shared" si="2"/>
        <v>954</v>
      </c>
      <c r="E18" s="200"/>
      <c r="F18" s="200"/>
    </row>
    <row r="19" spans="1:6" ht="25.5" customHeight="1" x14ac:dyDescent="0.2">
      <c r="A19" s="209" t="s">
        <v>343</v>
      </c>
      <c r="B19" s="204">
        <v>2</v>
      </c>
      <c r="C19" s="53">
        <v>477</v>
      </c>
      <c r="D19" s="205">
        <f t="shared" si="2"/>
        <v>954</v>
      </c>
      <c r="E19" s="200"/>
      <c r="F19" s="200"/>
    </row>
    <row r="20" spans="1:6" ht="25.5" customHeight="1" x14ac:dyDescent="0.2">
      <c r="A20" s="209" t="s">
        <v>344</v>
      </c>
      <c r="B20" s="204">
        <v>2</v>
      </c>
      <c r="C20" s="53">
        <v>700</v>
      </c>
      <c r="D20" s="205">
        <f t="shared" si="2"/>
        <v>1400</v>
      </c>
      <c r="E20" s="200"/>
      <c r="F20" s="200"/>
    </row>
    <row r="21" spans="1:6" x14ac:dyDescent="0.2">
      <c r="A21" s="307" t="s">
        <v>356</v>
      </c>
      <c r="B21" s="308"/>
      <c r="C21" s="309"/>
      <c r="D21" s="166">
        <f>SUM(D16:D20)</f>
        <v>10838</v>
      </c>
      <c r="E21" s="200"/>
      <c r="F21" s="200"/>
    </row>
    <row r="22" spans="1:6" ht="25.5" customHeight="1" x14ac:dyDescent="0.2">
      <c r="A22" s="203" t="s">
        <v>347</v>
      </c>
      <c r="B22" s="203" t="s">
        <v>351</v>
      </c>
      <c r="C22" s="154" t="s">
        <v>345</v>
      </c>
      <c r="D22" s="154" t="s">
        <v>346</v>
      </c>
      <c r="E22" s="200"/>
      <c r="F22" s="200"/>
    </row>
    <row r="23" spans="1:6" x14ac:dyDescent="0.2">
      <c r="A23" s="52" t="s">
        <v>339</v>
      </c>
      <c r="B23" s="172">
        <v>10</v>
      </c>
      <c r="C23" s="53">
        <v>577.6</v>
      </c>
      <c r="D23" s="53">
        <f>C23*B23</f>
        <v>5776</v>
      </c>
      <c r="E23" s="200"/>
      <c r="F23" s="200"/>
    </row>
    <row r="24" spans="1:6" x14ac:dyDescent="0.2">
      <c r="A24" s="52" t="s">
        <v>340</v>
      </c>
      <c r="B24" s="172">
        <v>6</v>
      </c>
      <c r="C24" s="53">
        <v>635.20000000000005</v>
      </c>
      <c r="D24" s="53">
        <f t="shared" ref="D24:D27" si="3">C24*B24</f>
        <v>3811.2000000000003</v>
      </c>
      <c r="E24" s="200"/>
      <c r="F24" s="200"/>
    </row>
    <row r="25" spans="1:6" x14ac:dyDescent="0.2">
      <c r="A25" s="52" t="s">
        <v>348</v>
      </c>
      <c r="B25" s="172">
        <v>3</v>
      </c>
      <c r="C25" s="53">
        <v>577.6</v>
      </c>
      <c r="D25" s="53">
        <f t="shared" si="3"/>
        <v>1732.8000000000002</v>
      </c>
      <c r="E25" s="200"/>
      <c r="F25" s="200"/>
    </row>
    <row r="26" spans="1:6" x14ac:dyDescent="0.2">
      <c r="A26" s="52" t="s">
        <v>349</v>
      </c>
      <c r="B26" s="172">
        <v>2</v>
      </c>
      <c r="C26" s="53">
        <v>577.6</v>
      </c>
      <c r="D26" s="53">
        <f t="shared" si="3"/>
        <v>1155.2</v>
      </c>
      <c r="E26" s="200"/>
      <c r="F26" s="200"/>
    </row>
    <row r="27" spans="1:6" x14ac:dyDescent="0.2">
      <c r="A27" s="52" t="s">
        <v>350</v>
      </c>
      <c r="B27" s="172">
        <v>3</v>
      </c>
      <c r="C27" s="53">
        <v>635.20000000000005</v>
      </c>
      <c r="D27" s="53">
        <f t="shared" si="3"/>
        <v>1905.6000000000001</v>
      </c>
      <c r="E27" s="200"/>
      <c r="F27" s="200"/>
    </row>
    <row r="28" spans="1:6" x14ac:dyDescent="0.2">
      <c r="A28" s="307" t="s">
        <v>352</v>
      </c>
      <c r="B28" s="308"/>
      <c r="C28" s="309"/>
      <c r="D28" s="166">
        <f>SUM(D23:D27)</f>
        <v>14380.800000000001</v>
      </c>
      <c r="E28" s="200"/>
      <c r="F28" s="200"/>
    </row>
    <row r="29" spans="1:6" x14ac:dyDescent="0.2">
      <c r="A29" s="307" t="s">
        <v>357</v>
      </c>
      <c r="B29" s="308"/>
      <c r="C29" s="309"/>
      <c r="D29" s="166">
        <f>D21+D28</f>
        <v>25218.800000000003</v>
      </c>
      <c r="E29" s="200"/>
      <c r="F29" s="200"/>
    </row>
    <row r="30" spans="1:6" x14ac:dyDescent="0.2">
      <c r="A30" s="164" t="s">
        <v>355</v>
      </c>
      <c r="B30" s="164"/>
      <c r="C30" s="164"/>
      <c r="E30" s="200"/>
      <c r="F30" s="200"/>
    </row>
    <row r="31" spans="1:6" x14ac:dyDescent="0.2">
      <c r="A31" s="200"/>
      <c r="B31" s="200"/>
      <c r="C31" s="200"/>
      <c r="D31" s="200"/>
      <c r="E31" s="200"/>
      <c r="F31" s="200"/>
    </row>
    <row r="32" spans="1:6" x14ac:dyDescent="0.2">
      <c r="A32" s="201"/>
      <c r="B32" s="201"/>
      <c r="C32" s="201"/>
      <c r="D32" s="201"/>
      <c r="E32" s="201"/>
      <c r="F32" s="201"/>
    </row>
    <row r="33" spans="1:6" x14ac:dyDescent="0.2">
      <c r="A33" s="304" t="s">
        <v>335</v>
      </c>
      <c r="B33" s="304"/>
      <c r="C33" s="304"/>
      <c r="D33" s="211">
        <f>F10+D29</f>
        <v>478566.68</v>
      </c>
      <c r="E33" s="201"/>
      <c r="F33" s="201"/>
    </row>
    <row r="34" spans="1:6" x14ac:dyDescent="0.2">
      <c r="A34" s="202"/>
      <c r="B34" s="196"/>
      <c r="C34" s="196"/>
      <c r="D34" s="196"/>
      <c r="E34" s="196"/>
      <c r="F34" s="196"/>
    </row>
    <row r="35" spans="1:6" x14ac:dyDescent="0.2">
      <c r="A35" s="196"/>
      <c r="B35" s="196"/>
      <c r="C35" s="196"/>
      <c r="D35" s="196"/>
      <c r="E35" s="196"/>
      <c r="F35" s="196"/>
    </row>
    <row r="36" spans="1:6" x14ac:dyDescent="0.2">
      <c r="A36" s="196"/>
      <c r="B36" s="196"/>
      <c r="C36" s="196"/>
      <c r="D36" s="196"/>
      <c r="E36" s="196"/>
      <c r="F36" s="196"/>
    </row>
  </sheetData>
  <mergeCells count="13">
    <mergeCell ref="A2:F2"/>
    <mergeCell ref="A3:A4"/>
    <mergeCell ref="B3:B4"/>
    <mergeCell ref="C3:C4"/>
    <mergeCell ref="D3:D4"/>
    <mergeCell ref="E3:E4"/>
    <mergeCell ref="F3:F4"/>
    <mergeCell ref="A33:C33"/>
    <mergeCell ref="A10:E10"/>
    <mergeCell ref="A14:D14"/>
    <mergeCell ref="A21:C21"/>
    <mergeCell ref="A28:C28"/>
    <mergeCell ref="A29:C2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Proposta</vt:lpstr>
      <vt:lpstr>Capa</vt:lpstr>
      <vt:lpstr>Fisioterapeuta</vt:lpstr>
      <vt:lpstr>Fisio. Shiatsu</vt:lpstr>
      <vt:lpstr>Psicólogo(a)</vt:lpstr>
      <vt:lpstr>Prof(a). Ginástica Laboral</vt:lpstr>
      <vt:lpstr>Uniformes</vt:lpstr>
      <vt:lpstr>Materiais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Michelly de Souza Ferraz</cp:lastModifiedBy>
  <cp:lastPrinted>2018-07-13T13:02:21Z</cp:lastPrinted>
  <dcterms:created xsi:type="dcterms:W3CDTF">2010-12-08T17:56:29Z</dcterms:created>
  <dcterms:modified xsi:type="dcterms:W3CDTF">2018-07-13T14:04:49Z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