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DADM\ALOG\DCAD\Processos Licitatórios\Editais\2018\Pregão\2_Numerados\09 Reforma - DASP\TR_Projeto_Planilha Preço\"/>
    </mc:Choice>
  </mc:AlternateContent>
  <bookViews>
    <workbookView xWindow="240" yWindow="570" windowWidth="20115" windowHeight="7575" tabRatio="857"/>
  </bookViews>
  <sheets>
    <sheet name="ORÇAMENTO EXECUTIVO" sheetId="1" r:id="rId1"/>
    <sheet name="10" sheetId="3" state="hidden" r:id="rId2"/>
    <sheet name="11" sheetId="4" state="hidden" r:id="rId3"/>
    <sheet name="12" sheetId="5" state="hidden" r:id="rId4"/>
    <sheet name="15" sheetId="6" state="hidden" r:id="rId5"/>
    <sheet name="16" sheetId="7" state="hidden" r:id="rId6"/>
    <sheet name="BDI" sheetId="2" r:id="rId7"/>
  </sheets>
  <definedNames>
    <definedName name="_xlnm._FilterDatabase" localSheetId="1" hidden="1">'10'!$B$7:$M$491</definedName>
    <definedName name="_xlnm._FilterDatabase" localSheetId="2" hidden="1">'11'!$B$7:$M$491</definedName>
    <definedName name="_xlnm._FilterDatabase" localSheetId="3" hidden="1">'12'!$B$7:$M$491</definedName>
    <definedName name="_xlnm._FilterDatabase" localSheetId="4" hidden="1">'15'!$B$7:$M$491</definedName>
    <definedName name="_xlnm._FilterDatabase" localSheetId="5" hidden="1">'16'!$B$7:$M$491</definedName>
    <definedName name="_xlnm._FilterDatabase" localSheetId="0" hidden="1">'ORÇAMENTO EXECUTIVO'!$A$7:$H$95</definedName>
    <definedName name="_xlnm.Print_Area" localSheetId="1">'10'!$B$1:$M$491</definedName>
    <definedName name="_xlnm.Print_Area" localSheetId="2">'11'!$B$1:$M$491</definedName>
    <definedName name="_xlnm.Print_Area" localSheetId="3">'12'!$B$1:$M$491</definedName>
    <definedName name="_xlnm.Print_Area" localSheetId="4">'15'!$B$1:$M$491</definedName>
    <definedName name="_xlnm.Print_Area" localSheetId="5">'16'!$B$1:$M$491</definedName>
    <definedName name="_xlnm.Print_Area" localSheetId="0">'ORÇAMENTO EXECUTIVO'!$A$1:$H$122</definedName>
    <definedName name="solver_opt" localSheetId="1" hidden="1">'10'!#REF!</definedName>
    <definedName name="solver_opt" localSheetId="2" hidden="1">'11'!#REF!</definedName>
    <definedName name="solver_opt" localSheetId="3" hidden="1">'12'!#REF!</definedName>
    <definedName name="solver_opt" localSheetId="4" hidden="1">'15'!#REF!</definedName>
    <definedName name="solver_opt" localSheetId="5" hidden="1">'16'!#REF!</definedName>
    <definedName name="solver_opt" localSheetId="0" hidden="1">'ORÇAMENTO EXECUTIVO'!#REF!</definedName>
    <definedName name="_xlnm.Print_Titles" localSheetId="1">'10'!$7:$8</definedName>
    <definedName name="_xlnm.Print_Titles" localSheetId="2">'11'!$7:$8</definedName>
    <definedName name="_xlnm.Print_Titles" localSheetId="3">'12'!$7:$8</definedName>
    <definedName name="_xlnm.Print_Titles" localSheetId="4">'15'!$7:$8</definedName>
    <definedName name="_xlnm.Print_Titles" localSheetId="5">'16'!$7:$8</definedName>
    <definedName name="_xlnm.Print_Titles" localSheetId="0">'ORÇAMENTO EXECUTIVO'!$7:$8</definedName>
  </definedNames>
  <calcPr calcId="162913"/>
</workbook>
</file>

<file path=xl/calcChain.xml><?xml version="1.0" encoding="utf-8"?>
<calcChain xmlns="http://schemas.openxmlformats.org/spreadsheetml/2006/main">
  <c r="H35" i="1" l="1"/>
  <c r="H36" i="1"/>
  <c r="H37" i="1"/>
  <c r="H38" i="1"/>
  <c r="H39" i="1"/>
  <c r="H40" i="1"/>
  <c r="H87" i="1" l="1"/>
  <c r="F48" i="1" l="1"/>
  <c r="H48" i="1" s="1"/>
  <c r="H94" i="1"/>
  <c r="H95" i="1"/>
  <c r="H79" i="1"/>
  <c r="H80" i="1"/>
  <c r="H81" i="1"/>
  <c r="H82" i="1"/>
  <c r="H83" i="1"/>
  <c r="H84" i="1"/>
  <c r="H69" i="1"/>
  <c r="H70" i="1"/>
  <c r="H64" i="1"/>
  <c r="H65" i="1"/>
  <c r="H66" i="1"/>
  <c r="H61" i="1"/>
  <c r="H60" i="1"/>
  <c r="H58" i="1"/>
  <c r="H52" i="1"/>
  <c r="H53" i="1"/>
  <c r="H54" i="1"/>
  <c r="H55" i="1"/>
  <c r="H51" i="1"/>
  <c r="H47" i="1"/>
  <c r="H32" i="1"/>
  <c r="H33" i="1"/>
  <c r="H34" i="1"/>
  <c r="H31" i="1"/>
  <c r="H19" i="1"/>
  <c r="H20" i="1"/>
  <c r="H21" i="1"/>
  <c r="H22" i="1"/>
  <c r="H23" i="1"/>
  <c r="H24" i="1"/>
  <c r="H25" i="1"/>
  <c r="H26" i="1"/>
  <c r="H18" i="1"/>
  <c r="H12" i="1"/>
  <c r="H62" i="1" l="1"/>
  <c r="H50" i="1"/>
  <c r="H30" i="1"/>
  <c r="K491" i="7"/>
  <c r="M491" i="7" s="1"/>
  <c r="K490" i="7"/>
  <c r="M490" i="7" s="1"/>
  <c r="K489" i="7"/>
  <c r="M489" i="7" s="1"/>
  <c r="K488" i="7"/>
  <c r="M488" i="7" s="1"/>
  <c r="K487" i="7"/>
  <c r="M487" i="7" s="1"/>
  <c r="K486" i="7"/>
  <c r="M486" i="7" s="1"/>
  <c r="K485" i="7"/>
  <c r="M485" i="7" s="1"/>
  <c r="K484" i="7"/>
  <c r="M484" i="7" s="1"/>
  <c r="K483" i="7"/>
  <c r="M483" i="7" s="1"/>
  <c r="K482" i="7"/>
  <c r="M482" i="7" s="1"/>
  <c r="K481" i="7"/>
  <c r="M481" i="7" s="1"/>
  <c r="K480" i="7"/>
  <c r="M480" i="7" s="1"/>
  <c r="K479" i="7"/>
  <c r="M479" i="7" s="1"/>
  <c r="K478" i="7"/>
  <c r="M478" i="7" s="1"/>
  <c r="K477" i="7"/>
  <c r="M477" i="7" s="1"/>
  <c r="K476" i="7"/>
  <c r="M476" i="7" s="1"/>
  <c r="K475" i="7"/>
  <c r="M475" i="7" s="1"/>
  <c r="K474" i="7"/>
  <c r="M474" i="7" s="1"/>
  <c r="K473" i="7"/>
  <c r="M473" i="7" s="1"/>
  <c r="K472" i="7"/>
  <c r="M472" i="7" s="1"/>
  <c r="K471" i="7"/>
  <c r="M471" i="7" s="1"/>
  <c r="K470" i="7"/>
  <c r="M470" i="7" s="1"/>
  <c r="K469" i="7"/>
  <c r="M469" i="7" s="1"/>
  <c r="K468" i="7"/>
  <c r="M468" i="7" s="1"/>
  <c r="K467" i="7"/>
  <c r="M467" i="7" s="1"/>
  <c r="K466" i="7"/>
  <c r="M466" i="7" s="1"/>
  <c r="K465" i="7"/>
  <c r="M465" i="7" s="1"/>
  <c r="K464" i="7"/>
  <c r="M464" i="7" s="1"/>
  <c r="K462" i="7"/>
  <c r="M462" i="7" s="1"/>
  <c r="K461" i="7"/>
  <c r="M461" i="7" s="1"/>
  <c r="K460" i="7"/>
  <c r="M460" i="7" s="1"/>
  <c r="K459" i="7"/>
  <c r="M459" i="7" s="1"/>
  <c r="K458" i="7"/>
  <c r="M458" i="7" s="1"/>
  <c r="K457" i="7"/>
  <c r="M457" i="7" s="1"/>
  <c r="K454" i="7"/>
  <c r="M454" i="7" s="1"/>
  <c r="K453" i="7"/>
  <c r="M453" i="7" s="1"/>
  <c r="K451" i="7"/>
  <c r="M451" i="7" s="1"/>
  <c r="K450" i="7"/>
  <c r="M450" i="7" s="1"/>
  <c r="K449" i="7"/>
  <c r="M449" i="7" s="1"/>
  <c r="K448" i="7"/>
  <c r="M448" i="7" s="1"/>
  <c r="K447" i="7"/>
  <c r="M447" i="7" s="1"/>
  <c r="K446" i="7"/>
  <c r="M446" i="7" s="1"/>
  <c r="K445" i="7"/>
  <c r="M445" i="7" s="1"/>
  <c r="K444" i="7"/>
  <c r="M444" i="7" s="1"/>
  <c r="K443" i="7"/>
  <c r="M443" i="7" s="1"/>
  <c r="K442" i="7"/>
  <c r="M442" i="7" s="1"/>
  <c r="K440" i="7"/>
  <c r="M440" i="7" s="1"/>
  <c r="K439" i="7"/>
  <c r="M439" i="7" s="1"/>
  <c r="K438" i="7"/>
  <c r="M438" i="7" s="1"/>
  <c r="K437" i="7"/>
  <c r="M437" i="7" s="1"/>
  <c r="K436" i="7"/>
  <c r="M436" i="7" s="1"/>
  <c r="K435" i="7"/>
  <c r="M435" i="7" s="1"/>
  <c r="K434" i="7"/>
  <c r="M434" i="7" s="1"/>
  <c r="K433" i="7"/>
  <c r="M433" i="7" s="1"/>
  <c r="K430" i="7"/>
  <c r="M430" i="7" s="1"/>
  <c r="K428" i="7"/>
  <c r="M428" i="7" s="1"/>
  <c r="K427" i="7"/>
  <c r="M427" i="7" s="1"/>
  <c r="K426" i="7"/>
  <c r="M426" i="7" s="1"/>
  <c r="K425" i="7"/>
  <c r="M425" i="7" s="1"/>
  <c r="K424" i="7"/>
  <c r="M424" i="7" s="1"/>
  <c r="K422" i="7"/>
  <c r="M422" i="7" s="1"/>
  <c r="K421" i="7"/>
  <c r="M421" i="7" s="1"/>
  <c r="K420" i="7"/>
  <c r="M420" i="7" s="1"/>
  <c r="K419" i="7"/>
  <c r="M419" i="7" s="1"/>
  <c r="K418" i="7"/>
  <c r="M418" i="7" s="1"/>
  <c r="K417" i="7"/>
  <c r="M417" i="7" s="1"/>
  <c r="K415" i="7"/>
  <c r="M415" i="7" s="1"/>
  <c r="K414" i="7"/>
  <c r="M414" i="7" s="1"/>
  <c r="K413" i="7"/>
  <c r="M413" i="7" s="1"/>
  <c r="K412" i="7"/>
  <c r="M412" i="7" s="1"/>
  <c r="K411" i="7"/>
  <c r="M411" i="7" s="1"/>
  <c r="K410" i="7"/>
  <c r="M410" i="7" s="1"/>
  <c r="K409" i="7"/>
  <c r="M409" i="7" s="1"/>
  <c r="K408" i="7"/>
  <c r="M408" i="7" s="1"/>
  <c r="K407" i="7"/>
  <c r="M407" i="7" s="1"/>
  <c r="K406" i="7"/>
  <c r="M406" i="7" s="1"/>
  <c r="K403" i="7"/>
  <c r="M403" i="7" s="1"/>
  <c r="K402" i="7"/>
  <c r="M402" i="7" s="1"/>
  <c r="K401" i="7"/>
  <c r="M401" i="7" s="1"/>
  <c r="K400" i="7"/>
  <c r="M400" i="7" s="1"/>
  <c r="K399" i="7"/>
  <c r="M399" i="7" s="1"/>
  <c r="K398" i="7"/>
  <c r="M398" i="7" s="1"/>
  <c r="K397" i="7"/>
  <c r="M397" i="7" s="1"/>
  <c r="K396" i="7"/>
  <c r="M396" i="7" s="1"/>
  <c r="K395" i="7"/>
  <c r="M395" i="7" s="1"/>
  <c r="K394" i="7"/>
  <c r="M394" i="7" s="1"/>
  <c r="K393" i="7"/>
  <c r="M393" i="7" s="1"/>
  <c r="K392" i="7"/>
  <c r="M392" i="7" s="1"/>
  <c r="K391" i="7"/>
  <c r="M391" i="7" s="1"/>
  <c r="K390" i="7"/>
  <c r="M390" i="7" s="1"/>
  <c r="K389" i="7"/>
  <c r="M389" i="7" s="1"/>
  <c r="K388" i="7"/>
  <c r="M388" i="7" s="1"/>
  <c r="K387" i="7"/>
  <c r="M387" i="7" s="1"/>
  <c r="K386" i="7"/>
  <c r="M386" i="7" s="1"/>
  <c r="K385" i="7"/>
  <c r="M385" i="7" s="1"/>
  <c r="K384" i="7"/>
  <c r="M384" i="7" s="1"/>
  <c r="K383" i="7"/>
  <c r="M383" i="7" s="1"/>
  <c r="K382" i="7"/>
  <c r="M382" i="7" s="1"/>
  <c r="K381" i="7"/>
  <c r="M381" i="7" s="1"/>
  <c r="K380" i="7"/>
  <c r="M380" i="7" s="1"/>
  <c r="K379" i="7"/>
  <c r="M379" i="7" s="1"/>
  <c r="K378" i="7"/>
  <c r="M378" i="7" s="1"/>
  <c r="K377" i="7"/>
  <c r="M377" i="7" s="1"/>
  <c r="K376" i="7"/>
  <c r="M376" i="7" s="1"/>
  <c r="K375" i="7"/>
  <c r="M375" i="7" s="1"/>
  <c r="K374" i="7"/>
  <c r="M374" i="7" s="1"/>
  <c r="K373" i="7"/>
  <c r="M373" i="7" s="1"/>
  <c r="K372" i="7"/>
  <c r="M372" i="7" s="1"/>
  <c r="K371" i="7"/>
  <c r="M371" i="7" s="1"/>
  <c r="K370" i="7"/>
  <c r="M370" i="7" s="1"/>
  <c r="K369" i="7"/>
  <c r="M369" i="7" s="1"/>
  <c r="K368" i="7"/>
  <c r="M368" i="7" s="1"/>
  <c r="K367" i="7"/>
  <c r="M367" i="7" s="1"/>
  <c r="K366" i="7"/>
  <c r="M366" i="7" s="1"/>
  <c r="K365" i="7"/>
  <c r="M365" i="7" s="1"/>
  <c r="K364" i="7"/>
  <c r="M364" i="7" s="1"/>
  <c r="K363" i="7"/>
  <c r="M363" i="7" s="1"/>
  <c r="K362" i="7"/>
  <c r="M362" i="7" s="1"/>
  <c r="K361" i="7"/>
  <c r="M361" i="7" s="1"/>
  <c r="K360" i="7"/>
  <c r="M360" i="7" s="1"/>
  <c r="K359" i="7"/>
  <c r="M359" i="7" s="1"/>
  <c r="K358" i="7"/>
  <c r="M358" i="7" s="1"/>
  <c r="K357" i="7"/>
  <c r="M357" i="7" s="1"/>
  <c r="K356" i="7"/>
  <c r="M356" i="7" s="1"/>
  <c r="K355" i="7"/>
  <c r="M355" i="7" s="1"/>
  <c r="K354" i="7"/>
  <c r="M354" i="7" s="1"/>
  <c r="K353" i="7"/>
  <c r="M353" i="7" s="1"/>
  <c r="K352" i="7"/>
  <c r="M352" i="7" s="1"/>
  <c r="K351" i="7"/>
  <c r="M351" i="7" s="1"/>
  <c r="K350" i="7"/>
  <c r="M350" i="7" s="1"/>
  <c r="K349" i="7"/>
  <c r="M349" i="7" s="1"/>
  <c r="K348" i="7"/>
  <c r="M348" i="7" s="1"/>
  <c r="K347" i="7"/>
  <c r="M347" i="7" s="1"/>
  <c r="K346" i="7"/>
  <c r="M346" i="7" s="1"/>
  <c r="K345" i="7"/>
  <c r="M345" i="7" s="1"/>
  <c r="K344" i="7"/>
  <c r="M344" i="7" s="1"/>
  <c r="K343" i="7"/>
  <c r="M343" i="7" s="1"/>
  <c r="K342" i="7"/>
  <c r="M342" i="7" s="1"/>
  <c r="K341" i="7"/>
  <c r="M341" i="7" s="1"/>
  <c r="K340" i="7"/>
  <c r="M340" i="7" s="1"/>
  <c r="K339" i="7"/>
  <c r="M339" i="7" s="1"/>
  <c r="K338" i="7"/>
  <c r="M338" i="7" s="1"/>
  <c r="K337" i="7"/>
  <c r="M337" i="7" s="1"/>
  <c r="K335" i="7"/>
  <c r="M335" i="7" s="1"/>
  <c r="K334" i="7"/>
  <c r="M334" i="7" s="1"/>
  <c r="K333" i="7"/>
  <c r="M333" i="7" s="1"/>
  <c r="K331" i="7"/>
  <c r="M331" i="7" s="1"/>
  <c r="K330" i="7"/>
  <c r="M330" i="7" s="1"/>
  <c r="K329" i="7"/>
  <c r="M329" i="7" s="1"/>
  <c r="K328" i="7"/>
  <c r="M328" i="7" s="1"/>
  <c r="K327" i="7"/>
  <c r="M327" i="7" s="1"/>
  <c r="K326" i="7"/>
  <c r="M326" i="7" s="1"/>
  <c r="K325" i="7"/>
  <c r="M325" i="7" s="1"/>
  <c r="K324" i="7"/>
  <c r="M324" i="7" s="1"/>
  <c r="K323" i="7"/>
  <c r="M323" i="7" s="1"/>
  <c r="K322" i="7"/>
  <c r="M322" i="7" s="1"/>
  <c r="K321" i="7"/>
  <c r="M321" i="7" s="1"/>
  <c r="K320" i="7"/>
  <c r="M320" i="7" s="1"/>
  <c r="K319" i="7"/>
  <c r="M319" i="7" s="1"/>
  <c r="K318" i="7"/>
  <c r="M318" i="7" s="1"/>
  <c r="K317" i="7"/>
  <c r="M317" i="7" s="1"/>
  <c r="K316" i="7"/>
  <c r="M316" i="7" s="1"/>
  <c r="K315" i="7"/>
  <c r="M315" i="7" s="1"/>
  <c r="K314" i="7"/>
  <c r="M314" i="7" s="1"/>
  <c r="K313" i="7"/>
  <c r="M313" i="7" s="1"/>
  <c r="K312" i="7"/>
  <c r="M312" i="7" s="1"/>
  <c r="K311" i="7"/>
  <c r="M311" i="7" s="1"/>
  <c r="K310" i="7"/>
  <c r="M310" i="7" s="1"/>
  <c r="K309" i="7"/>
  <c r="M309" i="7" s="1"/>
  <c r="K308" i="7"/>
  <c r="M308" i="7" s="1"/>
  <c r="K307" i="7"/>
  <c r="M307" i="7" s="1"/>
  <c r="K306" i="7"/>
  <c r="M306" i="7" s="1"/>
  <c r="K305" i="7"/>
  <c r="M305" i="7" s="1"/>
  <c r="K304" i="7"/>
  <c r="M304" i="7" s="1"/>
  <c r="K303" i="7"/>
  <c r="M303" i="7" s="1"/>
  <c r="K302" i="7"/>
  <c r="M302" i="7" s="1"/>
  <c r="K301" i="7"/>
  <c r="M301" i="7" s="1"/>
  <c r="K300" i="7"/>
  <c r="M300" i="7" s="1"/>
  <c r="K299" i="7"/>
  <c r="M299" i="7" s="1"/>
  <c r="K298" i="7"/>
  <c r="M298" i="7" s="1"/>
  <c r="K297" i="7"/>
  <c r="M297" i="7" s="1"/>
  <c r="K296" i="7"/>
  <c r="M296" i="7" s="1"/>
  <c r="K293" i="7"/>
  <c r="M293" i="7" s="1"/>
  <c r="K292" i="7"/>
  <c r="M292" i="7" s="1"/>
  <c r="K291" i="7"/>
  <c r="M291" i="7" s="1"/>
  <c r="K290" i="7"/>
  <c r="M290" i="7" s="1"/>
  <c r="K289" i="7"/>
  <c r="M289" i="7" s="1"/>
  <c r="K288" i="7"/>
  <c r="M288" i="7" s="1"/>
  <c r="K287" i="7"/>
  <c r="M287" i="7" s="1"/>
  <c r="K286" i="7"/>
  <c r="M286" i="7" s="1"/>
  <c r="K285" i="7"/>
  <c r="M285" i="7" s="1"/>
  <c r="K284" i="7"/>
  <c r="M284" i="7" s="1"/>
  <c r="K283" i="7"/>
  <c r="M283" i="7" s="1"/>
  <c r="K282" i="7"/>
  <c r="M282" i="7" s="1"/>
  <c r="K281" i="7"/>
  <c r="M281" i="7" s="1"/>
  <c r="K280" i="7"/>
  <c r="M280" i="7" s="1"/>
  <c r="K279" i="7"/>
  <c r="M279" i="7" s="1"/>
  <c r="K278" i="7"/>
  <c r="M278" i="7" s="1"/>
  <c r="K277" i="7"/>
  <c r="M277" i="7" s="1"/>
  <c r="K276" i="7"/>
  <c r="M276" i="7" s="1"/>
  <c r="K275" i="7"/>
  <c r="M275" i="7" s="1"/>
  <c r="K273" i="7"/>
  <c r="M273" i="7" s="1"/>
  <c r="K272" i="7"/>
  <c r="M272" i="7" s="1"/>
  <c r="K271" i="7"/>
  <c r="M271" i="7" s="1"/>
  <c r="K270" i="7"/>
  <c r="M270" i="7" s="1"/>
  <c r="K269" i="7"/>
  <c r="M269" i="7" s="1"/>
  <c r="K268" i="7"/>
  <c r="M268" i="7" s="1"/>
  <c r="K267" i="7"/>
  <c r="M267" i="7" s="1"/>
  <c r="K266" i="7"/>
  <c r="M266" i="7" s="1"/>
  <c r="K265" i="7"/>
  <c r="M265" i="7" s="1"/>
  <c r="K264" i="7"/>
  <c r="M264" i="7" s="1"/>
  <c r="K263" i="7"/>
  <c r="M263" i="7" s="1"/>
  <c r="K261" i="7"/>
  <c r="M261" i="7" s="1"/>
  <c r="K260" i="7"/>
  <c r="M260" i="7" s="1"/>
  <c r="K259" i="7"/>
  <c r="M259" i="7" s="1"/>
  <c r="K258" i="7"/>
  <c r="M258" i="7" s="1"/>
  <c r="K257" i="7"/>
  <c r="M257" i="7" s="1"/>
  <c r="K256" i="7"/>
  <c r="M256" i="7" s="1"/>
  <c r="K255" i="7"/>
  <c r="M255" i="7" s="1"/>
  <c r="K254" i="7"/>
  <c r="M254" i="7" s="1"/>
  <c r="K253" i="7"/>
  <c r="M253" i="7" s="1"/>
  <c r="K252" i="7"/>
  <c r="M252" i="7" s="1"/>
  <c r="K251" i="7"/>
  <c r="M251" i="7" s="1"/>
  <c r="K250" i="7"/>
  <c r="M250" i="7" s="1"/>
  <c r="K249" i="7"/>
  <c r="M249" i="7" s="1"/>
  <c r="K248" i="7"/>
  <c r="M248" i="7" s="1"/>
  <c r="K247" i="7"/>
  <c r="M247" i="7" s="1"/>
  <c r="K246" i="7"/>
  <c r="M246" i="7" s="1"/>
  <c r="K245" i="7"/>
  <c r="M245" i="7" s="1"/>
  <c r="K244" i="7"/>
  <c r="M244" i="7" s="1"/>
  <c r="K243" i="7"/>
  <c r="M243" i="7" s="1"/>
  <c r="K242" i="7"/>
  <c r="M242" i="7" s="1"/>
  <c r="K241" i="7"/>
  <c r="M241" i="7" s="1"/>
  <c r="K240" i="7"/>
  <c r="M240" i="7" s="1"/>
  <c r="K239" i="7"/>
  <c r="M239" i="7" s="1"/>
  <c r="K238" i="7"/>
  <c r="M238" i="7" s="1"/>
  <c r="K235" i="7"/>
  <c r="M235" i="7" s="1"/>
  <c r="K234" i="7"/>
  <c r="M234" i="7" s="1"/>
  <c r="K232" i="7"/>
  <c r="M232" i="7" s="1"/>
  <c r="K231" i="7"/>
  <c r="M231" i="7" s="1"/>
  <c r="K230" i="7"/>
  <c r="M230" i="7" s="1"/>
  <c r="K228" i="7"/>
  <c r="M228" i="7" s="1"/>
  <c r="K225" i="7"/>
  <c r="M225" i="7" s="1"/>
  <c r="K224" i="7"/>
  <c r="M224" i="7" s="1"/>
  <c r="K223" i="7"/>
  <c r="M223" i="7" s="1"/>
  <c r="K222" i="7"/>
  <c r="M222" i="7" s="1"/>
  <c r="K221" i="7"/>
  <c r="M221" i="7" s="1"/>
  <c r="K220" i="7"/>
  <c r="M220" i="7" s="1"/>
  <c r="K219" i="7"/>
  <c r="M219" i="7" s="1"/>
  <c r="K218" i="7"/>
  <c r="M218" i="7" s="1"/>
  <c r="K217" i="7"/>
  <c r="M217" i="7" s="1"/>
  <c r="K216" i="7"/>
  <c r="M216" i="7" s="1"/>
  <c r="K214" i="7"/>
  <c r="M214" i="7" s="1"/>
  <c r="K213" i="7"/>
  <c r="M213" i="7" s="1"/>
  <c r="K212" i="7"/>
  <c r="M212" i="7" s="1"/>
  <c r="K211" i="7"/>
  <c r="M211" i="7" s="1"/>
  <c r="K210" i="7"/>
  <c r="M210" i="7" s="1"/>
  <c r="K209" i="7"/>
  <c r="M209" i="7" s="1"/>
  <c r="K208" i="7"/>
  <c r="M208" i="7" s="1"/>
  <c r="K207" i="7"/>
  <c r="M207" i="7" s="1"/>
  <c r="K206" i="7"/>
  <c r="M206" i="7" s="1"/>
  <c r="K205" i="7"/>
  <c r="M205" i="7" s="1"/>
  <c r="K200" i="7"/>
  <c r="M200" i="7" s="1"/>
  <c r="K199" i="7"/>
  <c r="M199" i="7" s="1"/>
  <c r="K197" i="7"/>
  <c r="M197" i="7" s="1"/>
  <c r="K196" i="7"/>
  <c r="M196" i="7" s="1"/>
  <c r="K194" i="7"/>
  <c r="M194" i="7" s="1"/>
  <c r="K193" i="7"/>
  <c r="M193" i="7" s="1"/>
  <c r="K192" i="7"/>
  <c r="M192" i="7" s="1"/>
  <c r="K191" i="7"/>
  <c r="M191" i="7" s="1"/>
  <c r="K190" i="7"/>
  <c r="M190" i="7" s="1"/>
  <c r="K189" i="7"/>
  <c r="M189" i="7" s="1"/>
  <c r="K188" i="7"/>
  <c r="M188" i="7" s="1"/>
  <c r="K187" i="7"/>
  <c r="M187" i="7" s="1"/>
  <c r="K186" i="7"/>
  <c r="M186" i="7" s="1"/>
  <c r="K185" i="7"/>
  <c r="M185" i="7" s="1"/>
  <c r="K184" i="7"/>
  <c r="M184" i="7" s="1"/>
  <c r="K183" i="7"/>
  <c r="M183" i="7" s="1"/>
  <c r="K182" i="7"/>
  <c r="M182" i="7" s="1"/>
  <c r="K181" i="7"/>
  <c r="M181" i="7" s="1"/>
  <c r="K180" i="7"/>
  <c r="M180" i="7" s="1"/>
  <c r="K179" i="7"/>
  <c r="M179" i="7" s="1"/>
  <c r="K178" i="7"/>
  <c r="M178" i="7" s="1"/>
  <c r="K175" i="7"/>
  <c r="M175" i="7" s="1"/>
  <c r="K174" i="7"/>
  <c r="M174" i="7" s="1"/>
  <c r="K173" i="7"/>
  <c r="M173" i="7" s="1"/>
  <c r="K172" i="7"/>
  <c r="M172" i="7" s="1"/>
  <c r="K170" i="7"/>
  <c r="M170" i="7" s="1"/>
  <c r="K169" i="7"/>
  <c r="M169" i="7" s="1"/>
  <c r="K168" i="7"/>
  <c r="M168" i="7" s="1"/>
  <c r="K167" i="7"/>
  <c r="M167" i="7" s="1"/>
  <c r="K166" i="7"/>
  <c r="M166" i="7" s="1"/>
  <c r="K165" i="7"/>
  <c r="M165" i="7" s="1"/>
  <c r="K164" i="7"/>
  <c r="M164" i="7" s="1"/>
  <c r="K163" i="7"/>
  <c r="M163" i="7" s="1"/>
  <c r="K162" i="7"/>
  <c r="M162" i="7" s="1"/>
  <c r="K161" i="7"/>
  <c r="M161" i="7" s="1"/>
  <c r="K160" i="7"/>
  <c r="M160" i="7" s="1"/>
  <c r="K159" i="7"/>
  <c r="M159" i="7" s="1"/>
  <c r="K157" i="7"/>
  <c r="M157" i="7" s="1"/>
  <c r="K156" i="7"/>
  <c r="M156" i="7" s="1"/>
  <c r="K155" i="7"/>
  <c r="M155" i="7" s="1"/>
  <c r="K154" i="7"/>
  <c r="M154" i="7" s="1"/>
  <c r="K153" i="7"/>
  <c r="M153" i="7" s="1"/>
  <c r="K152" i="7"/>
  <c r="M152" i="7" s="1"/>
  <c r="K151" i="7"/>
  <c r="M151" i="7" s="1"/>
  <c r="K148" i="7"/>
  <c r="M148" i="7" s="1"/>
  <c r="K147" i="7"/>
  <c r="M147" i="7" s="1"/>
  <c r="K146" i="7"/>
  <c r="M146" i="7" s="1"/>
  <c r="K145" i="7"/>
  <c r="M145" i="7" s="1"/>
  <c r="K144" i="7"/>
  <c r="M144" i="7" s="1"/>
  <c r="K143" i="7"/>
  <c r="M143" i="7" s="1"/>
  <c r="K142" i="7"/>
  <c r="M142" i="7" s="1"/>
  <c r="K141" i="7"/>
  <c r="M141" i="7" s="1"/>
  <c r="K140" i="7"/>
  <c r="M140" i="7" s="1"/>
  <c r="K139" i="7"/>
  <c r="M139" i="7" s="1"/>
  <c r="K137" i="7"/>
  <c r="M137" i="7" s="1"/>
  <c r="K136" i="7"/>
  <c r="M136" i="7" s="1"/>
  <c r="K135" i="7"/>
  <c r="M135" i="7" s="1"/>
  <c r="K134" i="7"/>
  <c r="M134" i="7" s="1"/>
  <c r="K133" i="7"/>
  <c r="M133" i="7" s="1"/>
  <c r="K132" i="7"/>
  <c r="M132" i="7" s="1"/>
  <c r="K131" i="7"/>
  <c r="M131" i="7" s="1"/>
  <c r="K130" i="7"/>
  <c r="M130" i="7" s="1"/>
  <c r="K129" i="7"/>
  <c r="M129" i="7" s="1"/>
  <c r="K128" i="7"/>
  <c r="M128" i="7" s="1"/>
  <c r="K125" i="7"/>
  <c r="M125" i="7" s="1"/>
  <c r="M124" i="7" s="1"/>
  <c r="K123" i="7"/>
  <c r="M123" i="7" s="1"/>
  <c r="K122" i="7"/>
  <c r="M122" i="7" s="1"/>
  <c r="K120" i="7"/>
  <c r="M120" i="7" s="1"/>
  <c r="K119" i="7"/>
  <c r="M119" i="7" s="1"/>
  <c r="K118" i="7"/>
  <c r="M118" i="7" s="1"/>
  <c r="K117" i="7"/>
  <c r="M117" i="7" s="1"/>
  <c r="K116" i="7"/>
  <c r="M116" i="7" s="1"/>
  <c r="K115" i="7"/>
  <c r="M115" i="7" s="1"/>
  <c r="K112" i="7"/>
  <c r="M112" i="7" s="1"/>
  <c r="K111" i="7"/>
  <c r="M111" i="7" s="1"/>
  <c r="K110" i="7"/>
  <c r="M110" i="7" s="1"/>
  <c r="K109" i="7"/>
  <c r="M109" i="7" s="1"/>
  <c r="K108" i="7"/>
  <c r="M108" i="7" s="1"/>
  <c r="K107" i="7"/>
  <c r="M107" i="7" s="1"/>
  <c r="K106" i="7"/>
  <c r="M106" i="7" s="1"/>
  <c r="K104" i="7"/>
  <c r="M104" i="7" s="1"/>
  <c r="K103" i="7"/>
  <c r="M103" i="7" s="1"/>
  <c r="K102" i="7"/>
  <c r="M102" i="7" s="1"/>
  <c r="K100" i="7"/>
  <c r="M100" i="7" s="1"/>
  <c r="K99" i="7"/>
  <c r="M99" i="7" s="1"/>
  <c r="K98" i="7"/>
  <c r="M98" i="7" s="1"/>
  <c r="K97" i="7"/>
  <c r="M97" i="7" s="1"/>
  <c r="K96" i="7"/>
  <c r="M96" i="7" s="1"/>
  <c r="K95" i="7"/>
  <c r="M95" i="7" s="1"/>
  <c r="K94" i="7"/>
  <c r="M94" i="7" s="1"/>
  <c r="K92" i="7"/>
  <c r="M92" i="7" s="1"/>
  <c r="K91" i="7"/>
  <c r="M91" i="7" s="1"/>
  <c r="K90" i="7"/>
  <c r="M90" i="7" s="1"/>
  <c r="K89" i="7"/>
  <c r="M89" i="7" s="1"/>
  <c r="K88" i="7"/>
  <c r="M88" i="7" s="1"/>
  <c r="K87" i="7"/>
  <c r="M87" i="7" s="1"/>
  <c r="K86" i="7"/>
  <c r="M86" i="7" s="1"/>
  <c r="K84" i="7"/>
  <c r="M84" i="7" s="1"/>
  <c r="K83" i="7"/>
  <c r="M83" i="7" s="1"/>
  <c r="K82" i="7"/>
  <c r="M82" i="7" s="1"/>
  <c r="K81" i="7"/>
  <c r="M81" i="7" s="1"/>
  <c r="K79" i="7"/>
  <c r="M79" i="7" s="1"/>
  <c r="K78" i="7"/>
  <c r="M78" i="7" s="1"/>
  <c r="K77" i="7"/>
  <c r="M77" i="7" s="1"/>
  <c r="K76" i="7"/>
  <c r="M76" i="7" s="1"/>
  <c r="K75" i="7"/>
  <c r="M75" i="7" s="1"/>
  <c r="K74" i="7"/>
  <c r="M74" i="7" s="1"/>
  <c r="K73" i="7"/>
  <c r="M73" i="7" s="1"/>
  <c r="K72" i="7"/>
  <c r="M72" i="7" s="1"/>
  <c r="K71" i="7"/>
  <c r="M71" i="7" s="1"/>
  <c r="K70" i="7"/>
  <c r="M70" i="7" s="1"/>
  <c r="K69" i="7"/>
  <c r="M69" i="7" s="1"/>
  <c r="K68" i="7"/>
  <c r="M68" i="7" s="1"/>
  <c r="K67" i="7"/>
  <c r="M67" i="7" s="1"/>
  <c r="K66" i="7"/>
  <c r="M66" i="7" s="1"/>
  <c r="K65" i="7"/>
  <c r="M65" i="7" s="1"/>
  <c r="K64" i="7"/>
  <c r="M64" i="7" s="1"/>
  <c r="K61" i="7"/>
  <c r="M61" i="7" s="1"/>
  <c r="K60" i="7"/>
  <c r="M60" i="7" s="1"/>
  <c r="K59" i="7"/>
  <c r="M59" i="7" s="1"/>
  <c r="K58" i="7"/>
  <c r="M58" i="7" s="1"/>
  <c r="K57" i="7"/>
  <c r="M57" i="7" s="1"/>
  <c r="K56" i="7"/>
  <c r="M56" i="7" s="1"/>
  <c r="K55" i="7"/>
  <c r="M55" i="7" s="1"/>
  <c r="K54" i="7"/>
  <c r="M54" i="7" s="1"/>
  <c r="K53" i="7"/>
  <c r="M53" i="7" s="1"/>
  <c r="K52" i="7"/>
  <c r="M52" i="7" s="1"/>
  <c r="K51" i="7"/>
  <c r="M51" i="7" s="1"/>
  <c r="K50" i="7"/>
  <c r="M50" i="7" s="1"/>
  <c r="K49" i="7"/>
  <c r="M49" i="7" s="1"/>
  <c r="K48" i="7"/>
  <c r="M48" i="7" s="1"/>
  <c r="K47" i="7"/>
  <c r="M47" i="7" s="1"/>
  <c r="K46" i="7"/>
  <c r="M46" i="7" s="1"/>
  <c r="K45" i="7"/>
  <c r="M45" i="7" s="1"/>
  <c r="K43" i="7"/>
  <c r="M43" i="7" s="1"/>
  <c r="K42" i="7"/>
  <c r="M42" i="7" s="1"/>
  <c r="K41" i="7"/>
  <c r="M41" i="7" s="1"/>
  <c r="K39" i="7"/>
  <c r="M39" i="7" s="1"/>
  <c r="K38" i="7"/>
  <c r="M38" i="7" s="1"/>
  <c r="K37" i="7"/>
  <c r="M37" i="7" s="1"/>
  <c r="K36" i="7"/>
  <c r="M36" i="7" s="1"/>
  <c r="K35" i="7"/>
  <c r="M35" i="7" s="1"/>
  <c r="K34" i="7"/>
  <c r="M34" i="7" s="1"/>
  <c r="K33" i="7"/>
  <c r="M33" i="7" s="1"/>
  <c r="K32" i="7"/>
  <c r="M32" i="7" s="1"/>
  <c r="K31" i="7"/>
  <c r="M31" i="7" s="1"/>
  <c r="K30" i="7"/>
  <c r="M30" i="7" s="1"/>
  <c r="K29" i="7"/>
  <c r="M29" i="7" s="1"/>
  <c r="K28" i="7"/>
  <c r="M28" i="7" s="1"/>
  <c r="K27" i="7"/>
  <c r="M27" i="7" s="1"/>
  <c r="K24" i="7"/>
  <c r="M24" i="7" s="1"/>
  <c r="K23" i="7"/>
  <c r="M23" i="7" s="1"/>
  <c r="K22" i="7"/>
  <c r="M22" i="7" s="1"/>
  <c r="K21" i="7"/>
  <c r="M21" i="7" s="1"/>
  <c r="K19" i="7"/>
  <c r="M19" i="7" s="1"/>
  <c r="K18" i="7"/>
  <c r="M18" i="7" s="1"/>
  <c r="K17" i="7"/>
  <c r="M17" i="7" s="1"/>
  <c r="K15" i="7"/>
  <c r="M15" i="7" s="1"/>
  <c r="K13" i="7"/>
  <c r="M13" i="7" s="1"/>
  <c r="K12" i="7"/>
  <c r="M12" i="7" s="1"/>
  <c r="K11" i="7"/>
  <c r="M11" i="7" s="1"/>
  <c r="M3" i="7"/>
  <c r="K491" i="6"/>
  <c r="M491" i="6" s="1"/>
  <c r="K490" i="6"/>
  <c r="M490" i="6" s="1"/>
  <c r="K489" i="6"/>
  <c r="M489" i="6" s="1"/>
  <c r="K488" i="6"/>
  <c r="M488" i="6" s="1"/>
  <c r="K487" i="6"/>
  <c r="M487" i="6" s="1"/>
  <c r="K486" i="6"/>
  <c r="M486" i="6" s="1"/>
  <c r="K485" i="6"/>
  <c r="M485" i="6" s="1"/>
  <c r="K484" i="6"/>
  <c r="M484" i="6" s="1"/>
  <c r="K483" i="6"/>
  <c r="M483" i="6" s="1"/>
  <c r="K482" i="6"/>
  <c r="M482" i="6" s="1"/>
  <c r="K481" i="6"/>
  <c r="M481" i="6" s="1"/>
  <c r="K480" i="6"/>
  <c r="M480" i="6" s="1"/>
  <c r="K479" i="6"/>
  <c r="M479" i="6" s="1"/>
  <c r="K478" i="6"/>
  <c r="M478" i="6" s="1"/>
  <c r="K477" i="6"/>
  <c r="M477" i="6" s="1"/>
  <c r="K476" i="6"/>
  <c r="M476" i="6" s="1"/>
  <c r="K475" i="6"/>
  <c r="M475" i="6" s="1"/>
  <c r="K474" i="6"/>
  <c r="M474" i="6" s="1"/>
  <c r="K473" i="6"/>
  <c r="M473" i="6" s="1"/>
  <c r="K472" i="6"/>
  <c r="M472" i="6" s="1"/>
  <c r="K471" i="6"/>
  <c r="M471" i="6" s="1"/>
  <c r="K470" i="6"/>
  <c r="M470" i="6" s="1"/>
  <c r="K469" i="6"/>
  <c r="M469" i="6" s="1"/>
  <c r="K468" i="6"/>
  <c r="M468" i="6" s="1"/>
  <c r="K467" i="6"/>
  <c r="M467" i="6" s="1"/>
  <c r="K466" i="6"/>
  <c r="M466" i="6" s="1"/>
  <c r="K465" i="6"/>
  <c r="M465" i="6" s="1"/>
  <c r="K464" i="6"/>
  <c r="M464" i="6" s="1"/>
  <c r="K462" i="6"/>
  <c r="M462" i="6" s="1"/>
  <c r="K461" i="6"/>
  <c r="M461" i="6" s="1"/>
  <c r="K460" i="6"/>
  <c r="M460" i="6" s="1"/>
  <c r="K459" i="6"/>
  <c r="M459" i="6" s="1"/>
  <c r="K458" i="6"/>
  <c r="M458" i="6" s="1"/>
  <c r="K457" i="6"/>
  <c r="M457" i="6" s="1"/>
  <c r="K454" i="6"/>
  <c r="M454" i="6" s="1"/>
  <c r="K453" i="6"/>
  <c r="M453" i="6" s="1"/>
  <c r="K451" i="6"/>
  <c r="M451" i="6" s="1"/>
  <c r="K450" i="6"/>
  <c r="M450" i="6" s="1"/>
  <c r="K449" i="6"/>
  <c r="M449" i="6" s="1"/>
  <c r="K448" i="6"/>
  <c r="M448" i="6" s="1"/>
  <c r="K447" i="6"/>
  <c r="M447" i="6" s="1"/>
  <c r="K446" i="6"/>
  <c r="M446" i="6" s="1"/>
  <c r="K445" i="6"/>
  <c r="M445" i="6" s="1"/>
  <c r="K444" i="6"/>
  <c r="M444" i="6" s="1"/>
  <c r="K443" i="6"/>
  <c r="M443" i="6" s="1"/>
  <c r="K442" i="6"/>
  <c r="M442" i="6" s="1"/>
  <c r="K440" i="6"/>
  <c r="M440" i="6" s="1"/>
  <c r="K439" i="6"/>
  <c r="M439" i="6" s="1"/>
  <c r="K438" i="6"/>
  <c r="M438" i="6" s="1"/>
  <c r="K437" i="6"/>
  <c r="M437" i="6" s="1"/>
  <c r="K436" i="6"/>
  <c r="M436" i="6" s="1"/>
  <c r="K435" i="6"/>
  <c r="M435" i="6" s="1"/>
  <c r="K434" i="6"/>
  <c r="M434" i="6" s="1"/>
  <c r="K433" i="6"/>
  <c r="M433" i="6" s="1"/>
  <c r="K430" i="6"/>
  <c r="M430" i="6" s="1"/>
  <c r="K428" i="6"/>
  <c r="M428" i="6" s="1"/>
  <c r="K427" i="6"/>
  <c r="M427" i="6" s="1"/>
  <c r="K426" i="6"/>
  <c r="M426" i="6" s="1"/>
  <c r="K425" i="6"/>
  <c r="M425" i="6" s="1"/>
  <c r="K424" i="6"/>
  <c r="M424" i="6" s="1"/>
  <c r="K422" i="6"/>
  <c r="M422" i="6" s="1"/>
  <c r="K421" i="6"/>
  <c r="M421" i="6" s="1"/>
  <c r="K420" i="6"/>
  <c r="M420" i="6" s="1"/>
  <c r="K419" i="6"/>
  <c r="M419" i="6" s="1"/>
  <c r="K418" i="6"/>
  <c r="M418" i="6" s="1"/>
  <c r="K417" i="6"/>
  <c r="M417" i="6" s="1"/>
  <c r="K415" i="6"/>
  <c r="M415" i="6" s="1"/>
  <c r="K414" i="6"/>
  <c r="M414" i="6" s="1"/>
  <c r="K413" i="6"/>
  <c r="M413" i="6" s="1"/>
  <c r="K412" i="6"/>
  <c r="M412" i="6" s="1"/>
  <c r="K411" i="6"/>
  <c r="M411" i="6" s="1"/>
  <c r="K410" i="6"/>
  <c r="M410" i="6" s="1"/>
  <c r="K409" i="6"/>
  <c r="M409" i="6" s="1"/>
  <c r="K408" i="6"/>
  <c r="M408" i="6" s="1"/>
  <c r="K407" i="6"/>
  <c r="M407" i="6" s="1"/>
  <c r="K406" i="6"/>
  <c r="M406" i="6" s="1"/>
  <c r="K403" i="6"/>
  <c r="M403" i="6" s="1"/>
  <c r="K402" i="6"/>
  <c r="M402" i="6" s="1"/>
  <c r="K401" i="6"/>
  <c r="M401" i="6" s="1"/>
  <c r="K400" i="6"/>
  <c r="M400" i="6" s="1"/>
  <c r="K399" i="6"/>
  <c r="M399" i="6" s="1"/>
  <c r="K398" i="6"/>
  <c r="M398" i="6" s="1"/>
  <c r="K397" i="6"/>
  <c r="M397" i="6" s="1"/>
  <c r="K396" i="6"/>
  <c r="M396" i="6" s="1"/>
  <c r="K395" i="6"/>
  <c r="M395" i="6" s="1"/>
  <c r="K394" i="6"/>
  <c r="M394" i="6" s="1"/>
  <c r="K393" i="6"/>
  <c r="M393" i="6" s="1"/>
  <c r="K392" i="6"/>
  <c r="M392" i="6" s="1"/>
  <c r="K391" i="6"/>
  <c r="M391" i="6" s="1"/>
  <c r="K390" i="6"/>
  <c r="M390" i="6" s="1"/>
  <c r="K389" i="6"/>
  <c r="M389" i="6" s="1"/>
  <c r="K388" i="6"/>
  <c r="M388" i="6" s="1"/>
  <c r="K387" i="6"/>
  <c r="M387" i="6" s="1"/>
  <c r="K386" i="6"/>
  <c r="M386" i="6" s="1"/>
  <c r="K385" i="6"/>
  <c r="M385" i="6" s="1"/>
  <c r="K384" i="6"/>
  <c r="M384" i="6" s="1"/>
  <c r="K383" i="6"/>
  <c r="M383" i="6" s="1"/>
  <c r="K382" i="6"/>
  <c r="M382" i="6" s="1"/>
  <c r="K381" i="6"/>
  <c r="M381" i="6" s="1"/>
  <c r="K380" i="6"/>
  <c r="M380" i="6" s="1"/>
  <c r="K379" i="6"/>
  <c r="M379" i="6" s="1"/>
  <c r="K378" i="6"/>
  <c r="M378" i="6" s="1"/>
  <c r="K377" i="6"/>
  <c r="M377" i="6" s="1"/>
  <c r="K376" i="6"/>
  <c r="M376" i="6" s="1"/>
  <c r="K375" i="6"/>
  <c r="M375" i="6" s="1"/>
  <c r="K374" i="6"/>
  <c r="M374" i="6" s="1"/>
  <c r="K373" i="6"/>
  <c r="M373" i="6" s="1"/>
  <c r="K372" i="6"/>
  <c r="M372" i="6" s="1"/>
  <c r="K371" i="6"/>
  <c r="M371" i="6" s="1"/>
  <c r="K370" i="6"/>
  <c r="M370" i="6" s="1"/>
  <c r="K369" i="6"/>
  <c r="M369" i="6" s="1"/>
  <c r="K368" i="6"/>
  <c r="M368" i="6" s="1"/>
  <c r="K367" i="6"/>
  <c r="M367" i="6" s="1"/>
  <c r="K366" i="6"/>
  <c r="M366" i="6" s="1"/>
  <c r="K365" i="6"/>
  <c r="M365" i="6" s="1"/>
  <c r="K364" i="6"/>
  <c r="M364" i="6" s="1"/>
  <c r="K363" i="6"/>
  <c r="M363" i="6" s="1"/>
  <c r="K362" i="6"/>
  <c r="M362" i="6" s="1"/>
  <c r="K361" i="6"/>
  <c r="M361" i="6" s="1"/>
  <c r="K360" i="6"/>
  <c r="M360" i="6" s="1"/>
  <c r="K359" i="6"/>
  <c r="M359" i="6" s="1"/>
  <c r="K358" i="6"/>
  <c r="M358" i="6" s="1"/>
  <c r="K357" i="6"/>
  <c r="M357" i="6" s="1"/>
  <c r="K356" i="6"/>
  <c r="M356" i="6" s="1"/>
  <c r="K355" i="6"/>
  <c r="M355" i="6" s="1"/>
  <c r="K354" i="6"/>
  <c r="M354" i="6" s="1"/>
  <c r="K353" i="6"/>
  <c r="M353" i="6" s="1"/>
  <c r="K352" i="6"/>
  <c r="M352" i="6" s="1"/>
  <c r="K351" i="6"/>
  <c r="M351" i="6" s="1"/>
  <c r="K350" i="6"/>
  <c r="M350" i="6" s="1"/>
  <c r="K349" i="6"/>
  <c r="M349" i="6" s="1"/>
  <c r="K348" i="6"/>
  <c r="M348" i="6" s="1"/>
  <c r="K347" i="6"/>
  <c r="M347" i="6" s="1"/>
  <c r="K346" i="6"/>
  <c r="M346" i="6" s="1"/>
  <c r="K345" i="6"/>
  <c r="M345" i="6" s="1"/>
  <c r="K344" i="6"/>
  <c r="M344" i="6" s="1"/>
  <c r="K343" i="6"/>
  <c r="M343" i="6" s="1"/>
  <c r="K342" i="6"/>
  <c r="M342" i="6" s="1"/>
  <c r="K341" i="6"/>
  <c r="M341" i="6" s="1"/>
  <c r="K340" i="6"/>
  <c r="M340" i="6" s="1"/>
  <c r="K339" i="6"/>
  <c r="M339" i="6" s="1"/>
  <c r="K338" i="6"/>
  <c r="M338" i="6" s="1"/>
  <c r="K337" i="6"/>
  <c r="M337" i="6" s="1"/>
  <c r="K335" i="6"/>
  <c r="M335" i="6" s="1"/>
  <c r="K334" i="6"/>
  <c r="M334" i="6" s="1"/>
  <c r="K333" i="6"/>
  <c r="M333" i="6" s="1"/>
  <c r="K331" i="6"/>
  <c r="M331" i="6" s="1"/>
  <c r="K330" i="6"/>
  <c r="M330" i="6" s="1"/>
  <c r="K329" i="6"/>
  <c r="M329" i="6" s="1"/>
  <c r="K328" i="6"/>
  <c r="M328" i="6" s="1"/>
  <c r="K327" i="6"/>
  <c r="M327" i="6" s="1"/>
  <c r="K326" i="6"/>
  <c r="M326" i="6" s="1"/>
  <c r="K325" i="6"/>
  <c r="M325" i="6" s="1"/>
  <c r="K324" i="6"/>
  <c r="M324" i="6" s="1"/>
  <c r="K323" i="6"/>
  <c r="M323" i="6" s="1"/>
  <c r="K322" i="6"/>
  <c r="M322" i="6" s="1"/>
  <c r="K321" i="6"/>
  <c r="M321" i="6" s="1"/>
  <c r="K320" i="6"/>
  <c r="M320" i="6" s="1"/>
  <c r="K319" i="6"/>
  <c r="M319" i="6" s="1"/>
  <c r="K318" i="6"/>
  <c r="M318" i="6" s="1"/>
  <c r="K317" i="6"/>
  <c r="M317" i="6" s="1"/>
  <c r="K316" i="6"/>
  <c r="M316" i="6" s="1"/>
  <c r="K315" i="6"/>
  <c r="M315" i="6" s="1"/>
  <c r="K314" i="6"/>
  <c r="M314" i="6" s="1"/>
  <c r="K313" i="6"/>
  <c r="M313" i="6" s="1"/>
  <c r="K312" i="6"/>
  <c r="M312" i="6" s="1"/>
  <c r="K311" i="6"/>
  <c r="M311" i="6" s="1"/>
  <c r="K310" i="6"/>
  <c r="M310" i="6" s="1"/>
  <c r="K309" i="6"/>
  <c r="M309" i="6" s="1"/>
  <c r="K308" i="6"/>
  <c r="M308" i="6" s="1"/>
  <c r="K307" i="6"/>
  <c r="M307" i="6" s="1"/>
  <c r="K306" i="6"/>
  <c r="M306" i="6" s="1"/>
  <c r="K305" i="6"/>
  <c r="M305" i="6" s="1"/>
  <c r="K304" i="6"/>
  <c r="M304" i="6" s="1"/>
  <c r="K303" i="6"/>
  <c r="M303" i="6" s="1"/>
  <c r="K302" i="6"/>
  <c r="M302" i="6" s="1"/>
  <c r="K301" i="6"/>
  <c r="M301" i="6" s="1"/>
  <c r="K300" i="6"/>
  <c r="M300" i="6" s="1"/>
  <c r="K299" i="6"/>
  <c r="M299" i="6" s="1"/>
  <c r="K298" i="6"/>
  <c r="M298" i="6" s="1"/>
  <c r="K297" i="6"/>
  <c r="M297" i="6" s="1"/>
  <c r="K296" i="6"/>
  <c r="M296" i="6" s="1"/>
  <c r="K293" i="6"/>
  <c r="M293" i="6" s="1"/>
  <c r="K292" i="6"/>
  <c r="M292" i="6" s="1"/>
  <c r="K291" i="6"/>
  <c r="M291" i="6" s="1"/>
  <c r="K290" i="6"/>
  <c r="M290" i="6" s="1"/>
  <c r="K289" i="6"/>
  <c r="M289" i="6" s="1"/>
  <c r="K288" i="6"/>
  <c r="M288" i="6" s="1"/>
  <c r="K287" i="6"/>
  <c r="M287" i="6" s="1"/>
  <c r="K286" i="6"/>
  <c r="M286" i="6" s="1"/>
  <c r="K285" i="6"/>
  <c r="M285" i="6" s="1"/>
  <c r="K284" i="6"/>
  <c r="M284" i="6" s="1"/>
  <c r="K283" i="6"/>
  <c r="M283" i="6" s="1"/>
  <c r="K282" i="6"/>
  <c r="M282" i="6" s="1"/>
  <c r="K281" i="6"/>
  <c r="M281" i="6" s="1"/>
  <c r="K280" i="6"/>
  <c r="M280" i="6" s="1"/>
  <c r="K279" i="6"/>
  <c r="M279" i="6" s="1"/>
  <c r="K278" i="6"/>
  <c r="M278" i="6" s="1"/>
  <c r="K277" i="6"/>
  <c r="M277" i="6" s="1"/>
  <c r="K276" i="6"/>
  <c r="M276" i="6" s="1"/>
  <c r="K275" i="6"/>
  <c r="M275" i="6" s="1"/>
  <c r="K273" i="6"/>
  <c r="M273" i="6" s="1"/>
  <c r="K272" i="6"/>
  <c r="M272" i="6" s="1"/>
  <c r="K271" i="6"/>
  <c r="M271" i="6" s="1"/>
  <c r="K270" i="6"/>
  <c r="M270" i="6" s="1"/>
  <c r="K269" i="6"/>
  <c r="M269" i="6" s="1"/>
  <c r="K268" i="6"/>
  <c r="M268" i="6" s="1"/>
  <c r="K267" i="6"/>
  <c r="M267" i="6" s="1"/>
  <c r="K266" i="6"/>
  <c r="M266" i="6" s="1"/>
  <c r="K265" i="6"/>
  <c r="M265" i="6" s="1"/>
  <c r="K264" i="6"/>
  <c r="M264" i="6" s="1"/>
  <c r="K263" i="6"/>
  <c r="M263" i="6" s="1"/>
  <c r="K261" i="6"/>
  <c r="M261" i="6" s="1"/>
  <c r="K260" i="6"/>
  <c r="M260" i="6" s="1"/>
  <c r="K259" i="6"/>
  <c r="M259" i="6" s="1"/>
  <c r="K258" i="6"/>
  <c r="M258" i="6" s="1"/>
  <c r="K257" i="6"/>
  <c r="M257" i="6" s="1"/>
  <c r="K256" i="6"/>
  <c r="M256" i="6" s="1"/>
  <c r="K255" i="6"/>
  <c r="M255" i="6" s="1"/>
  <c r="K254" i="6"/>
  <c r="M254" i="6" s="1"/>
  <c r="K253" i="6"/>
  <c r="M253" i="6" s="1"/>
  <c r="K252" i="6"/>
  <c r="M252" i="6" s="1"/>
  <c r="K251" i="6"/>
  <c r="M251" i="6" s="1"/>
  <c r="K250" i="6"/>
  <c r="M250" i="6" s="1"/>
  <c r="K249" i="6"/>
  <c r="M249" i="6" s="1"/>
  <c r="K248" i="6"/>
  <c r="M248" i="6" s="1"/>
  <c r="K247" i="6"/>
  <c r="M247" i="6" s="1"/>
  <c r="K246" i="6"/>
  <c r="M246" i="6" s="1"/>
  <c r="K245" i="6"/>
  <c r="M245" i="6" s="1"/>
  <c r="K244" i="6"/>
  <c r="M244" i="6" s="1"/>
  <c r="K243" i="6"/>
  <c r="M243" i="6" s="1"/>
  <c r="K242" i="6"/>
  <c r="M242" i="6" s="1"/>
  <c r="K241" i="6"/>
  <c r="M241" i="6" s="1"/>
  <c r="K240" i="6"/>
  <c r="M240" i="6" s="1"/>
  <c r="K239" i="6"/>
  <c r="M239" i="6" s="1"/>
  <c r="K238" i="6"/>
  <c r="M238" i="6" s="1"/>
  <c r="K235" i="6"/>
  <c r="M235" i="6" s="1"/>
  <c r="K234" i="6"/>
  <c r="M234" i="6" s="1"/>
  <c r="K232" i="6"/>
  <c r="M232" i="6" s="1"/>
  <c r="K231" i="6"/>
  <c r="M231" i="6" s="1"/>
  <c r="K230" i="6"/>
  <c r="M230" i="6" s="1"/>
  <c r="K228" i="6"/>
  <c r="M228" i="6" s="1"/>
  <c r="K225" i="6"/>
  <c r="M225" i="6" s="1"/>
  <c r="K224" i="6"/>
  <c r="M224" i="6" s="1"/>
  <c r="K223" i="6"/>
  <c r="M223" i="6" s="1"/>
  <c r="K222" i="6"/>
  <c r="M222" i="6" s="1"/>
  <c r="K221" i="6"/>
  <c r="M221" i="6" s="1"/>
  <c r="K220" i="6"/>
  <c r="M220" i="6" s="1"/>
  <c r="K219" i="6"/>
  <c r="M219" i="6" s="1"/>
  <c r="K218" i="6"/>
  <c r="M218" i="6" s="1"/>
  <c r="K217" i="6"/>
  <c r="M217" i="6" s="1"/>
  <c r="K216" i="6"/>
  <c r="M216" i="6" s="1"/>
  <c r="K214" i="6"/>
  <c r="M214" i="6" s="1"/>
  <c r="K213" i="6"/>
  <c r="M213" i="6" s="1"/>
  <c r="K212" i="6"/>
  <c r="M212" i="6" s="1"/>
  <c r="K211" i="6"/>
  <c r="M211" i="6" s="1"/>
  <c r="K210" i="6"/>
  <c r="M210" i="6" s="1"/>
  <c r="K209" i="6"/>
  <c r="M209" i="6" s="1"/>
  <c r="K208" i="6"/>
  <c r="M208" i="6" s="1"/>
  <c r="K207" i="6"/>
  <c r="M207" i="6" s="1"/>
  <c r="K206" i="6"/>
  <c r="M206" i="6" s="1"/>
  <c r="K205" i="6"/>
  <c r="M205" i="6" s="1"/>
  <c r="K200" i="6"/>
  <c r="M200" i="6" s="1"/>
  <c r="K199" i="6"/>
  <c r="M199" i="6" s="1"/>
  <c r="K197" i="6"/>
  <c r="M197" i="6" s="1"/>
  <c r="K196" i="6"/>
  <c r="M196" i="6" s="1"/>
  <c r="K194" i="6"/>
  <c r="M194" i="6" s="1"/>
  <c r="K193" i="6"/>
  <c r="M193" i="6" s="1"/>
  <c r="K192" i="6"/>
  <c r="M192" i="6" s="1"/>
  <c r="K191" i="6"/>
  <c r="M191" i="6" s="1"/>
  <c r="K190" i="6"/>
  <c r="M190" i="6" s="1"/>
  <c r="K189" i="6"/>
  <c r="M189" i="6" s="1"/>
  <c r="K188" i="6"/>
  <c r="M188" i="6" s="1"/>
  <c r="K187" i="6"/>
  <c r="M187" i="6" s="1"/>
  <c r="K186" i="6"/>
  <c r="M186" i="6" s="1"/>
  <c r="K185" i="6"/>
  <c r="M185" i="6" s="1"/>
  <c r="K184" i="6"/>
  <c r="M184" i="6" s="1"/>
  <c r="K183" i="6"/>
  <c r="M183" i="6" s="1"/>
  <c r="K182" i="6"/>
  <c r="M182" i="6" s="1"/>
  <c r="K181" i="6"/>
  <c r="M181" i="6" s="1"/>
  <c r="K180" i="6"/>
  <c r="M180" i="6" s="1"/>
  <c r="K179" i="6"/>
  <c r="M179" i="6" s="1"/>
  <c r="K178" i="6"/>
  <c r="M178" i="6" s="1"/>
  <c r="K175" i="6"/>
  <c r="M175" i="6" s="1"/>
  <c r="K174" i="6"/>
  <c r="M174" i="6" s="1"/>
  <c r="K173" i="6"/>
  <c r="M173" i="6" s="1"/>
  <c r="K172" i="6"/>
  <c r="M172" i="6" s="1"/>
  <c r="K170" i="6"/>
  <c r="M170" i="6" s="1"/>
  <c r="K169" i="6"/>
  <c r="M169" i="6" s="1"/>
  <c r="K168" i="6"/>
  <c r="M168" i="6" s="1"/>
  <c r="K167" i="6"/>
  <c r="M167" i="6" s="1"/>
  <c r="K166" i="6"/>
  <c r="M166" i="6" s="1"/>
  <c r="K165" i="6"/>
  <c r="M165" i="6" s="1"/>
  <c r="K164" i="6"/>
  <c r="M164" i="6" s="1"/>
  <c r="K163" i="6"/>
  <c r="M163" i="6" s="1"/>
  <c r="K162" i="6"/>
  <c r="M162" i="6" s="1"/>
  <c r="K161" i="6"/>
  <c r="M161" i="6" s="1"/>
  <c r="K160" i="6"/>
  <c r="M160" i="6" s="1"/>
  <c r="K159" i="6"/>
  <c r="M159" i="6" s="1"/>
  <c r="K157" i="6"/>
  <c r="M157" i="6" s="1"/>
  <c r="K156" i="6"/>
  <c r="M156" i="6" s="1"/>
  <c r="K155" i="6"/>
  <c r="M155" i="6" s="1"/>
  <c r="K154" i="6"/>
  <c r="M154" i="6" s="1"/>
  <c r="K153" i="6"/>
  <c r="M153" i="6" s="1"/>
  <c r="K152" i="6"/>
  <c r="M152" i="6" s="1"/>
  <c r="K151" i="6"/>
  <c r="M151" i="6" s="1"/>
  <c r="K148" i="6"/>
  <c r="M148" i="6" s="1"/>
  <c r="K147" i="6"/>
  <c r="M147" i="6" s="1"/>
  <c r="K146" i="6"/>
  <c r="M146" i="6" s="1"/>
  <c r="K145" i="6"/>
  <c r="M145" i="6" s="1"/>
  <c r="K144" i="6"/>
  <c r="M144" i="6" s="1"/>
  <c r="K143" i="6"/>
  <c r="M143" i="6" s="1"/>
  <c r="K142" i="6"/>
  <c r="M142" i="6" s="1"/>
  <c r="K141" i="6"/>
  <c r="M141" i="6" s="1"/>
  <c r="K140" i="6"/>
  <c r="M140" i="6" s="1"/>
  <c r="K139" i="6"/>
  <c r="M139" i="6" s="1"/>
  <c r="K137" i="6"/>
  <c r="M137" i="6" s="1"/>
  <c r="K136" i="6"/>
  <c r="M136" i="6" s="1"/>
  <c r="K135" i="6"/>
  <c r="M135" i="6" s="1"/>
  <c r="K134" i="6"/>
  <c r="M134" i="6" s="1"/>
  <c r="K133" i="6"/>
  <c r="M133" i="6" s="1"/>
  <c r="K132" i="6"/>
  <c r="M132" i="6" s="1"/>
  <c r="K131" i="6"/>
  <c r="M131" i="6" s="1"/>
  <c r="K130" i="6"/>
  <c r="M130" i="6" s="1"/>
  <c r="K129" i="6"/>
  <c r="M129" i="6" s="1"/>
  <c r="K128" i="6"/>
  <c r="M128" i="6" s="1"/>
  <c r="K125" i="6"/>
  <c r="M125" i="6" s="1"/>
  <c r="M124" i="6" s="1"/>
  <c r="K123" i="6"/>
  <c r="M123" i="6" s="1"/>
  <c r="K122" i="6"/>
  <c r="M122" i="6" s="1"/>
  <c r="K120" i="6"/>
  <c r="M120" i="6" s="1"/>
  <c r="K119" i="6"/>
  <c r="M119" i="6" s="1"/>
  <c r="K118" i="6"/>
  <c r="M118" i="6" s="1"/>
  <c r="K117" i="6"/>
  <c r="M117" i="6" s="1"/>
  <c r="K116" i="6"/>
  <c r="M116" i="6" s="1"/>
  <c r="K115" i="6"/>
  <c r="M115" i="6" s="1"/>
  <c r="K112" i="6"/>
  <c r="M112" i="6" s="1"/>
  <c r="K111" i="6"/>
  <c r="M111" i="6" s="1"/>
  <c r="K110" i="6"/>
  <c r="M110" i="6" s="1"/>
  <c r="K109" i="6"/>
  <c r="M109" i="6" s="1"/>
  <c r="K108" i="6"/>
  <c r="M108" i="6" s="1"/>
  <c r="K107" i="6"/>
  <c r="M107" i="6" s="1"/>
  <c r="K106" i="6"/>
  <c r="M106" i="6" s="1"/>
  <c r="K104" i="6"/>
  <c r="M104" i="6" s="1"/>
  <c r="K103" i="6"/>
  <c r="M103" i="6" s="1"/>
  <c r="K102" i="6"/>
  <c r="M102" i="6" s="1"/>
  <c r="K100" i="6"/>
  <c r="M100" i="6" s="1"/>
  <c r="K99" i="6"/>
  <c r="M99" i="6" s="1"/>
  <c r="K98" i="6"/>
  <c r="M98" i="6" s="1"/>
  <c r="K97" i="6"/>
  <c r="M97" i="6" s="1"/>
  <c r="K96" i="6"/>
  <c r="M96" i="6" s="1"/>
  <c r="K95" i="6"/>
  <c r="M95" i="6" s="1"/>
  <c r="K94" i="6"/>
  <c r="M94" i="6" s="1"/>
  <c r="K92" i="6"/>
  <c r="M92" i="6" s="1"/>
  <c r="K91" i="6"/>
  <c r="M91" i="6" s="1"/>
  <c r="K90" i="6"/>
  <c r="M90" i="6" s="1"/>
  <c r="K89" i="6"/>
  <c r="M89" i="6" s="1"/>
  <c r="K88" i="6"/>
  <c r="M88" i="6" s="1"/>
  <c r="K87" i="6"/>
  <c r="M87" i="6" s="1"/>
  <c r="K86" i="6"/>
  <c r="M86" i="6" s="1"/>
  <c r="K84" i="6"/>
  <c r="M84" i="6" s="1"/>
  <c r="K83" i="6"/>
  <c r="M83" i="6" s="1"/>
  <c r="K82" i="6"/>
  <c r="M82" i="6" s="1"/>
  <c r="K81" i="6"/>
  <c r="M81" i="6" s="1"/>
  <c r="K79" i="6"/>
  <c r="M79" i="6" s="1"/>
  <c r="K78" i="6"/>
  <c r="M78" i="6" s="1"/>
  <c r="K77" i="6"/>
  <c r="M77" i="6" s="1"/>
  <c r="K76" i="6"/>
  <c r="M76" i="6" s="1"/>
  <c r="K75" i="6"/>
  <c r="M75" i="6" s="1"/>
  <c r="K74" i="6"/>
  <c r="M74" i="6" s="1"/>
  <c r="K73" i="6"/>
  <c r="M73" i="6" s="1"/>
  <c r="K72" i="6"/>
  <c r="M72" i="6" s="1"/>
  <c r="K71" i="6"/>
  <c r="M71" i="6" s="1"/>
  <c r="K70" i="6"/>
  <c r="M70" i="6" s="1"/>
  <c r="K69" i="6"/>
  <c r="M69" i="6" s="1"/>
  <c r="K68" i="6"/>
  <c r="M68" i="6" s="1"/>
  <c r="K67" i="6"/>
  <c r="M67" i="6" s="1"/>
  <c r="K66" i="6"/>
  <c r="M66" i="6" s="1"/>
  <c r="K65" i="6"/>
  <c r="M65" i="6" s="1"/>
  <c r="K64" i="6"/>
  <c r="M64" i="6" s="1"/>
  <c r="K61" i="6"/>
  <c r="M61" i="6" s="1"/>
  <c r="K60" i="6"/>
  <c r="M60" i="6" s="1"/>
  <c r="K59" i="6"/>
  <c r="M59" i="6" s="1"/>
  <c r="K58" i="6"/>
  <c r="M58" i="6" s="1"/>
  <c r="K57" i="6"/>
  <c r="M57" i="6" s="1"/>
  <c r="K56" i="6"/>
  <c r="M56" i="6" s="1"/>
  <c r="K55" i="6"/>
  <c r="M55" i="6" s="1"/>
  <c r="K54" i="6"/>
  <c r="M54" i="6" s="1"/>
  <c r="K53" i="6"/>
  <c r="M53" i="6" s="1"/>
  <c r="K52" i="6"/>
  <c r="M52" i="6" s="1"/>
  <c r="K51" i="6"/>
  <c r="M51" i="6" s="1"/>
  <c r="K50" i="6"/>
  <c r="M50" i="6" s="1"/>
  <c r="K49" i="6"/>
  <c r="M49" i="6" s="1"/>
  <c r="K48" i="6"/>
  <c r="M48" i="6" s="1"/>
  <c r="K47" i="6"/>
  <c r="M47" i="6" s="1"/>
  <c r="K46" i="6"/>
  <c r="M46" i="6" s="1"/>
  <c r="K45" i="6"/>
  <c r="M45" i="6" s="1"/>
  <c r="K43" i="6"/>
  <c r="M43" i="6" s="1"/>
  <c r="K42" i="6"/>
  <c r="M42" i="6" s="1"/>
  <c r="K41" i="6"/>
  <c r="M41" i="6" s="1"/>
  <c r="K39" i="6"/>
  <c r="M39" i="6" s="1"/>
  <c r="K38" i="6"/>
  <c r="M38" i="6" s="1"/>
  <c r="K37" i="6"/>
  <c r="M37" i="6" s="1"/>
  <c r="K36" i="6"/>
  <c r="M36" i="6" s="1"/>
  <c r="K35" i="6"/>
  <c r="M35" i="6" s="1"/>
  <c r="K34" i="6"/>
  <c r="M34" i="6" s="1"/>
  <c r="K33" i="6"/>
  <c r="M33" i="6" s="1"/>
  <c r="K32" i="6"/>
  <c r="M32" i="6" s="1"/>
  <c r="K31" i="6"/>
  <c r="M31" i="6" s="1"/>
  <c r="K30" i="6"/>
  <c r="M30" i="6" s="1"/>
  <c r="K29" i="6"/>
  <c r="M29" i="6" s="1"/>
  <c r="K28" i="6"/>
  <c r="M28" i="6" s="1"/>
  <c r="K27" i="6"/>
  <c r="M27" i="6" s="1"/>
  <c r="K24" i="6"/>
  <c r="M24" i="6" s="1"/>
  <c r="K23" i="6"/>
  <c r="M23" i="6" s="1"/>
  <c r="K22" i="6"/>
  <c r="M22" i="6" s="1"/>
  <c r="K21" i="6"/>
  <c r="M21" i="6" s="1"/>
  <c r="K19" i="6"/>
  <c r="M19" i="6" s="1"/>
  <c r="K18" i="6"/>
  <c r="M18" i="6" s="1"/>
  <c r="K17" i="6"/>
  <c r="M17" i="6" s="1"/>
  <c r="K15" i="6"/>
  <c r="M15" i="6" s="1"/>
  <c r="K13" i="6"/>
  <c r="M13" i="6" s="1"/>
  <c r="K12" i="6"/>
  <c r="M12" i="6" s="1"/>
  <c r="K11" i="6"/>
  <c r="M11" i="6" s="1"/>
  <c r="M3" i="6"/>
  <c r="K491" i="5"/>
  <c r="M491" i="5" s="1"/>
  <c r="K490" i="5"/>
  <c r="M490" i="5" s="1"/>
  <c r="K489" i="5"/>
  <c r="M489" i="5" s="1"/>
  <c r="K488" i="5"/>
  <c r="M488" i="5" s="1"/>
  <c r="K487" i="5"/>
  <c r="M487" i="5" s="1"/>
  <c r="K486" i="5"/>
  <c r="M486" i="5" s="1"/>
  <c r="K485" i="5"/>
  <c r="M485" i="5" s="1"/>
  <c r="K484" i="5"/>
  <c r="M484" i="5" s="1"/>
  <c r="K483" i="5"/>
  <c r="M483" i="5" s="1"/>
  <c r="K482" i="5"/>
  <c r="M482" i="5" s="1"/>
  <c r="K481" i="5"/>
  <c r="M481" i="5" s="1"/>
  <c r="K480" i="5"/>
  <c r="M480" i="5" s="1"/>
  <c r="K479" i="5"/>
  <c r="M479" i="5" s="1"/>
  <c r="K478" i="5"/>
  <c r="M478" i="5" s="1"/>
  <c r="K477" i="5"/>
  <c r="M477" i="5" s="1"/>
  <c r="K476" i="5"/>
  <c r="M476" i="5" s="1"/>
  <c r="K475" i="5"/>
  <c r="M475" i="5" s="1"/>
  <c r="K474" i="5"/>
  <c r="M474" i="5" s="1"/>
  <c r="K473" i="5"/>
  <c r="M473" i="5" s="1"/>
  <c r="K472" i="5"/>
  <c r="M472" i="5" s="1"/>
  <c r="K471" i="5"/>
  <c r="M471" i="5" s="1"/>
  <c r="K470" i="5"/>
  <c r="M470" i="5" s="1"/>
  <c r="K469" i="5"/>
  <c r="M469" i="5" s="1"/>
  <c r="K468" i="5"/>
  <c r="M468" i="5" s="1"/>
  <c r="K467" i="5"/>
  <c r="M467" i="5" s="1"/>
  <c r="K466" i="5"/>
  <c r="M466" i="5" s="1"/>
  <c r="K465" i="5"/>
  <c r="M465" i="5" s="1"/>
  <c r="K464" i="5"/>
  <c r="M464" i="5" s="1"/>
  <c r="K462" i="5"/>
  <c r="M462" i="5" s="1"/>
  <c r="K461" i="5"/>
  <c r="M461" i="5" s="1"/>
  <c r="K460" i="5"/>
  <c r="M460" i="5" s="1"/>
  <c r="K459" i="5"/>
  <c r="M459" i="5" s="1"/>
  <c r="K458" i="5"/>
  <c r="M458" i="5" s="1"/>
  <c r="K457" i="5"/>
  <c r="M457" i="5" s="1"/>
  <c r="K454" i="5"/>
  <c r="M454" i="5" s="1"/>
  <c r="K453" i="5"/>
  <c r="M453" i="5" s="1"/>
  <c r="K451" i="5"/>
  <c r="M451" i="5" s="1"/>
  <c r="K450" i="5"/>
  <c r="M450" i="5" s="1"/>
  <c r="K449" i="5"/>
  <c r="M449" i="5" s="1"/>
  <c r="K448" i="5"/>
  <c r="M448" i="5" s="1"/>
  <c r="K447" i="5"/>
  <c r="M447" i="5" s="1"/>
  <c r="K446" i="5"/>
  <c r="M446" i="5" s="1"/>
  <c r="K445" i="5"/>
  <c r="M445" i="5" s="1"/>
  <c r="K444" i="5"/>
  <c r="M444" i="5" s="1"/>
  <c r="K443" i="5"/>
  <c r="M443" i="5" s="1"/>
  <c r="K442" i="5"/>
  <c r="M442" i="5" s="1"/>
  <c r="K440" i="5"/>
  <c r="M440" i="5" s="1"/>
  <c r="K439" i="5"/>
  <c r="M439" i="5" s="1"/>
  <c r="K438" i="5"/>
  <c r="M438" i="5" s="1"/>
  <c r="K437" i="5"/>
  <c r="M437" i="5" s="1"/>
  <c r="K436" i="5"/>
  <c r="M436" i="5" s="1"/>
  <c r="K435" i="5"/>
  <c r="M435" i="5" s="1"/>
  <c r="K434" i="5"/>
  <c r="M434" i="5" s="1"/>
  <c r="K433" i="5"/>
  <c r="M433" i="5" s="1"/>
  <c r="K430" i="5"/>
  <c r="M430" i="5" s="1"/>
  <c r="K428" i="5"/>
  <c r="M428" i="5" s="1"/>
  <c r="K427" i="5"/>
  <c r="M427" i="5" s="1"/>
  <c r="K426" i="5"/>
  <c r="M426" i="5" s="1"/>
  <c r="K425" i="5"/>
  <c r="M425" i="5" s="1"/>
  <c r="K424" i="5"/>
  <c r="M424" i="5" s="1"/>
  <c r="K422" i="5"/>
  <c r="M422" i="5" s="1"/>
  <c r="K421" i="5"/>
  <c r="M421" i="5" s="1"/>
  <c r="K420" i="5"/>
  <c r="M420" i="5" s="1"/>
  <c r="K419" i="5"/>
  <c r="M419" i="5" s="1"/>
  <c r="K418" i="5"/>
  <c r="M418" i="5" s="1"/>
  <c r="K417" i="5"/>
  <c r="M417" i="5" s="1"/>
  <c r="K415" i="5"/>
  <c r="M415" i="5" s="1"/>
  <c r="K414" i="5"/>
  <c r="M414" i="5" s="1"/>
  <c r="K413" i="5"/>
  <c r="M413" i="5" s="1"/>
  <c r="K412" i="5"/>
  <c r="M412" i="5" s="1"/>
  <c r="K411" i="5"/>
  <c r="M411" i="5" s="1"/>
  <c r="K410" i="5"/>
  <c r="M410" i="5" s="1"/>
  <c r="K409" i="5"/>
  <c r="M409" i="5" s="1"/>
  <c r="K408" i="5"/>
  <c r="M408" i="5" s="1"/>
  <c r="K407" i="5"/>
  <c r="M407" i="5" s="1"/>
  <c r="K406" i="5"/>
  <c r="M406" i="5" s="1"/>
  <c r="K403" i="5"/>
  <c r="M403" i="5" s="1"/>
  <c r="K402" i="5"/>
  <c r="M402" i="5" s="1"/>
  <c r="K401" i="5"/>
  <c r="M401" i="5" s="1"/>
  <c r="K400" i="5"/>
  <c r="M400" i="5" s="1"/>
  <c r="K399" i="5"/>
  <c r="M399" i="5" s="1"/>
  <c r="K398" i="5"/>
  <c r="M398" i="5" s="1"/>
  <c r="K397" i="5"/>
  <c r="M397" i="5" s="1"/>
  <c r="K396" i="5"/>
  <c r="M396" i="5" s="1"/>
  <c r="K395" i="5"/>
  <c r="M395" i="5" s="1"/>
  <c r="K394" i="5"/>
  <c r="M394" i="5" s="1"/>
  <c r="K393" i="5"/>
  <c r="M393" i="5" s="1"/>
  <c r="K392" i="5"/>
  <c r="M392" i="5" s="1"/>
  <c r="K391" i="5"/>
  <c r="M391" i="5" s="1"/>
  <c r="K390" i="5"/>
  <c r="M390" i="5" s="1"/>
  <c r="K389" i="5"/>
  <c r="M389" i="5" s="1"/>
  <c r="K388" i="5"/>
  <c r="M388" i="5" s="1"/>
  <c r="K387" i="5"/>
  <c r="M387" i="5" s="1"/>
  <c r="K386" i="5"/>
  <c r="M386" i="5" s="1"/>
  <c r="K385" i="5"/>
  <c r="M385" i="5" s="1"/>
  <c r="K384" i="5"/>
  <c r="M384" i="5" s="1"/>
  <c r="K383" i="5"/>
  <c r="M383" i="5" s="1"/>
  <c r="K382" i="5"/>
  <c r="M382" i="5" s="1"/>
  <c r="K381" i="5"/>
  <c r="M381" i="5" s="1"/>
  <c r="K380" i="5"/>
  <c r="M380" i="5" s="1"/>
  <c r="K379" i="5"/>
  <c r="M379" i="5" s="1"/>
  <c r="K378" i="5"/>
  <c r="M378" i="5" s="1"/>
  <c r="K377" i="5"/>
  <c r="M377" i="5" s="1"/>
  <c r="K376" i="5"/>
  <c r="M376" i="5" s="1"/>
  <c r="K375" i="5"/>
  <c r="M375" i="5" s="1"/>
  <c r="K374" i="5"/>
  <c r="M374" i="5" s="1"/>
  <c r="K373" i="5"/>
  <c r="M373" i="5" s="1"/>
  <c r="K372" i="5"/>
  <c r="M372" i="5" s="1"/>
  <c r="K371" i="5"/>
  <c r="M371" i="5" s="1"/>
  <c r="K370" i="5"/>
  <c r="M370" i="5" s="1"/>
  <c r="K369" i="5"/>
  <c r="M369" i="5" s="1"/>
  <c r="K368" i="5"/>
  <c r="M368" i="5" s="1"/>
  <c r="K367" i="5"/>
  <c r="M367" i="5" s="1"/>
  <c r="K366" i="5"/>
  <c r="M366" i="5" s="1"/>
  <c r="K365" i="5"/>
  <c r="M365" i="5" s="1"/>
  <c r="K364" i="5"/>
  <c r="M364" i="5" s="1"/>
  <c r="K363" i="5"/>
  <c r="M363" i="5" s="1"/>
  <c r="K362" i="5"/>
  <c r="M362" i="5" s="1"/>
  <c r="K361" i="5"/>
  <c r="M361" i="5" s="1"/>
  <c r="K360" i="5"/>
  <c r="M360" i="5" s="1"/>
  <c r="K359" i="5"/>
  <c r="M359" i="5" s="1"/>
  <c r="K358" i="5"/>
  <c r="M358" i="5" s="1"/>
  <c r="K357" i="5"/>
  <c r="M357" i="5" s="1"/>
  <c r="K356" i="5"/>
  <c r="M356" i="5" s="1"/>
  <c r="K355" i="5"/>
  <c r="M355" i="5" s="1"/>
  <c r="K354" i="5"/>
  <c r="M354" i="5" s="1"/>
  <c r="K353" i="5"/>
  <c r="M353" i="5" s="1"/>
  <c r="K352" i="5"/>
  <c r="M352" i="5" s="1"/>
  <c r="K351" i="5"/>
  <c r="M351" i="5" s="1"/>
  <c r="K350" i="5"/>
  <c r="M350" i="5" s="1"/>
  <c r="K349" i="5"/>
  <c r="M349" i="5" s="1"/>
  <c r="K348" i="5"/>
  <c r="M348" i="5" s="1"/>
  <c r="K347" i="5"/>
  <c r="M347" i="5" s="1"/>
  <c r="K346" i="5"/>
  <c r="M346" i="5" s="1"/>
  <c r="K345" i="5"/>
  <c r="M345" i="5" s="1"/>
  <c r="K344" i="5"/>
  <c r="M344" i="5" s="1"/>
  <c r="K343" i="5"/>
  <c r="M343" i="5" s="1"/>
  <c r="K342" i="5"/>
  <c r="M342" i="5" s="1"/>
  <c r="K341" i="5"/>
  <c r="M341" i="5" s="1"/>
  <c r="K340" i="5"/>
  <c r="M340" i="5" s="1"/>
  <c r="K339" i="5"/>
  <c r="M339" i="5" s="1"/>
  <c r="K338" i="5"/>
  <c r="M338" i="5" s="1"/>
  <c r="K337" i="5"/>
  <c r="M337" i="5" s="1"/>
  <c r="K335" i="5"/>
  <c r="M335" i="5" s="1"/>
  <c r="K334" i="5"/>
  <c r="M334" i="5" s="1"/>
  <c r="K333" i="5"/>
  <c r="M333" i="5" s="1"/>
  <c r="K331" i="5"/>
  <c r="M331" i="5" s="1"/>
  <c r="K330" i="5"/>
  <c r="M330" i="5" s="1"/>
  <c r="K329" i="5"/>
  <c r="M329" i="5" s="1"/>
  <c r="K328" i="5"/>
  <c r="M328" i="5" s="1"/>
  <c r="K327" i="5"/>
  <c r="M327" i="5" s="1"/>
  <c r="K326" i="5"/>
  <c r="M326" i="5" s="1"/>
  <c r="K325" i="5"/>
  <c r="M325" i="5" s="1"/>
  <c r="K324" i="5"/>
  <c r="M324" i="5" s="1"/>
  <c r="K323" i="5"/>
  <c r="M323" i="5" s="1"/>
  <c r="K322" i="5"/>
  <c r="M322" i="5" s="1"/>
  <c r="K321" i="5"/>
  <c r="M321" i="5" s="1"/>
  <c r="K320" i="5"/>
  <c r="M320" i="5" s="1"/>
  <c r="K319" i="5"/>
  <c r="M319" i="5" s="1"/>
  <c r="K318" i="5"/>
  <c r="M318" i="5" s="1"/>
  <c r="K317" i="5"/>
  <c r="M317" i="5" s="1"/>
  <c r="K316" i="5"/>
  <c r="M316" i="5" s="1"/>
  <c r="K315" i="5"/>
  <c r="M315" i="5" s="1"/>
  <c r="K314" i="5"/>
  <c r="M314" i="5" s="1"/>
  <c r="K313" i="5"/>
  <c r="M313" i="5" s="1"/>
  <c r="K312" i="5"/>
  <c r="M312" i="5" s="1"/>
  <c r="K311" i="5"/>
  <c r="M311" i="5" s="1"/>
  <c r="K310" i="5"/>
  <c r="M310" i="5" s="1"/>
  <c r="K309" i="5"/>
  <c r="M309" i="5" s="1"/>
  <c r="K308" i="5"/>
  <c r="M308" i="5" s="1"/>
  <c r="K307" i="5"/>
  <c r="M307" i="5" s="1"/>
  <c r="K306" i="5"/>
  <c r="M306" i="5" s="1"/>
  <c r="K305" i="5"/>
  <c r="M305" i="5" s="1"/>
  <c r="K304" i="5"/>
  <c r="M304" i="5" s="1"/>
  <c r="K303" i="5"/>
  <c r="M303" i="5" s="1"/>
  <c r="K302" i="5"/>
  <c r="M302" i="5" s="1"/>
  <c r="K301" i="5"/>
  <c r="M301" i="5" s="1"/>
  <c r="K300" i="5"/>
  <c r="M300" i="5" s="1"/>
  <c r="K299" i="5"/>
  <c r="M299" i="5" s="1"/>
  <c r="K298" i="5"/>
  <c r="M298" i="5" s="1"/>
  <c r="K297" i="5"/>
  <c r="M297" i="5" s="1"/>
  <c r="K296" i="5"/>
  <c r="M296" i="5" s="1"/>
  <c r="K293" i="5"/>
  <c r="M293" i="5" s="1"/>
  <c r="K292" i="5"/>
  <c r="M292" i="5" s="1"/>
  <c r="K291" i="5"/>
  <c r="M291" i="5" s="1"/>
  <c r="K290" i="5"/>
  <c r="M290" i="5" s="1"/>
  <c r="K289" i="5"/>
  <c r="M289" i="5" s="1"/>
  <c r="K288" i="5"/>
  <c r="M288" i="5" s="1"/>
  <c r="K287" i="5"/>
  <c r="M287" i="5" s="1"/>
  <c r="K286" i="5"/>
  <c r="M286" i="5" s="1"/>
  <c r="K285" i="5"/>
  <c r="M285" i="5" s="1"/>
  <c r="K284" i="5"/>
  <c r="M284" i="5" s="1"/>
  <c r="K283" i="5"/>
  <c r="M283" i="5" s="1"/>
  <c r="K282" i="5"/>
  <c r="M282" i="5" s="1"/>
  <c r="K281" i="5"/>
  <c r="M281" i="5" s="1"/>
  <c r="K280" i="5"/>
  <c r="M280" i="5" s="1"/>
  <c r="K279" i="5"/>
  <c r="M279" i="5" s="1"/>
  <c r="K278" i="5"/>
  <c r="M278" i="5" s="1"/>
  <c r="K277" i="5"/>
  <c r="M277" i="5" s="1"/>
  <c r="K276" i="5"/>
  <c r="M276" i="5" s="1"/>
  <c r="K275" i="5"/>
  <c r="M275" i="5" s="1"/>
  <c r="K273" i="5"/>
  <c r="M273" i="5" s="1"/>
  <c r="K272" i="5"/>
  <c r="M272" i="5" s="1"/>
  <c r="K271" i="5"/>
  <c r="M271" i="5" s="1"/>
  <c r="K270" i="5"/>
  <c r="M270" i="5" s="1"/>
  <c r="K269" i="5"/>
  <c r="M269" i="5" s="1"/>
  <c r="K268" i="5"/>
  <c r="M268" i="5" s="1"/>
  <c r="K267" i="5"/>
  <c r="M267" i="5" s="1"/>
  <c r="K266" i="5"/>
  <c r="M266" i="5" s="1"/>
  <c r="K265" i="5"/>
  <c r="M265" i="5" s="1"/>
  <c r="K264" i="5"/>
  <c r="M264" i="5" s="1"/>
  <c r="K263" i="5"/>
  <c r="M263" i="5" s="1"/>
  <c r="K261" i="5"/>
  <c r="M261" i="5" s="1"/>
  <c r="K260" i="5"/>
  <c r="M260" i="5" s="1"/>
  <c r="K259" i="5"/>
  <c r="M259" i="5" s="1"/>
  <c r="K258" i="5"/>
  <c r="M258" i="5" s="1"/>
  <c r="K257" i="5"/>
  <c r="M257" i="5" s="1"/>
  <c r="K256" i="5"/>
  <c r="M256" i="5" s="1"/>
  <c r="K255" i="5"/>
  <c r="M255" i="5" s="1"/>
  <c r="K254" i="5"/>
  <c r="M254" i="5" s="1"/>
  <c r="K253" i="5"/>
  <c r="M253" i="5" s="1"/>
  <c r="K252" i="5"/>
  <c r="M252" i="5" s="1"/>
  <c r="K251" i="5"/>
  <c r="M251" i="5" s="1"/>
  <c r="K250" i="5"/>
  <c r="M250" i="5" s="1"/>
  <c r="K249" i="5"/>
  <c r="M249" i="5" s="1"/>
  <c r="K248" i="5"/>
  <c r="M248" i="5" s="1"/>
  <c r="K247" i="5"/>
  <c r="M247" i="5" s="1"/>
  <c r="K246" i="5"/>
  <c r="M246" i="5" s="1"/>
  <c r="K245" i="5"/>
  <c r="M245" i="5" s="1"/>
  <c r="K244" i="5"/>
  <c r="M244" i="5" s="1"/>
  <c r="K243" i="5"/>
  <c r="M243" i="5" s="1"/>
  <c r="K242" i="5"/>
  <c r="M242" i="5" s="1"/>
  <c r="K241" i="5"/>
  <c r="M241" i="5" s="1"/>
  <c r="K240" i="5"/>
  <c r="M240" i="5" s="1"/>
  <c r="K239" i="5"/>
  <c r="M239" i="5" s="1"/>
  <c r="K238" i="5"/>
  <c r="M238" i="5" s="1"/>
  <c r="K235" i="5"/>
  <c r="M235" i="5" s="1"/>
  <c r="K234" i="5"/>
  <c r="M234" i="5" s="1"/>
  <c r="K232" i="5"/>
  <c r="M232" i="5" s="1"/>
  <c r="K231" i="5"/>
  <c r="M231" i="5" s="1"/>
  <c r="K230" i="5"/>
  <c r="M230" i="5" s="1"/>
  <c r="K228" i="5"/>
  <c r="M228" i="5" s="1"/>
  <c r="K225" i="5"/>
  <c r="M225" i="5" s="1"/>
  <c r="K224" i="5"/>
  <c r="M224" i="5" s="1"/>
  <c r="K223" i="5"/>
  <c r="M223" i="5" s="1"/>
  <c r="K222" i="5"/>
  <c r="M222" i="5" s="1"/>
  <c r="K221" i="5"/>
  <c r="M221" i="5" s="1"/>
  <c r="K220" i="5"/>
  <c r="M220" i="5" s="1"/>
  <c r="K219" i="5"/>
  <c r="M219" i="5" s="1"/>
  <c r="K218" i="5"/>
  <c r="M218" i="5" s="1"/>
  <c r="K217" i="5"/>
  <c r="M217" i="5" s="1"/>
  <c r="K216" i="5"/>
  <c r="M216" i="5" s="1"/>
  <c r="K214" i="5"/>
  <c r="M214" i="5" s="1"/>
  <c r="K213" i="5"/>
  <c r="M213" i="5" s="1"/>
  <c r="K212" i="5"/>
  <c r="M212" i="5" s="1"/>
  <c r="K211" i="5"/>
  <c r="M211" i="5" s="1"/>
  <c r="K210" i="5"/>
  <c r="M210" i="5" s="1"/>
  <c r="K209" i="5"/>
  <c r="M209" i="5" s="1"/>
  <c r="K208" i="5"/>
  <c r="M208" i="5" s="1"/>
  <c r="K207" i="5"/>
  <c r="M207" i="5" s="1"/>
  <c r="K206" i="5"/>
  <c r="M206" i="5" s="1"/>
  <c r="K205" i="5"/>
  <c r="M205" i="5" s="1"/>
  <c r="K200" i="5"/>
  <c r="M200" i="5" s="1"/>
  <c r="K199" i="5"/>
  <c r="M199" i="5" s="1"/>
  <c r="K197" i="5"/>
  <c r="M197" i="5" s="1"/>
  <c r="K196" i="5"/>
  <c r="M196" i="5" s="1"/>
  <c r="K194" i="5"/>
  <c r="M194" i="5" s="1"/>
  <c r="K193" i="5"/>
  <c r="M193" i="5" s="1"/>
  <c r="K192" i="5"/>
  <c r="M192" i="5" s="1"/>
  <c r="K191" i="5"/>
  <c r="M191" i="5" s="1"/>
  <c r="K190" i="5"/>
  <c r="M190" i="5" s="1"/>
  <c r="K189" i="5"/>
  <c r="M189" i="5" s="1"/>
  <c r="K188" i="5"/>
  <c r="M188" i="5" s="1"/>
  <c r="K187" i="5"/>
  <c r="M187" i="5" s="1"/>
  <c r="K186" i="5"/>
  <c r="M186" i="5" s="1"/>
  <c r="K185" i="5"/>
  <c r="M185" i="5" s="1"/>
  <c r="K184" i="5"/>
  <c r="M184" i="5" s="1"/>
  <c r="K183" i="5"/>
  <c r="M183" i="5" s="1"/>
  <c r="K182" i="5"/>
  <c r="M182" i="5" s="1"/>
  <c r="K181" i="5"/>
  <c r="M181" i="5" s="1"/>
  <c r="K180" i="5"/>
  <c r="M180" i="5" s="1"/>
  <c r="K179" i="5"/>
  <c r="M179" i="5" s="1"/>
  <c r="K178" i="5"/>
  <c r="M178" i="5" s="1"/>
  <c r="K175" i="5"/>
  <c r="M175" i="5" s="1"/>
  <c r="K174" i="5"/>
  <c r="M174" i="5" s="1"/>
  <c r="K173" i="5"/>
  <c r="M173" i="5" s="1"/>
  <c r="K172" i="5"/>
  <c r="M172" i="5" s="1"/>
  <c r="K170" i="5"/>
  <c r="M170" i="5" s="1"/>
  <c r="K169" i="5"/>
  <c r="M169" i="5" s="1"/>
  <c r="K168" i="5"/>
  <c r="M168" i="5" s="1"/>
  <c r="K167" i="5"/>
  <c r="M167" i="5" s="1"/>
  <c r="K166" i="5"/>
  <c r="M166" i="5" s="1"/>
  <c r="K165" i="5"/>
  <c r="M165" i="5" s="1"/>
  <c r="K164" i="5"/>
  <c r="M164" i="5" s="1"/>
  <c r="K163" i="5"/>
  <c r="M163" i="5" s="1"/>
  <c r="K162" i="5"/>
  <c r="M162" i="5" s="1"/>
  <c r="K161" i="5"/>
  <c r="M161" i="5" s="1"/>
  <c r="K160" i="5"/>
  <c r="M160" i="5" s="1"/>
  <c r="K159" i="5"/>
  <c r="M159" i="5" s="1"/>
  <c r="K157" i="5"/>
  <c r="M157" i="5" s="1"/>
  <c r="K156" i="5"/>
  <c r="M156" i="5" s="1"/>
  <c r="K155" i="5"/>
  <c r="M155" i="5" s="1"/>
  <c r="K154" i="5"/>
  <c r="M154" i="5" s="1"/>
  <c r="K153" i="5"/>
  <c r="M153" i="5" s="1"/>
  <c r="K152" i="5"/>
  <c r="M152" i="5" s="1"/>
  <c r="K151" i="5"/>
  <c r="M151" i="5" s="1"/>
  <c r="K148" i="5"/>
  <c r="M148" i="5" s="1"/>
  <c r="K147" i="5"/>
  <c r="M147" i="5" s="1"/>
  <c r="K146" i="5"/>
  <c r="M146" i="5" s="1"/>
  <c r="K145" i="5"/>
  <c r="M145" i="5" s="1"/>
  <c r="K144" i="5"/>
  <c r="M144" i="5" s="1"/>
  <c r="K143" i="5"/>
  <c r="M143" i="5" s="1"/>
  <c r="K142" i="5"/>
  <c r="M142" i="5" s="1"/>
  <c r="K141" i="5"/>
  <c r="M141" i="5" s="1"/>
  <c r="K140" i="5"/>
  <c r="M140" i="5" s="1"/>
  <c r="K139" i="5"/>
  <c r="M139" i="5" s="1"/>
  <c r="K137" i="5"/>
  <c r="M137" i="5" s="1"/>
  <c r="K136" i="5"/>
  <c r="M136" i="5" s="1"/>
  <c r="K135" i="5"/>
  <c r="M135" i="5" s="1"/>
  <c r="K134" i="5"/>
  <c r="M134" i="5" s="1"/>
  <c r="K133" i="5"/>
  <c r="M133" i="5" s="1"/>
  <c r="K132" i="5"/>
  <c r="M132" i="5" s="1"/>
  <c r="K131" i="5"/>
  <c r="M131" i="5" s="1"/>
  <c r="K130" i="5"/>
  <c r="M130" i="5" s="1"/>
  <c r="K129" i="5"/>
  <c r="M129" i="5" s="1"/>
  <c r="K128" i="5"/>
  <c r="M128" i="5" s="1"/>
  <c r="K125" i="5"/>
  <c r="M125" i="5" s="1"/>
  <c r="M124" i="5" s="1"/>
  <c r="K123" i="5"/>
  <c r="M123" i="5" s="1"/>
  <c r="K122" i="5"/>
  <c r="M122" i="5" s="1"/>
  <c r="K120" i="5"/>
  <c r="M120" i="5" s="1"/>
  <c r="K119" i="5"/>
  <c r="M119" i="5" s="1"/>
  <c r="K118" i="5"/>
  <c r="M118" i="5" s="1"/>
  <c r="K117" i="5"/>
  <c r="M117" i="5" s="1"/>
  <c r="K116" i="5"/>
  <c r="M116" i="5" s="1"/>
  <c r="K115" i="5"/>
  <c r="M115" i="5" s="1"/>
  <c r="K112" i="5"/>
  <c r="M112" i="5" s="1"/>
  <c r="K111" i="5"/>
  <c r="M111" i="5" s="1"/>
  <c r="K110" i="5"/>
  <c r="M110" i="5" s="1"/>
  <c r="K109" i="5"/>
  <c r="M109" i="5" s="1"/>
  <c r="K108" i="5"/>
  <c r="M108" i="5" s="1"/>
  <c r="K107" i="5"/>
  <c r="M107" i="5" s="1"/>
  <c r="K106" i="5"/>
  <c r="M106" i="5" s="1"/>
  <c r="K104" i="5"/>
  <c r="M104" i="5" s="1"/>
  <c r="K103" i="5"/>
  <c r="M103" i="5" s="1"/>
  <c r="K102" i="5"/>
  <c r="M102" i="5" s="1"/>
  <c r="K100" i="5"/>
  <c r="M100" i="5" s="1"/>
  <c r="K99" i="5"/>
  <c r="M99" i="5" s="1"/>
  <c r="K98" i="5"/>
  <c r="M98" i="5" s="1"/>
  <c r="K97" i="5"/>
  <c r="M97" i="5" s="1"/>
  <c r="K96" i="5"/>
  <c r="M96" i="5" s="1"/>
  <c r="K95" i="5"/>
  <c r="M95" i="5" s="1"/>
  <c r="K94" i="5"/>
  <c r="M94" i="5" s="1"/>
  <c r="K92" i="5"/>
  <c r="M92" i="5" s="1"/>
  <c r="K91" i="5"/>
  <c r="M91" i="5" s="1"/>
  <c r="K90" i="5"/>
  <c r="M90" i="5" s="1"/>
  <c r="K89" i="5"/>
  <c r="M89" i="5" s="1"/>
  <c r="K88" i="5"/>
  <c r="M88" i="5" s="1"/>
  <c r="K87" i="5"/>
  <c r="M87" i="5" s="1"/>
  <c r="K86" i="5"/>
  <c r="M86" i="5" s="1"/>
  <c r="K84" i="5"/>
  <c r="M84" i="5" s="1"/>
  <c r="K83" i="5"/>
  <c r="M83" i="5" s="1"/>
  <c r="K82" i="5"/>
  <c r="M82" i="5" s="1"/>
  <c r="K81" i="5"/>
  <c r="M81" i="5" s="1"/>
  <c r="K79" i="5"/>
  <c r="M79" i="5" s="1"/>
  <c r="K78" i="5"/>
  <c r="M78" i="5" s="1"/>
  <c r="K77" i="5"/>
  <c r="M77" i="5" s="1"/>
  <c r="K76" i="5"/>
  <c r="M76" i="5" s="1"/>
  <c r="K75" i="5"/>
  <c r="M75" i="5" s="1"/>
  <c r="K74" i="5"/>
  <c r="M74" i="5" s="1"/>
  <c r="K73" i="5"/>
  <c r="M73" i="5" s="1"/>
  <c r="K72" i="5"/>
  <c r="M72" i="5" s="1"/>
  <c r="K71" i="5"/>
  <c r="M71" i="5" s="1"/>
  <c r="K70" i="5"/>
  <c r="M70" i="5" s="1"/>
  <c r="K69" i="5"/>
  <c r="M69" i="5" s="1"/>
  <c r="K68" i="5"/>
  <c r="M68" i="5" s="1"/>
  <c r="K67" i="5"/>
  <c r="M67" i="5" s="1"/>
  <c r="K66" i="5"/>
  <c r="M66" i="5" s="1"/>
  <c r="K65" i="5"/>
  <c r="M65" i="5" s="1"/>
  <c r="K64" i="5"/>
  <c r="M64" i="5" s="1"/>
  <c r="K61" i="5"/>
  <c r="M61" i="5" s="1"/>
  <c r="K60" i="5"/>
  <c r="M60" i="5" s="1"/>
  <c r="K59" i="5"/>
  <c r="M59" i="5" s="1"/>
  <c r="K58" i="5"/>
  <c r="M58" i="5" s="1"/>
  <c r="K57" i="5"/>
  <c r="M57" i="5" s="1"/>
  <c r="K56" i="5"/>
  <c r="M56" i="5" s="1"/>
  <c r="K55" i="5"/>
  <c r="M55" i="5" s="1"/>
  <c r="K54" i="5"/>
  <c r="M54" i="5" s="1"/>
  <c r="K53" i="5"/>
  <c r="M53" i="5" s="1"/>
  <c r="K52" i="5"/>
  <c r="M52" i="5" s="1"/>
  <c r="K51" i="5"/>
  <c r="M51" i="5" s="1"/>
  <c r="K50" i="5"/>
  <c r="M50" i="5" s="1"/>
  <c r="K49" i="5"/>
  <c r="M49" i="5" s="1"/>
  <c r="K48" i="5"/>
  <c r="M48" i="5" s="1"/>
  <c r="K47" i="5"/>
  <c r="M47" i="5" s="1"/>
  <c r="K46" i="5"/>
  <c r="M46" i="5" s="1"/>
  <c r="K45" i="5"/>
  <c r="M45" i="5" s="1"/>
  <c r="K43" i="5"/>
  <c r="M43" i="5" s="1"/>
  <c r="K42" i="5"/>
  <c r="M42" i="5" s="1"/>
  <c r="K41" i="5"/>
  <c r="M41" i="5" s="1"/>
  <c r="K39" i="5"/>
  <c r="M39" i="5" s="1"/>
  <c r="K38" i="5"/>
  <c r="M38" i="5" s="1"/>
  <c r="K37" i="5"/>
  <c r="M37" i="5" s="1"/>
  <c r="K36" i="5"/>
  <c r="M36" i="5" s="1"/>
  <c r="K35" i="5"/>
  <c r="M35" i="5" s="1"/>
  <c r="K34" i="5"/>
  <c r="M34" i="5" s="1"/>
  <c r="K33" i="5"/>
  <c r="M33" i="5" s="1"/>
  <c r="K32" i="5"/>
  <c r="M32" i="5" s="1"/>
  <c r="K31" i="5"/>
  <c r="M31" i="5" s="1"/>
  <c r="K30" i="5"/>
  <c r="M30" i="5" s="1"/>
  <c r="K29" i="5"/>
  <c r="M29" i="5" s="1"/>
  <c r="K28" i="5"/>
  <c r="M28" i="5" s="1"/>
  <c r="K27" i="5"/>
  <c r="M27" i="5" s="1"/>
  <c r="K24" i="5"/>
  <c r="M24" i="5" s="1"/>
  <c r="K23" i="5"/>
  <c r="M23" i="5" s="1"/>
  <c r="K22" i="5"/>
  <c r="M22" i="5" s="1"/>
  <c r="K21" i="5"/>
  <c r="M21" i="5" s="1"/>
  <c r="K19" i="5"/>
  <c r="M19" i="5" s="1"/>
  <c r="K18" i="5"/>
  <c r="M18" i="5" s="1"/>
  <c r="K17" i="5"/>
  <c r="M17" i="5" s="1"/>
  <c r="K15" i="5"/>
  <c r="M15" i="5" s="1"/>
  <c r="K13" i="5"/>
  <c r="M13" i="5" s="1"/>
  <c r="K12" i="5"/>
  <c r="M12" i="5" s="1"/>
  <c r="K11" i="5"/>
  <c r="M11" i="5" s="1"/>
  <c r="M3" i="5"/>
  <c r="K491" i="4"/>
  <c r="M491" i="4" s="1"/>
  <c r="K490" i="4"/>
  <c r="M490" i="4" s="1"/>
  <c r="K489" i="4"/>
  <c r="M489" i="4" s="1"/>
  <c r="K488" i="4"/>
  <c r="M488" i="4" s="1"/>
  <c r="K487" i="4"/>
  <c r="M487" i="4" s="1"/>
  <c r="K486" i="4"/>
  <c r="M486" i="4" s="1"/>
  <c r="K485" i="4"/>
  <c r="M485" i="4" s="1"/>
  <c r="K484" i="4"/>
  <c r="M484" i="4" s="1"/>
  <c r="K483" i="4"/>
  <c r="M483" i="4" s="1"/>
  <c r="K482" i="4"/>
  <c r="M482" i="4" s="1"/>
  <c r="K481" i="4"/>
  <c r="M481" i="4" s="1"/>
  <c r="K480" i="4"/>
  <c r="M480" i="4" s="1"/>
  <c r="K479" i="4"/>
  <c r="M479" i="4" s="1"/>
  <c r="K478" i="4"/>
  <c r="M478" i="4" s="1"/>
  <c r="K477" i="4"/>
  <c r="M477" i="4" s="1"/>
  <c r="K476" i="4"/>
  <c r="M476" i="4" s="1"/>
  <c r="K475" i="4"/>
  <c r="M475" i="4" s="1"/>
  <c r="K474" i="4"/>
  <c r="M474" i="4" s="1"/>
  <c r="K473" i="4"/>
  <c r="M473" i="4" s="1"/>
  <c r="K472" i="4"/>
  <c r="M472" i="4" s="1"/>
  <c r="K471" i="4"/>
  <c r="M471" i="4" s="1"/>
  <c r="K470" i="4"/>
  <c r="M470" i="4" s="1"/>
  <c r="K469" i="4"/>
  <c r="M469" i="4" s="1"/>
  <c r="K468" i="4"/>
  <c r="M468" i="4" s="1"/>
  <c r="K467" i="4"/>
  <c r="M467" i="4" s="1"/>
  <c r="K466" i="4"/>
  <c r="M466" i="4" s="1"/>
  <c r="K465" i="4"/>
  <c r="M465" i="4" s="1"/>
  <c r="K464" i="4"/>
  <c r="M464" i="4" s="1"/>
  <c r="K462" i="4"/>
  <c r="M462" i="4" s="1"/>
  <c r="K461" i="4"/>
  <c r="M461" i="4" s="1"/>
  <c r="K460" i="4"/>
  <c r="M460" i="4" s="1"/>
  <c r="K459" i="4"/>
  <c r="M459" i="4" s="1"/>
  <c r="K458" i="4"/>
  <c r="M458" i="4" s="1"/>
  <c r="K457" i="4"/>
  <c r="M457" i="4" s="1"/>
  <c r="K454" i="4"/>
  <c r="M454" i="4" s="1"/>
  <c r="K453" i="4"/>
  <c r="M453" i="4" s="1"/>
  <c r="K451" i="4"/>
  <c r="M451" i="4" s="1"/>
  <c r="K450" i="4"/>
  <c r="M450" i="4" s="1"/>
  <c r="K449" i="4"/>
  <c r="M449" i="4" s="1"/>
  <c r="K448" i="4"/>
  <c r="M448" i="4" s="1"/>
  <c r="K447" i="4"/>
  <c r="M447" i="4" s="1"/>
  <c r="K446" i="4"/>
  <c r="M446" i="4" s="1"/>
  <c r="K445" i="4"/>
  <c r="M445" i="4" s="1"/>
  <c r="K444" i="4"/>
  <c r="M444" i="4" s="1"/>
  <c r="K443" i="4"/>
  <c r="M443" i="4" s="1"/>
  <c r="K442" i="4"/>
  <c r="M442" i="4" s="1"/>
  <c r="K440" i="4"/>
  <c r="M440" i="4" s="1"/>
  <c r="K439" i="4"/>
  <c r="M439" i="4" s="1"/>
  <c r="K438" i="4"/>
  <c r="M438" i="4" s="1"/>
  <c r="K437" i="4"/>
  <c r="M437" i="4" s="1"/>
  <c r="K436" i="4"/>
  <c r="M436" i="4" s="1"/>
  <c r="K435" i="4"/>
  <c r="M435" i="4" s="1"/>
  <c r="K434" i="4"/>
  <c r="M434" i="4" s="1"/>
  <c r="K433" i="4"/>
  <c r="M433" i="4" s="1"/>
  <c r="K430" i="4"/>
  <c r="M430" i="4" s="1"/>
  <c r="K428" i="4"/>
  <c r="M428" i="4" s="1"/>
  <c r="K427" i="4"/>
  <c r="M427" i="4" s="1"/>
  <c r="K426" i="4"/>
  <c r="M426" i="4" s="1"/>
  <c r="K425" i="4"/>
  <c r="M425" i="4" s="1"/>
  <c r="K424" i="4"/>
  <c r="M424" i="4" s="1"/>
  <c r="K422" i="4"/>
  <c r="M422" i="4" s="1"/>
  <c r="K421" i="4"/>
  <c r="M421" i="4" s="1"/>
  <c r="K420" i="4"/>
  <c r="M420" i="4" s="1"/>
  <c r="K419" i="4"/>
  <c r="M419" i="4" s="1"/>
  <c r="K418" i="4"/>
  <c r="M418" i="4" s="1"/>
  <c r="K417" i="4"/>
  <c r="M417" i="4" s="1"/>
  <c r="K415" i="4"/>
  <c r="M415" i="4" s="1"/>
  <c r="K414" i="4"/>
  <c r="M414" i="4" s="1"/>
  <c r="K413" i="4"/>
  <c r="M413" i="4" s="1"/>
  <c r="K412" i="4"/>
  <c r="M412" i="4" s="1"/>
  <c r="K411" i="4"/>
  <c r="M411" i="4" s="1"/>
  <c r="K410" i="4"/>
  <c r="M410" i="4" s="1"/>
  <c r="K409" i="4"/>
  <c r="M409" i="4" s="1"/>
  <c r="K408" i="4"/>
  <c r="M408" i="4" s="1"/>
  <c r="K407" i="4"/>
  <c r="M407" i="4" s="1"/>
  <c r="K406" i="4"/>
  <c r="M406" i="4" s="1"/>
  <c r="K403" i="4"/>
  <c r="M403" i="4" s="1"/>
  <c r="K402" i="4"/>
  <c r="M402" i="4" s="1"/>
  <c r="K401" i="4"/>
  <c r="M401" i="4" s="1"/>
  <c r="K400" i="4"/>
  <c r="M400" i="4" s="1"/>
  <c r="K399" i="4"/>
  <c r="M399" i="4" s="1"/>
  <c r="K398" i="4"/>
  <c r="M398" i="4" s="1"/>
  <c r="K397" i="4"/>
  <c r="M397" i="4" s="1"/>
  <c r="K396" i="4"/>
  <c r="M396" i="4" s="1"/>
  <c r="K395" i="4"/>
  <c r="M395" i="4" s="1"/>
  <c r="K394" i="4"/>
  <c r="M394" i="4" s="1"/>
  <c r="K393" i="4"/>
  <c r="M393" i="4" s="1"/>
  <c r="K392" i="4"/>
  <c r="M392" i="4" s="1"/>
  <c r="K391" i="4"/>
  <c r="M391" i="4" s="1"/>
  <c r="K390" i="4"/>
  <c r="M390" i="4" s="1"/>
  <c r="K389" i="4"/>
  <c r="M389" i="4" s="1"/>
  <c r="K388" i="4"/>
  <c r="M388" i="4" s="1"/>
  <c r="K387" i="4"/>
  <c r="M387" i="4" s="1"/>
  <c r="K386" i="4"/>
  <c r="M386" i="4" s="1"/>
  <c r="K385" i="4"/>
  <c r="M385" i="4" s="1"/>
  <c r="K384" i="4"/>
  <c r="M384" i="4" s="1"/>
  <c r="K383" i="4"/>
  <c r="M383" i="4" s="1"/>
  <c r="K382" i="4"/>
  <c r="M382" i="4" s="1"/>
  <c r="K381" i="4"/>
  <c r="M381" i="4" s="1"/>
  <c r="K380" i="4"/>
  <c r="M380" i="4" s="1"/>
  <c r="K379" i="4"/>
  <c r="M379" i="4" s="1"/>
  <c r="K378" i="4"/>
  <c r="M378" i="4" s="1"/>
  <c r="K377" i="4"/>
  <c r="M377" i="4" s="1"/>
  <c r="K376" i="4"/>
  <c r="M376" i="4" s="1"/>
  <c r="K375" i="4"/>
  <c r="M375" i="4" s="1"/>
  <c r="K374" i="4"/>
  <c r="M374" i="4" s="1"/>
  <c r="K373" i="4"/>
  <c r="M373" i="4" s="1"/>
  <c r="K372" i="4"/>
  <c r="M372" i="4" s="1"/>
  <c r="K371" i="4"/>
  <c r="M371" i="4" s="1"/>
  <c r="K370" i="4"/>
  <c r="M370" i="4" s="1"/>
  <c r="K369" i="4"/>
  <c r="M369" i="4" s="1"/>
  <c r="K368" i="4"/>
  <c r="M368" i="4" s="1"/>
  <c r="K367" i="4"/>
  <c r="M367" i="4" s="1"/>
  <c r="K366" i="4"/>
  <c r="M366" i="4" s="1"/>
  <c r="K365" i="4"/>
  <c r="M365" i="4" s="1"/>
  <c r="K364" i="4"/>
  <c r="M364" i="4" s="1"/>
  <c r="K363" i="4"/>
  <c r="M363" i="4" s="1"/>
  <c r="K362" i="4"/>
  <c r="M362" i="4" s="1"/>
  <c r="K361" i="4"/>
  <c r="M361" i="4" s="1"/>
  <c r="K360" i="4"/>
  <c r="M360" i="4" s="1"/>
  <c r="K359" i="4"/>
  <c r="M359" i="4" s="1"/>
  <c r="K358" i="4"/>
  <c r="M358" i="4" s="1"/>
  <c r="K357" i="4"/>
  <c r="M357" i="4" s="1"/>
  <c r="K356" i="4"/>
  <c r="M356" i="4" s="1"/>
  <c r="K355" i="4"/>
  <c r="M355" i="4" s="1"/>
  <c r="K354" i="4"/>
  <c r="M354" i="4" s="1"/>
  <c r="K353" i="4"/>
  <c r="M353" i="4" s="1"/>
  <c r="K352" i="4"/>
  <c r="M352" i="4" s="1"/>
  <c r="K351" i="4"/>
  <c r="M351" i="4" s="1"/>
  <c r="K350" i="4"/>
  <c r="M350" i="4" s="1"/>
  <c r="K349" i="4"/>
  <c r="M349" i="4" s="1"/>
  <c r="K348" i="4"/>
  <c r="M348" i="4" s="1"/>
  <c r="K347" i="4"/>
  <c r="M347" i="4" s="1"/>
  <c r="K346" i="4"/>
  <c r="M346" i="4" s="1"/>
  <c r="K345" i="4"/>
  <c r="M345" i="4" s="1"/>
  <c r="K344" i="4"/>
  <c r="M344" i="4" s="1"/>
  <c r="K343" i="4"/>
  <c r="M343" i="4" s="1"/>
  <c r="K342" i="4"/>
  <c r="M342" i="4" s="1"/>
  <c r="K341" i="4"/>
  <c r="M341" i="4" s="1"/>
  <c r="K340" i="4"/>
  <c r="M340" i="4" s="1"/>
  <c r="K339" i="4"/>
  <c r="M339" i="4" s="1"/>
  <c r="K338" i="4"/>
  <c r="M338" i="4" s="1"/>
  <c r="K337" i="4"/>
  <c r="M337" i="4" s="1"/>
  <c r="K335" i="4"/>
  <c r="M335" i="4" s="1"/>
  <c r="K334" i="4"/>
  <c r="M334" i="4" s="1"/>
  <c r="K333" i="4"/>
  <c r="M333" i="4" s="1"/>
  <c r="K331" i="4"/>
  <c r="M331" i="4" s="1"/>
  <c r="K330" i="4"/>
  <c r="M330" i="4" s="1"/>
  <c r="K329" i="4"/>
  <c r="M329" i="4" s="1"/>
  <c r="K328" i="4"/>
  <c r="M328" i="4" s="1"/>
  <c r="K327" i="4"/>
  <c r="M327" i="4" s="1"/>
  <c r="K326" i="4"/>
  <c r="M326" i="4" s="1"/>
  <c r="K325" i="4"/>
  <c r="M325" i="4" s="1"/>
  <c r="K324" i="4"/>
  <c r="M324" i="4" s="1"/>
  <c r="K323" i="4"/>
  <c r="M323" i="4" s="1"/>
  <c r="K322" i="4"/>
  <c r="M322" i="4" s="1"/>
  <c r="K321" i="4"/>
  <c r="M321" i="4" s="1"/>
  <c r="K320" i="4"/>
  <c r="M320" i="4" s="1"/>
  <c r="K319" i="4"/>
  <c r="M319" i="4" s="1"/>
  <c r="K318" i="4"/>
  <c r="M318" i="4" s="1"/>
  <c r="K317" i="4"/>
  <c r="M317" i="4" s="1"/>
  <c r="K316" i="4"/>
  <c r="M316" i="4" s="1"/>
  <c r="K315" i="4"/>
  <c r="M315" i="4" s="1"/>
  <c r="K314" i="4"/>
  <c r="M314" i="4" s="1"/>
  <c r="K313" i="4"/>
  <c r="M313" i="4" s="1"/>
  <c r="K312" i="4"/>
  <c r="M312" i="4" s="1"/>
  <c r="K311" i="4"/>
  <c r="M311" i="4" s="1"/>
  <c r="K310" i="4"/>
  <c r="M310" i="4" s="1"/>
  <c r="K309" i="4"/>
  <c r="M309" i="4" s="1"/>
  <c r="K308" i="4"/>
  <c r="M308" i="4" s="1"/>
  <c r="K307" i="4"/>
  <c r="M307" i="4" s="1"/>
  <c r="K306" i="4"/>
  <c r="M306" i="4" s="1"/>
  <c r="K305" i="4"/>
  <c r="M305" i="4" s="1"/>
  <c r="K304" i="4"/>
  <c r="M304" i="4" s="1"/>
  <c r="K303" i="4"/>
  <c r="M303" i="4" s="1"/>
  <c r="K302" i="4"/>
  <c r="M302" i="4" s="1"/>
  <c r="K301" i="4"/>
  <c r="M301" i="4" s="1"/>
  <c r="K300" i="4"/>
  <c r="M300" i="4" s="1"/>
  <c r="K299" i="4"/>
  <c r="M299" i="4" s="1"/>
  <c r="K298" i="4"/>
  <c r="M298" i="4" s="1"/>
  <c r="K297" i="4"/>
  <c r="M297" i="4" s="1"/>
  <c r="K296" i="4"/>
  <c r="M296" i="4" s="1"/>
  <c r="K293" i="4"/>
  <c r="M293" i="4" s="1"/>
  <c r="K292" i="4"/>
  <c r="M292" i="4" s="1"/>
  <c r="K291" i="4"/>
  <c r="M291" i="4" s="1"/>
  <c r="K290" i="4"/>
  <c r="M290" i="4" s="1"/>
  <c r="K289" i="4"/>
  <c r="M289" i="4" s="1"/>
  <c r="K288" i="4"/>
  <c r="M288" i="4" s="1"/>
  <c r="K287" i="4"/>
  <c r="M287" i="4" s="1"/>
  <c r="K286" i="4"/>
  <c r="M286" i="4" s="1"/>
  <c r="K285" i="4"/>
  <c r="M285" i="4" s="1"/>
  <c r="K284" i="4"/>
  <c r="M284" i="4" s="1"/>
  <c r="K283" i="4"/>
  <c r="M283" i="4" s="1"/>
  <c r="K282" i="4"/>
  <c r="M282" i="4" s="1"/>
  <c r="K281" i="4"/>
  <c r="M281" i="4" s="1"/>
  <c r="K280" i="4"/>
  <c r="M280" i="4" s="1"/>
  <c r="K279" i="4"/>
  <c r="M279" i="4" s="1"/>
  <c r="K278" i="4"/>
  <c r="M278" i="4" s="1"/>
  <c r="K277" i="4"/>
  <c r="M277" i="4" s="1"/>
  <c r="K276" i="4"/>
  <c r="M276" i="4" s="1"/>
  <c r="K275" i="4"/>
  <c r="M275" i="4" s="1"/>
  <c r="K273" i="4"/>
  <c r="M273" i="4" s="1"/>
  <c r="K272" i="4"/>
  <c r="M272" i="4" s="1"/>
  <c r="K271" i="4"/>
  <c r="M271" i="4" s="1"/>
  <c r="K270" i="4"/>
  <c r="M270" i="4" s="1"/>
  <c r="K269" i="4"/>
  <c r="M269" i="4" s="1"/>
  <c r="K268" i="4"/>
  <c r="M268" i="4" s="1"/>
  <c r="K267" i="4"/>
  <c r="M267" i="4" s="1"/>
  <c r="K266" i="4"/>
  <c r="M266" i="4" s="1"/>
  <c r="K265" i="4"/>
  <c r="M265" i="4" s="1"/>
  <c r="K264" i="4"/>
  <c r="M264" i="4" s="1"/>
  <c r="K263" i="4"/>
  <c r="M263" i="4" s="1"/>
  <c r="K261" i="4"/>
  <c r="M261" i="4" s="1"/>
  <c r="K260" i="4"/>
  <c r="M260" i="4" s="1"/>
  <c r="K259" i="4"/>
  <c r="M259" i="4" s="1"/>
  <c r="K258" i="4"/>
  <c r="M258" i="4" s="1"/>
  <c r="K257" i="4"/>
  <c r="M257" i="4" s="1"/>
  <c r="K256" i="4"/>
  <c r="M256" i="4" s="1"/>
  <c r="K255" i="4"/>
  <c r="M255" i="4" s="1"/>
  <c r="K254" i="4"/>
  <c r="M254" i="4" s="1"/>
  <c r="K253" i="4"/>
  <c r="M253" i="4" s="1"/>
  <c r="K252" i="4"/>
  <c r="M252" i="4" s="1"/>
  <c r="K251" i="4"/>
  <c r="M251" i="4" s="1"/>
  <c r="K250" i="4"/>
  <c r="M250" i="4" s="1"/>
  <c r="K249" i="4"/>
  <c r="M249" i="4" s="1"/>
  <c r="K248" i="4"/>
  <c r="M248" i="4" s="1"/>
  <c r="K247" i="4"/>
  <c r="M247" i="4" s="1"/>
  <c r="K246" i="4"/>
  <c r="M246" i="4" s="1"/>
  <c r="K245" i="4"/>
  <c r="M245" i="4" s="1"/>
  <c r="K244" i="4"/>
  <c r="M244" i="4" s="1"/>
  <c r="K243" i="4"/>
  <c r="M243" i="4" s="1"/>
  <c r="K242" i="4"/>
  <c r="M242" i="4" s="1"/>
  <c r="K241" i="4"/>
  <c r="M241" i="4" s="1"/>
  <c r="K240" i="4"/>
  <c r="M240" i="4" s="1"/>
  <c r="K239" i="4"/>
  <c r="M239" i="4" s="1"/>
  <c r="K238" i="4"/>
  <c r="M238" i="4" s="1"/>
  <c r="K235" i="4"/>
  <c r="M235" i="4" s="1"/>
  <c r="K234" i="4"/>
  <c r="M234" i="4" s="1"/>
  <c r="K232" i="4"/>
  <c r="M232" i="4" s="1"/>
  <c r="K231" i="4"/>
  <c r="M231" i="4" s="1"/>
  <c r="K230" i="4"/>
  <c r="M230" i="4" s="1"/>
  <c r="K228" i="4"/>
  <c r="M228" i="4" s="1"/>
  <c r="K225" i="4"/>
  <c r="M225" i="4" s="1"/>
  <c r="K224" i="4"/>
  <c r="M224" i="4" s="1"/>
  <c r="K223" i="4"/>
  <c r="M223" i="4" s="1"/>
  <c r="K222" i="4"/>
  <c r="M222" i="4" s="1"/>
  <c r="K221" i="4"/>
  <c r="M221" i="4" s="1"/>
  <c r="K220" i="4"/>
  <c r="M220" i="4" s="1"/>
  <c r="K219" i="4"/>
  <c r="M219" i="4" s="1"/>
  <c r="K218" i="4"/>
  <c r="M218" i="4" s="1"/>
  <c r="K217" i="4"/>
  <c r="M217" i="4" s="1"/>
  <c r="K216" i="4"/>
  <c r="M216" i="4" s="1"/>
  <c r="K214" i="4"/>
  <c r="M214" i="4" s="1"/>
  <c r="K213" i="4"/>
  <c r="M213" i="4" s="1"/>
  <c r="K212" i="4"/>
  <c r="M212" i="4" s="1"/>
  <c r="K211" i="4"/>
  <c r="M211" i="4" s="1"/>
  <c r="K210" i="4"/>
  <c r="M210" i="4" s="1"/>
  <c r="K209" i="4"/>
  <c r="M209" i="4" s="1"/>
  <c r="K208" i="4"/>
  <c r="M208" i="4" s="1"/>
  <c r="K207" i="4"/>
  <c r="M207" i="4" s="1"/>
  <c r="K206" i="4"/>
  <c r="M206" i="4" s="1"/>
  <c r="K205" i="4"/>
  <c r="M205" i="4" s="1"/>
  <c r="K200" i="4"/>
  <c r="M200" i="4" s="1"/>
  <c r="K199" i="4"/>
  <c r="M199" i="4" s="1"/>
  <c r="K197" i="4"/>
  <c r="M197" i="4" s="1"/>
  <c r="K196" i="4"/>
  <c r="M196" i="4" s="1"/>
  <c r="K194" i="4"/>
  <c r="M194" i="4" s="1"/>
  <c r="K193" i="4"/>
  <c r="M193" i="4" s="1"/>
  <c r="K192" i="4"/>
  <c r="M192" i="4" s="1"/>
  <c r="K191" i="4"/>
  <c r="M191" i="4" s="1"/>
  <c r="K190" i="4"/>
  <c r="M190" i="4" s="1"/>
  <c r="K189" i="4"/>
  <c r="M189" i="4" s="1"/>
  <c r="K188" i="4"/>
  <c r="M188" i="4" s="1"/>
  <c r="K187" i="4"/>
  <c r="M187" i="4" s="1"/>
  <c r="K186" i="4"/>
  <c r="M186" i="4" s="1"/>
  <c r="K185" i="4"/>
  <c r="M185" i="4" s="1"/>
  <c r="K184" i="4"/>
  <c r="M184" i="4" s="1"/>
  <c r="K183" i="4"/>
  <c r="M183" i="4" s="1"/>
  <c r="K182" i="4"/>
  <c r="M182" i="4" s="1"/>
  <c r="K181" i="4"/>
  <c r="M181" i="4" s="1"/>
  <c r="K180" i="4"/>
  <c r="M180" i="4" s="1"/>
  <c r="K179" i="4"/>
  <c r="M179" i="4" s="1"/>
  <c r="K178" i="4"/>
  <c r="M178" i="4" s="1"/>
  <c r="K175" i="4"/>
  <c r="M175" i="4" s="1"/>
  <c r="K174" i="4"/>
  <c r="M174" i="4" s="1"/>
  <c r="K173" i="4"/>
  <c r="M173" i="4" s="1"/>
  <c r="K172" i="4"/>
  <c r="M172" i="4" s="1"/>
  <c r="K170" i="4"/>
  <c r="M170" i="4" s="1"/>
  <c r="K169" i="4"/>
  <c r="M169" i="4" s="1"/>
  <c r="K168" i="4"/>
  <c r="M168" i="4" s="1"/>
  <c r="K167" i="4"/>
  <c r="M167" i="4" s="1"/>
  <c r="K166" i="4"/>
  <c r="M166" i="4" s="1"/>
  <c r="K165" i="4"/>
  <c r="M165" i="4" s="1"/>
  <c r="K164" i="4"/>
  <c r="M164" i="4" s="1"/>
  <c r="K163" i="4"/>
  <c r="M163" i="4" s="1"/>
  <c r="K162" i="4"/>
  <c r="M162" i="4" s="1"/>
  <c r="K161" i="4"/>
  <c r="M161" i="4" s="1"/>
  <c r="K160" i="4"/>
  <c r="M160" i="4" s="1"/>
  <c r="K159" i="4"/>
  <c r="M159" i="4" s="1"/>
  <c r="K157" i="4"/>
  <c r="M157" i="4" s="1"/>
  <c r="K156" i="4"/>
  <c r="M156" i="4" s="1"/>
  <c r="K155" i="4"/>
  <c r="M155" i="4" s="1"/>
  <c r="K154" i="4"/>
  <c r="M154" i="4" s="1"/>
  <c r="K153" i="4"/>
  <c r="M153" i="4" s="1"/>
  <c r="K152" i="4"/>
  <c r="M152" i="4" s="1"/>
  <c r="K151" i="4"/>
  <c r="M151" i="4" s="1"/>
  <c r="K148" i="4"/>
  <c r="M148" i="4" s="1"/>
  <c r="K147" i="4"/>
  <c r="M147" i="4" s="1"/>
  <c r="K146" i="4"/>
  <c r="M146" i="4" s="1"/>
  <c r="K145" i="4"/>
  <c r="M145" i="4" s="1"/>
  <c r="K144" i="4"/>
  <c r="M144" i="4" s="1"/>
  <c r="K143" i="4"/>
  <c r="M143" i="4" s="1"/>
  <c r="K142" i="4"/>
  <c r="M142" i="4" s="1"/>
  <c r="K141" i="4"/>
  <c r="M141" i="4" s="1"/>
  <c r="K140" i="4"/>
  <c r="M140" i="4" s="1"/>
  <c r="K139" i="4"/>
  <c r="M139" i="4" s="1"/>
  <c r="K137" i="4"/>
  <c r="M137" i="4" s="1"/>
  <c r="K136" i="4"/>
  <c r="M136" i="4" s="1"/>
  <c r="K135" i="4"/>
  <c r="M135" i="4" s="1"/>
  <c r="K134" i="4"/>
  <c r="M134" i="4" s="1"/>
  <c r="K133" i="4"/>
  <c r="M133" i="4" s="1"/>
  <c r="K132" i="4"/>
  <c r="M132" i="4" s="1"/>
  <c r="K131" i="4"/>
  <c r="M131" i="4" s="1"/>
  <c r="K130" i="4"/>
  <c r="M130" i="4" s="1"/>
  <c r="K129" i="4"/>
  <c r="M129" i="4" s="1"/>
  <c r="K128" i="4"/>
  <c r="M128" i="4" s="1"/>
  <c r="K125" i="4"/>
  <c r="M125" i="4" s="1"/>
  <c r="M124" i="4" s="1"/>
  <c r="K123" i="4"/>
  <c r="M123" i="4" s="1"/>
  <c r="K122" i="4"/>
  <c r="M122" i="4" s="1"/>
  <c r="K120" i="4"/>
  <c r="M120" i="4" s="1"/>
  <c r="K119" i="4"/>
  <c r="M119" i="4" s="1"/>
  <c r="K118" i="4"/>
  <c r="M118" i="4" s="1"/>
  <c r="K117" i="4"/>
  <c r="M117" i="4" s="1"/>
  <c r="K116" i="4"/>
  <c r="M116" i="4" s="1"/>
  <c r="K115" i="4"/>
  <c r="M115" i="4" s="1"/>
  <c r="K112" i="4"/>
  <c r="M112" i="4" s="1"/>
  <c r="K111" i="4"/>
  <c r="M111" i="4" s="1"/>
  <c r="K110" i="4"/>
  <c r="M110" i="4" s="1"/>
  <c r="K109" i="4"/>
  <c r="M109" i="4" s="1"/>
  <c r="K108" i="4"/>
  <c r="M108" i="4" s="1"/>
  <c r="K107" i="4"/>
  <c r="M107" i="4" s="1"/>
  <c r="K106" i="4"/>
  <c r="M106" i="4" s="1"/>
  <c r="K104" i="4"/>
  <c r="M104" i="4" s="1"/>
  <c r="K103" i="4"/>
  <c r="M103" i="4" s="1"/>
  <c r="K102" i="4"/>
  <c r="M102" i="4" s="1"/>
  <c r="K100" i="4"/>
  <c r="M100" i="4" s="1"/>
  <c r="K99" i="4"/>
  <c r="M99" i="4" s="1"/>
  <c r="K98" i="4"/>
  <c r="M98" i="4" s="1"/>
  <c r="K97" i="4"/>
  <c r="M97" i="4" s="1"/>
  <c r="K96" i="4"/>
  <c r="M96" i="4" s="1"/>
  <c r="K95" i="4"/>
  <c r="M95" i="4" s="1"/>
  <c r="K94" i="4"/>
  <c r="M94" i="4" s="1"/>
  <c r="K92" i="4"/>
  <c r="M92" i="4" s="1"/>
  <c r="K91" i="4"/>
  <c r="M91" i="4" s="1"/>
  <c r="K90" i="4"/>
  <c r="M90" i="4" s="1"/>
  <c r="K89" i="4"/>
  <c r="M89" i="4" s="1"/>
  <c r="K88" i="4"/>
  <c r="M88" i="4" s="1"/>
  <c r="K87" i="4"/>
  <c r="M87" i="4" s="1"/>
  <c r="K86" i="4"/>
  <c r="M86" i="4" s="1"/>
  <c r="K84" i="4"/>
  <c r="M84" i="4" s="1"/>
  <c r="K83" i="4"/>
  <c r="M83" i="4" s="1"/>
  <c r="K82" i="4"/>
  <c r="M82" i="4" s="1"/>
  <c r="K81" i="4"/>
  <c r="M81" i="4" s="1"/>
  <c r="K79" i="4"/>
  <c r="M79" i="4" s="1"/>
  <c r="K78" i="4"/>
  <c r="M78" i="4" s="1"/>
  <c r="K77" i="4"/>
  <c r="M77" i="4" s="1"/>
  <c r="K76" i="4"/>
  <c r="M76" i="4" s="1"/>
  <c r="K75" i="4"/>
  <c r="M75" i="4" s="1"/>
  <c r="K74" i="4"/>
  <c r="M74" i="4" s="1"/>
  <c r="K73" i="4"/>
  <c r="M73" i="4" s="1"/>
  <c r="K72" i="4"/>
  <c r="M72" i="4" s="1"/>
  <c r="K71" i="4"/>
  <c r="M71" i="4" s="1"/>
  <c r="K70" i="4"/>
  <c r="M70" i="4" s="1"/>
  <c r="K69" i="4"/>
  <c r="M69" i="4" s="1"/>
  <c r="K68" i="4"/>
  <c r="M68" i="4" s="1"/>
  <c r="K67" i="4"/>
  <c r="M67" i="4" s="1"/>
  <c r="K66" i="4"/>
  <c r="M66" i="4" s="1"/>
  <c r="K65" i="4"/>
  <c r="M65" i="4" s="1"/>
  <c r="K64" i="4"/>
  <c r="M64" i="4" s="1"/>
  <c r="K61" i="4"/>
  <c r="M61" i="4" s="1"/>
  <c r="K60" i="4"/>
  <c r="M60" i="4" s="1"/>
  <c r="K59" i="4"/>
  <c r="M59" i="4" s="1"/>
  <c r="K58" i="4"/>
  <c r="M58" i="4" s="1"/>
  <c r="K57" i="4"/>
  <c r="M57" i="4" s="1"/>
  <c r="K56" i="4"/>
  <c r="M56" i="4" s="1"/>
  <c r="K55" i="4"/>
  <c r="M55" i="4" s="1"/>
  <c r="K54" i="4"/>
  <c r="M54" i="4" s="1"/>
  <c r="K53" i="4"/>
  <c r="M53" i="4" s="1"/>
  <c r="K52" i="4"/>
  <c r="M52" i="4" s="1"/>
  <c r="K51" i="4"/>
  <c r="M51" i="4" s="1"/>
  <c r="K50" i="4"/>
  <c r="M50" i="4" s="1"/>
  <c r="K49" i="4"/>
  <c r="M49" i="4" s="1"/>
  <c r="K48" i="4"/>
  <c r="M48" i="4" s="1"/>
  <c r="K47" i="4"/>
  <c r="M47" i="4" s="1"/>
  <c r="K46" i="4"/>
  <c r="M46" i="4" s="1"/>
  <c r="K45" i="4"/>
  <c r="M45" i="4" s="1"/>
  <c r="K43" i="4"/>
  <c r="M43" i="4" s="1"/>
  <c r="K42" i="4"/>
  <c r="M42" i="4" s="1"/>
  <c r="K41" i="4"/>
  <c r="M41" i="4" s="1"/>
  <c r="K39" i="4"/>
  <c r="M39" i="4" s="1"/>
  <c r="K38" i="4"/>
  <c r="M38" i="4" s="1"/>
  <c r="K37" i="4"/>
  <c r="M37" i="4" s="1"/>
  <c r="K36" i="4"/>
  <c r="M36" i="4" s="1"/>
  <c r="K35" i="4"/>
  <c r="M35" i="4" s="1"/>
  <c r="K34" i="4"/>
  <c r="M34" i="4" s="1"/>
  <c r="K33" i="4"/>
  <c r="M33" i="4" s="1"/>
  <c r="K32" i="4"/>
  <c r="M32" i="4" s="1"/>
  <c r="K31" i="4"/>
  <c r="M31" i="4" s="1"/>
  <c r="K30" i="4"/>
  <c r="M30" i="4" s="1"/>
  <c r="K29" i="4"/>
  <c r="M29" i="4" s="1"/>
  <c r="K28" i="4"/>
  <c r="M28" i="4" s="1"/>
  <c r="K27" i="4"/>
  <c r="M27" i="4" s="1"/>
  <c r="K24" i="4"/>
  <c r="M24" i="4" s="1"/>
  <c r="K23" i="4"/>
  <c r="M23" i="4" s="1"/>
  <c r="K22" i="4"/>
  <c r="M22" i="4" s="1"/>
  <c r="K21" i="4"/>
  <c r="M21" i="4" s="1"/>
  <c r="K19" i="4"/>
  <c r="M19" i="4" s="1"/>
  <c r="K18" i="4"/>
  <c r="M18" i="4" s="1"/>
  <c r="K17" i="4"/>
  <c r="M17" i="4" s="1"/>
  <c r="K15" i="4"/>
  <c r="M15" i="4" s="1"/>
  <c r="K13" i="4"/>
  <c r="M13" i="4" s="1"/>
  <c r="K12" i="4"/>
  <c r="M12" i="4" s="1"/>
  <c r="K11" i="4"/>
  <c r="M11" i="4" s="1"/>
  <c r="M3" i="4"/>
  <c r="K491" i="3"/>
  <c r="M491" i="3" s="1"/>
  <c r="K490" i="3"/>
  <c r="M490" i="3" s="1"/>
  <c r="K489" i="3"/>
  <c r="M489" i="3" s="1"/>
  <c r="K488" i="3"/>
  <c r="M488" i="3" s="1"/>
  <c r="K487" i="3"/>
  <c r="M487" i="3" s="1"/>
  <c r="K486" i="3"/>
  <c r="M486" i="3" s="1"/>
  <c r="K485" i="3"/>
  <c r="M485" i="3" s="1"/>
  <c r="K484" i="3"/>
  <c r="M484" i="3" s="1"/>
  <c r="K483" i="3"/>
  <c r="M483" i="3" s="1"/>
  <c r="K482" i="3"/>
  <c r="M482" i="3" s="1"/>
  <c r="K481" i="3"/>
  <c r="M481" i="3" s="1"/>
  <c r="K480" i="3"/>
  <c r="M480" i="3" s="1"/>
  <c r="K479" i="3"/>
  <c r="M479" i="3" s="1"/>
  <c r="K478" i="3"/>
  <c r="M478" i="3" s="1"/>
  <c r="K477" i="3"/>
  <c r="M477" i="3" s="1"/>
  <c r="K476" i="3"/>
  <c r="M476" i="3" s="1"/>
  <c r="K475" i="3"/>
  <c r="M475" i="3" s="1"/>
  <c r="K474" i="3"/>
  <c r="M474" i="3" s="1"/>
  <c r="K473" i="3"/>
  <c r="M473" i="3" s="1"/>
  <c r="K472" i="3"/>
  <c r="M472" i="3" s="1"/>
  <c r="K471" i="3"/>
  <c r="M471" i="3" s="1"/>
  <c r="K470" i="3"/>
  <c r="M470" i="3" s="1"/>
  <c r="K469" i="3"/>
  <c r="M469" i="3" s="1"/>
  <c r="K468" i="3"/>
  <c r="M468" i="3" s="1"/>
  <c r="K467" i="3"/>
  <c r="M467" i="3" s="1"/>
  <c r="K466" i="3"/>
  <c r="M466" i="3" s="1"/>
  <c r="K465" i="3"/>
  <c r="M465" i="3" s="1"/>
  <c r="K464" i="3"/>
  <c r="M464" i="3" s="1"/>
  <c r="K462" i="3"/>
  <c r="M462" i="3" s="1"/>
  <c r="K461" i="3"/>
  <c r="M461" i="3" s="1"/>
  <c r="K460" i="3"/>
  <c r="M460" i="3" s="1"/>
  <c r="K459" i="3"/>
  <c r="M459" i="3" s="1"/>
  <c r="K458" i="3"/>
  <c r="M458" i="3" s="1"/>
  <c r="K457" i="3"/>
  <c r="M457" i="3" s="1"/>
  <c r="K454" i="3"/>
  <c r="M454" i="3" s="1"/>
  <c r="K453" i="3"/>
  <c r="M453" i="3" s="1"/>
  <c r="K451" i="3"/>
  <c r="M451" i="3" s="1"/>
  <c r="K450" i="3"/>
  <c r="M450" i="3" s="1"/>
  <c r="K449" i="3"/>
  <c r="M449" i="3" s="1"/>
  <c r="K448" i="3"/>
  <c r="M448" i="3" s="1"/>
  <c r="K447" i="3"/>
  <c r="M447" i="3" s="1"/>
  <c r="K446" i="3"/>
  <c r="M446" i="3" s="1"/>
  <c r="K445" i="3"/>
  <c r="M445" i="3" s="1"/>
  <c r="K444" i="3"/>
  <c r="M444" i="3" s="1"/>
  <c r="K443" i="3"/>
  <c r="M443" i="3" s="1"/>
  <c r="K442" i="3"/>
  <c r="M442" i="3" s="1"/>
  <c r="K440" i="3"/>
  <c r="M440" i="3" s="1"/>
  <c r="K439" i="3"/>
  <c r="M439" i="3" s="1"/>
  <c r="K438" i="3"/>
  <c r="M438" i="3" s="1"/>
  <c r="K437" i="3"/>
  <c r="M437" i="3" s="1"/>
  <c r="K436" i="3"/>
  <c r="M436" i="3" s="1"/>
  <c r="K435" i="3"/>
  <c r="M435" i="3" s="1"/>
  <c r="K434" i="3"/>
  <c r="M434" i="3" s="1"/>
  <c r="K433" i="3"/>
  <c r="M433" i="3" s="1"/>
  <c r="K430" i="3"/>
  <c r="M430" i="3" s="1"/>
  <c r="K428" i="3"/>
  <c r="M428" i="3" s="1"/>
  <c r="K427" i="3"/>
  <c r="M427" i="3" s="1"/>
  <c r="K426" i="3"/>
  <c r="M426" i="3" s="1"/>
  <c r="K425" i="3"/>
  <c r="M425" i="3" s="1"/>
  <c r="K424" i="3"/>
  <c r="M424" i="3" s="1"/>
  <c r="K422" i="3"/>
  <c r="M422" i="3" s="1"/>
  <c r="K421" i="3"/>
  <c r="M421" i="3" s="1"/>
  <c r="K420" i="3"/>
  <c r="M420" i="3" s="1"/>
  <c r="K419" i="3"/>
  <c r="M419" i="3" s="1"/>
  <c r="K418" i="3"/>
  <c r="M418" i="3" s="1"/>
  <c r="K417" i="3"/>
  <c r="M417" i="3" s="1"/>
  <c r="K415" i="3"/>
  <c r="M415" i="3" s="1"/>
  <c r="K414" i="3"/>
  <c r="M414" i="3" s="1"/>
  <c r="K413" i="3"/>
  <c r="M413" i="3" s="1"/>
  <c r="K412" i="3"/>
  <c r="M412" i="3" s="1"/>
  <c r="K411" i="3"/>
  <c r="M411" i="3" s="1"/>
  <c r="K410" i="3"/>
  <c r="M410" i="3" s="1"/>
  <c r="K409" i="3"/>
  <c r="M409" i="3" s="1"/>
  <c r="K408" i="3"/>
  <c r="M408" i="3" s="1"/>
  <c r="K407" i="3"/>
  <c r="M407" i="3" s="1"/>
  <c r="K406" i="3"/>
  <c r="M406" i="3" s="1"/>
  <c r="K403" i="3"/>
  <c r="M403" i="3" s="1"/>
  <c r="K402" i="3"/>
  <c r="M402" i="3" s="1"/>
  <c r="K401" i="3"/>
  <c r="M401" i="3" s="1"/>
  <c r="K400" i="3"/>
  <c r="M400" i="3" s="1"/>
  <c r="K399" i="3"/>
  <c r="M399" i="3" s="1"/>
  <c r="K398" i="3"/>
  <c r="M398" i="3" s="1"/>
  <c r="K397" i="3"/>
  <c r="M397" i="3" s="1"/>
  <c r="K396" i="3"/>
  <c r="M396" i="3" s="1"/>
  <c r="K395" i="3"/>
  <c r="M395" i="3" s="1"/>
  <c r="K394" i="3"/>
  <c r="M394" i="3" s="1"/>
  <c r="K393" i="3"/>
  <c r="M393" i="3" s="1"/>
  <c r="K392" i="3"/>
  <c r="M392" i="3" s="1"/>
  <c r="K391" i="3"/>
  <c r="M391" i="3" s="1"/>
  <c r="K390" i="3"/>
  <c r="M390" i="3" s="1"/>
  <c r="K389" i="3"/>
  <c r="M389" i="3" s="1"/>
  <c r="K388" i="3"/>
  <c r="M388" i="3" s="1"/>
  <c r="K387" i="3"/>
  <c r="M387" i="3" s="1"/>
  <c r="K386" i="3"/>
  <c r="M386" i="3" s="1"/>
  <c r="K385" i="3"/>
  <c r="M385" i="3" s="1"/>
  <c r="K384" i="3"/>
  <c r="M384" i="3" s="1"/>
  <c r="K383" i="3"/>
  <c r="M383" i="3" s="1"/>
  <c r="K382" i="3"/>
  <c r="M382" i="3" s="1"/>
  <c r="K381" i="3"/>
  <c r="M381" i="3" s="1"/>
  <c r="K380" i="3"/>
  <c r="M380" i="3" s="1"/>
  <c r="K379" i="3"/>
  <c r="M379" i="3" s="1"/>
  <c r="K378" i="3"/>
  <c r="M378" i="3" s="1"/>
  <c r="K377" i="3"/>
  <c r="M377" i="3" s="1"/>
  <c r="K376" i="3"/>
  <c r="M376" i="3" s="1"/>
  <c r="K375" i="3"/>
  <c r="M375" i="3" s="1"/>
  <c r="K374" i="3"/>
  <c r="M374" i="3" s="1"/>
  <c r="K373" i="3"/>
  <c r="M373" i="3" s="1"/>
  <c r="K372" i="3"/>
  <c r="M372" i="3" s="1"/>
  <c r="K371" i="3"/>
  <c r="M371" i="3" s="1"/>
  <c r="K370" i="3"/>
  <c r="M370" i="3" s="1"/>
  <c r="K369" i="3"/>
  <c r="M369" i="3" s="1"/>
  <c r="K368" i="3"/>
  <c r="M368" i="3" s="1"/>
  <c r="K367" i="3"/>
  <c r="M367" i="3" s="1"/>
  <c r="K366" i="3"/>
  <c r="M366" i="3" s="1"/>
  <c r="K365" i="3"/>
  <c r="M365" i="3" s="1"/>
  <c r="K364" i="3"/>
  <c r="M364" i="3" s="1"/>
  <c r="K363" i="3"/>
  <c r="M363" i="3" s="1"/>
  <c r="K362" i="3"/>
  <c r="M362" i="3" s="1"/>
  <c r="K361" i="3"/>
  <c r="M361" i="3" s="1"/>
  <c r="K360" i="3"/>
  <c r="M360" i="3" s="1"/>
  <c r="K359" i="3"/>
  <c r="M359" i="3" s="1"/>
  <c r="K358" i="3"/>
  <c r="M358" i="3" s="1"/>
  <c r="K357" i="3"/>
  <c r="M357" i="3" s="1"/>
  <c r="K356" i="3"/>
  <c r="M356" i="3" s="1"/>
  <c r="K355" i="3"/>
  <c r="M355" i="3" s="1"/>
  <c r="K354" i="3"/>
  <c r="M354" i="3" s="1"/>
  <c r="K353" i="3"/>
  <c r="M353" i="3" s="1"/>
  <c r="K352" i="3"/>
  <c r="M352" i="3" s="1"/>
  <c r="K351" i="3"/>
  <c r="M351" i="3" s="1"/>
  <c r="K350" i="3"/>
  <c r="M350" i="3" s="1"/>
  <c r="K349" i="3"/>
  <c r="M349" i="3" s="1"/>
  <c r="K348" i="3"/>
  <c r="M348" i="3" s="1"/>
  <c r="K347" i="3"/>
  <c r="M347" i="3" s="1"/>
  <c r="K346" i="3"/>
  <c r="M346" i="3" s="1"/>
  <c r="K345" i="3"/>
  <c r="M345" i="3" s="1"/>
  <c r="K344" i="3"/>
  <c r="M344" i="3" s="1"/>
  <c r="K343" i="3"/>
  <c r="M343" i="3" s="1"/>
  <c r="K342" i="3"/>
  <c r="M342" i="3" s="1"/>
  <c r="K341" i="3"/>
  <c r="M341" i="3" s="1"/>
  <c r="K340" i="3"/>
  <c r="M340" i="3" s="1"/>
  <c r="K339" i="3"/>
  <c r="M339" i="3" s="1"/>
  <c r="K338" i="3"/>
  <c r="M338" i="3" s="1"/>
  <c r="K337" i="3"/>
  <c r="M337" i="3" s="1"/>
  <c r="K335" i="3"/>
  <c r="M335" i="3" s="1"/>
  <c r="K334" i="3"/>
  <c r="M334" i="3" s="1"/>
  <c r="K333" i="3"/>
  <c r="M333" i="3" s="1"/>
  <c r="K331" i="3"/>
  <c r="M331" i="3" s="1"/>
  <c r="K330" i="3"/>
  <c r="M330" i="3" s="1"/>
  <c r="K329" i="3"/>
  <c r="M329" i="3" s="1"/>
  <c r="K328" i="3"/>
  <c r="M328" i="3" s="1"/>
  <c r="K327" i="3"/>
  <c r="M327" i="3" s="1"/>
  <c r="K326" i="3"/>
  <c r="M326" i="3" s="1"/>
  <c r="K325" i="3"/>
  <c r="M325" i="3" s="1"/>
  <c r="K324" i="3"/>
  <c r="M324" i="3" s="1"/>
  <c r="K323" i="3"/>
  <c r="M323" i="3" s="1"/>
  <c r="K322" i="3"/>
  <c r="M322" i="3" s="1"/>
  <c r="K321" i="3"/>
  <c r="M321" i="3" s="1"/>
  <c r="K320" i="3"/>
  <c r="M320" i="3" s="1"/>
  <c r="K319" i="3"/>
  <c r="M319" i="3" s="1"/>
  <c r="K318" i="3"/>
  <c r="M318" i="3" s="1"/>
  <c r="K317" i="3"/>
  <c r="M317" i="3" s="1"/>
  <c r="K316" i="3"/>
  <c r="M316" i="3" s="1"/>
  <c r="K315" i="3"/>
  <c r="M315" i="3" s="1"/>
  <c r="K314" i="3"/>
  <c r="M314" i="3" s="1"/>
  <c r="K313" i="3"/>
  <c r="M313" i="3" s="1"/>
  <c r="K312" i="3"/>
  <c r="M312" i="3" s="1"/>
  <c r="K311" i="3"/>
  <c r="M311" i="3" s="1"/>
  <c r="K310" i="3"/>
  <c r="M310" i="3" s="1"/>
  <c r="K309" i="3"/>
  <c r="M309" i="3" s="1"/>
  <c r="K308" i="3"/>
  <c r="M308" i="3" s="1"/>
  <c r="K307" i="3"/>
  <c r="M307" i="3" s="1"/>
  <c r="K306" i="3"/>
  <c r="M306" i="3" s="1"/>
  <c r="K305" i="3"/>
  <c r="M305" i="3" s="1"/>
  <c r="K304" i="3"/>
  <c r="M304" i="3" s="1"/>
  <c r="K303" i="3"/>
  <c r="M303" i="3" s="1"/>
  <c r="K302" i="3"/>
  <c r="M302" i="3" s="1"/>
  <c r="K301" i="3"/>
  <c r="M301" i="3" s="1"/>
  <c r="K300" i="3"/>
  <c r="M300" i="3" s="1"/>
  <c r="K299" i="3"/>
  <c r="M299" i="3" s="1"/>
  <c r="K298" i="3"/>
  <c r="M298" i="3" s="1"/>
  <c r="K297" i="3"/>
  <c r="M297" i="3" s="1"/>
  <c r="K296" i="3"/>
  <c r="M296" i="3" s="1"/>
  <c r="K293" i="3"/>
  <c r="M293" i="3" s="1"/>
  <c r="K292" i="3"/>
  <c r="M292" i="3" s="1"/>
  <c r="K291" i="3"/>
  <c r="M291" i="3" s="1"/>
  <c r="K290" i="3"/>
  <c r="M290" i="3" s="1"/>
  <c r="K289" i="3"/>
  <c r="M289" i="3" s="1"/>
  <c r="K288" i="3"/>
  <c r="M288" i="3" s="1"/>
  <c r="K287" i="3"/>
  <c r="M287" i="3" s="1"/>
  <c r="K286" i="3"/>
  <c r="M286" i="3" s="1"/>
  <c r="K285" i="3"/>
  <c r="M285" i="3" s="1"/>
  <c r="K284" i="3"/>
  <c r="M284" i="3" s="1"/>
  <c r="K283" i="3"/>
  <c r="M283" i="3" s="1"/>
  <c r="K282" i="3"/>
  <c r="M282" i="3" s="1"/>
  <c r="K281" i="3"/>
  <c r="M281" i="3" s="1"/>
  <c r="K280" i="3"/>
  <c r="M280" i="3" s="1"/>
  <c r="K279" i="3"/>
  <c r="M279" i="3" s="1"/>
  <c r="K278" i="3"/>
  <c r="M278" i="3" s="1"/>
  <c r="K277" i="3"/>
  <c r="M277" i="3" s="1"/>
  <c r="K276" i="3"/>
  <c r="M276" i="3" s="1"/>
  <c r="K275" i="3"/>
  <c r="M275" i="3" s="1"/>
  <c r="K273" i="3"/>
  <c r="M273" i="3" s="1"/>
  <c r="K272" i="3"/>
  <c r="M272" i="3" s="1"/>
  <c r="K271" i="3"/>
  <c r="M271" i="3" s="1"/>
  <c r="K270" i="3"/>
  <c r="M270" i="3" s="1"/>
  <c r="K269" i="3"/>
  <c r="M269" i="3" s="1"/>
  <c r="K268" i="3"/>
  <c r="M268" i="3" s="1"/>
  <c r="K267" i="3"/>
  <c r="M267" i="3" s="1"/>
  <c r="K266" i="3"/>
  <c r="M266" i="3" s="1"/>
  <c r="K265" i="3"/>
  <c r="M265" i="3" s="1"/>
  <c r="K264" i="3"/>
  <c r="M264" i="3" s="1"/>
  <c r="K263" i="3"/>
  <c r="M263" i="3" s="1"/>
  <c r="K261" i="3"/>
  <c r="M261" i="3" s="1"/>
  <c r="K260" i="3"/>
  <c r="M260" i="3" s="1"/>
  <c r="K259" i="3"/>
  <c r="M259" i="3" s="1"/>
  <c r="K258" i="3"/>
  <c r="M258" i="3" s="1"/>
  <c r="K257" i="3"/>
  <c r="M257" i="3" s="1"/>
  <c r="K256" i="3"/>
  <c r="M256" i="3" s="1"/>
  <c r="K255" i="3"/>
  <c r="M255" i="3" s="1"/>
  <c r="K254" i="3"/>
  <c r="M254" i="3" s="1"/>
  <c r="K253" i="3"/>
  <c r="M253" i="3" s="1"/>
  <c r="K252" i="3"/>
  <c r="M252" i="3" s="1"/>
  <c r="K251" i="3"/>
  <c r="M251" i="3" s="1"/>
  <c r="K250" i="3"/>
  <c r="M250" i="3" s="1"/>
  <c r="K249" i="3"/>
  <c r="M249" i="3" s="1"/>
  <c r="K248" i="3"/>
  <c r="M248" i="3" s="1"/>
  <c r="K247" i="3"/>
  <c r="M247" i="3" s="1"/>
  <c r="K246" i="3"/>
  <c r="M246" i="3" s="1"/>
  <c r="K245" i="3"/>
  <c r="M245" i="3" s="1"/>
  <c r="K244" i="3"/>
  <c r="M244" i="3" s="1"/>
  <c r="K243" i="3"/>
  <c r="M243" i="3" s="1"/>
  <c r="K242" i="3"/>
  <c r="M242" i="3" s="1"/>
  <c r="K241" i="3"/>
  <c r="M241" i="3" s="1"/>
  <c r="K240" i="3"/>
  <c r="M240" i="3" s="1"/>
  <c r="K239" i="3"/>
  <c r="M239" i="3" s="1"/>
  <c r="K238" i="3"/>
  <c r="M238" i="3" s="1"/>
  <c r="F235" i="3"/>
  <c r="K235" i="3" s="1"/>
  <c r="M235" i="3" s="1"/>
  <c r="K234" i="3"/>
  <c r="M234" i="3" s="1"/>
  <c r="K232" i="3"/>
  <c r="M232" i="3" s="1"/>
  <c r="M231" i="3"/>
  <c r="K231" i="3"/>
  <c r="K230" i="3"/>
  <c r="M230" i="3" s="1"/>
  <c r="K228" i="3"/>
  <c r="M228" i="3" s="1"/>
  <c r="K225" i="3"/>
  <c r="M225" i="3" s="1"/>
  <c r="K224" i="3"/>
  <c r="M224" i="3" s="1"/>
  <c r="K223" i="3"/>
  <c r="M223" i="3" s="1"/>
  <c r="K222" i="3"/>
  <c r="M222" i="3" s="1"/>
  <c r="K221" i="3"/>
  <c r="M221" i="3" s="1"/>
  <c r="K220" i="3"/>
  <c r="M220" i="3" s="1"/>
  <c r="K219" i="3"/>
  <c r="M219" i="3" s="1"/>
  <c r="K218" i="3"/>
  <c r="M218" i="3" s="1"/>
  <c r="K217" i="3"/>
  <c r="M217" i="3" s="1"/>
  <c r="K216" i="3"/>
  <c r="M216" i="3" s="1"/>
  <c r="K214" i="3"/>
  <c r="M214" i="3" s="1"/>
  <c r="K213" i="3"/>
  <c r="M213" i="3" s="1"/>
  <c r="K212" i="3"/>
  <c r="M212" i="3" s="1"/>
  <c r="K211" i="3"/>
  <c r="M211" i="3" s="1"/>
  <c r="K210" i="3"/>
  <c r="M210" i="3" s="1"/>
  <c r="K209" i="3"/>
  <c r="M209" i="3" s="1"/>
  <c r="K208" i="3"/>
  <c r="M208" i="3" s="1"/>
  <c r="K207" i="3"/>
  <c r="M207" i="3" s="1"/>
  <c r="K206" i="3"/>
  <c r="M206" i="3" s="1"/>
  <c r="K205" i="3"/>
  <c r="M205" i="3" s="1"/>
  <c r="K200" i="3"/>
  <c r="M200" i="3" s="1"/>
  <c r="K199" i="3"/>
  <c r="M199" i="3" s="1"/>
  <c r="K197" i="3"/>
  <c r="M197" i="3" s="1"/>
  <c r="K196" i="3"/>
  <c r="M196" i="3" s="1"/>
  <c r="K194" i="3"/>
  <c r="M194" i="3" s="1"/>
  <c r="K193" i="3"/>
  <c r="M193" i="3" s="1"/>
  <c r="K192" i="3"/>
  <c r="M192" i="3" s="1"/>
  <c r="K191" i="3"/>
  <c r="M191" i="3" s="1"/>
  <c r="K190" i="3"/>
  <c r="M190" i="3" s="1"/>
  <c r="K189" i="3"/>
  <c r="M189" i="3" s="1"/>
  <c r="K188" i="3"/>
  <c r="M188" i="3" s="1"/>
  <c r="K187" i="3"/>
  <c r="M187" i="3" s="1"/>
  <c r="K186" i="3"/>
  <c r="M186" i="3" s="1"/>
  <c r="K185" i="3"/>
  <c r="M185" i="3" s="1"/>
  <c r="K184" i="3"/>
  <c r="M184" i="3" s="1"/>
  <c r="K183" i="3"/>
  <c r="M183" i="3" s="1"/>
  <c r="K182" i="3"/>
  <c r="M182" i="3" s="1"/>
  <c r="K181" i="3"/>
  <c r="M181" i="3" s="1"/>
  <c r="K180" i="3"/>
  <c r="M180" i="3" s="1"/>
  <c r="K179" i="3"/>
  <c r="M179" i="3" s="1"/>
  <c r="F178" i="3"/>
  <c r="F202" i="3" s="1"/>
  <c r="K175" i="3"/>
  <c r="M175" i="3" s="1"/>
  <c r="K174" i="3"/>
  <c r="M174" i="3" s="1"/>
  <c r="K173" i="3"/>
  <c r="M173" i="3" s="1"/>
  <c r="K172" i="3"/>
  <c r="M172" i="3" s="1"/>
  <c r="K170" i="3"/>
  <c r="M170" i="3" s="1"/>
  <c r="K169" i="3"/>
  <c r="M169" i="3" s="1"/>
  <c r="K168" i="3"/>
  <c r="M168" i="3" s="1"/>
  <c r="K167" i="3"/>
  <c r="M167" i="3" s="1"/>
  <c r="K166" i="3"/>
  <c r="M166" i="3" s="1"/>
  <c r="K165" i="3"/>
  <c r="M165" i="3" s="1"/>
  <c r="K164" i="3"/>
  <c r="M164" i="3" s="1"/>
  <c r="K163" i="3"/>
  <c r="M163" i="3" s="1"/>
  <c r="K162" i="3"/>
  <c r="M162" i="3" s="1"/>
  <c r="K161" i="3"/>
  <c r="M161" i="3" s="1"/>
  <c r="K160" i="3"/>
  <c r="M160" i="3" s="1"/>
  <c r="K159" i="3"/>
  <c r="M159" i="3" s="1"/>
  <c r="K157" i="3"/>
  <c r="M157" i="3" s="1"/>
  <c r="K156" i="3"/>
  <c r="M156" i="3" s="1"/>
  <c r="K155" i="3"/>
  <c r="M155" i="3" s="1"/>
  <c r="K154" i="3"/>
  <c r="M154" i="3" s="1"/>
  <c r="K153" i="3"/>
  <c r="M153" i="3" s="1"/>
  <c r="K152" i="3"/>
  <c r="M152" i="3" s="1"/>
  <c r="K151" i="3"/>
  <c r="M151" i="3" s="1"/>
  <c r="K148" i="3"/>
  <c r="M148" i="3" s="1"/>
  <c r="K147" i="3"/>
  <c r="M147" i="3" s="1"/>
  <c r="K146" i="3"/>
  <c r="M146" i="3" s="1"/>
  <c r="K145" i="3"/>
  <c r="M145" i="3" s="1"/>
  <c r="K144" i="3"/>
  <c r="M144" i="3" s="1"/>
  <c r="K143" i="3"/>
  <c r="M143" i="3" s="1"/>
  <c r="K142" i="3"/>
  <c r="M142" i="3" s="1"/>
  <c r="K141" i="3"/>
  <c r="M141" i="3" s="1"/>
  <c r="K140" i="3"/>
  <c r="M140" i="3" s="1"/>
  <c r="K139" i="3"/>
  <c r="M139" i="3" s="1"/>
  <c r="K137" i="3"/>
  <c r="M137" i="3" s="1"/>
  <c r="K136" i="3"/>
  <c r="M136" i="3" s="1"/>
  <c r="K135" i="3"/>
  <c r="M135" i="3" s="1"/>
  <c r="K134" i="3"/>
  <c r="M134" i="3" s="1"/>
  <c r="K133" i="3"/>
  <c r="M133" i="3" s="1"/>
  <c r="K132" i="3"/>
  <c r="M132" i="3" s="1"/>
  <c r="K131" i="3"/>
  <c r="M131" i="3" s="1"/>
  <c r="K130" i="3"/>
  <c r="M130" i="3" s="1"/>
  <c r="K129" i="3"/>
  <c r="M129" i="3" s="1"/>
  <c r="K128" i="3"/>
  <c r="M128" i="3" s="1"/>
  <c r="K125" i="3"/>
  <c r="M125" i="3" s="1"/>
  <c r="M124" i="3" s="1"/>
  <c r="K123" i="3"/>
  <c r="M123" i="3" s="1"/>
  <c r="K122" i="3"/>
  <c r="M122" i="3" s="1"/>
  <c r="K120" i="3"/>
  <c r="M120" i="3" s="1"/>
  <c r="K119" i="3"/>
  <c r="M119" i="3" s="1"/>
  <c r="K118" i="3"/>
  <c r="M118" i="3" s="1"/>
  <c r="K117" i="3"/>
  <c r="M117" i="3" s="1"/>
  <c r="K116" i="3"/>
  <c r="M116" i="3" s="1"/>
  <c r="F115" i="3"/>
  <c r="K115" i="3" s="1"/>
  <c r="M115" i="3" s="1"/>
  <c r="K112" i="3"/>
  <c r="M112" i="3" s="1"/>
  <c r="F112" i="3"/>
  <c r="K111" i="3"/>
  <c r="M111" i="3" s="1"/>
  <c r="K110" i="3"/>
  <c r="M110" i="3" s="1"/>
  <c r="K109" i="3"/>
  <c r="M109" i="3" s="1"/>
  <c r="F109" i="3"/>
  <c r="K108" i="3"/>
  <c r="M108" i="3" s="1"/>
  <c r="F107" i="3"/>
  <c r="K107" i="3" s="1"/>
  <c r="M107" i="3" s="1"/>
  <c r="K106" i="3"/>
  <c r="M106" i="3" s="1"/>
  <c r="K104" i="3"/>
  <c r="M104" i="3" s="1"/>
  <c r="F103" i="3"/>
  <c r="K103" i="3" s="1"/>
  <c r="M103" i="3" s="1"/>
  <c r="K102" i="3"/>
  <c r="M102" i="3" s="1"/>
  <c r="K100" i="3"/>
  <c r="M100" i="3" s="1"/>
  <c r="K99" i="3"/>
  <c r="M99" i="3" s="1"/>
  <c r="K98" i="3"/>
  <c r="M98" i="3" s="1"/>
  <c r="K97" i="3"/>
  <c r="M97" i="3" s="1"/>
  <c r="K96" i="3"/>
  <c r="M96" i="3" s="1"/>
  <c r="K95" i="3"/>
  <c r="M95" i="3" s="1"/>
  <c r="K94" i="3"/>
  <c r="M94" i="3" s="1"/>
  <c r="K92" i="3"/>
  <c r="M92" i="3" s="1"/>
  <c r="K91" i="3"/>
  <c r="M91" i="3" s="1"/>
  <c r="K90" i="3"/>
  <c r="M90" i="3" s="1"/>
  <c r="K89" i="3"/>
  <c r="M89" i="3" s="1"/>
  <c r="K88" i="3"/>
  <c r="M88" i="3" s="1"/>
  <c r="K87" i="3"/>
  <c r="M87" i="3" s="1"/>
  <c r="K86" i="3"/>
  <c r="M86" i="3" s="1"/>
  <c r="K84" i="3"/>
  <c r="M84" i="3" s="1"/>
  <c r="K83" i="3"/>
  <c r="M83" i="3" s="1"/>
  <c r="K82" i="3"/>
  <c r="M82" i="3" s="1"/>
  <c r="K81" i="3"/>
  <c r="M81" i="3" s="1"/>
  <c r="K79" i="3"/>
  <c r="M79" i="3" s="1"/>
  <c r="K78" i="3"/>
  <c r="M78" i="3" s="1"/>
  <c r="K77" i="3"/>
  <c r="M77" i="3" s="1"/>
  <c r="K76" i="3"/>
  <c r="M76" i="3" s="1"/>
  <c r="K75" i="3"/>
  <c r="M75" i="3" s="1"/>
  <c r="K74" i="3"/>
  <c r="M74" i="3" s="1"/>
  <c r="K73" i="3"/>
  <c r="M73" i="3" s="1"/>
  <c r="K72" i="3"/>
  <c r="M72" i="3" s="1"/>
  <c r="K71" i="3"/>
  <c r="M71" i="3" s="1"/>
  <c r="K70" i="3"/>
  <c r="M70" i="3" s="1"/>
  <c r="K69" i="3"/>
  <c r="M69" i="3" s="1"/>
  <c r="K68" i="3"/>
  <c r="M68" i="3" s="1"/>
  <c r="K67" i="3"/>
  <c r="M67" i="3" s="1"/>
  <c r="K66" i="3"/>
  <c r="M66" i="3" s="1"/>
  <c r="K65" i="3"/>
  <c r="M65" i="3" s="1"/>
  <c r="K64" i="3"/>
  <c r="M64" i="3" s="1"/>
  <c r="K61" i="3"/>
  <c r="M61" i="3" s="1"/>
  <c r="K60" i="3"/>
  <c r="M60" i="3" s="1"/>
  <c r="K59" i="3"/>
  <c r="M59" i="3" s="1"/>
  <c r="F59" i="3"/>
  <c r="K58" i="3"/>
  <c r="M58" i="3" s="1"/>
  <c r="K57" i="3"/>
  <c r="M57" i="3" s="1"/>
  <c r="K56" i="3"/>
  <c r="M56" i="3" s="1"/>
  <c r="K55" i="3"/>
  <c r="M55" i="3" s="1"/>
  <c r="K54" i="3"/>
  <c r="M54" i="3" s="1"/>
  <c r="K53" i="3"/>
  <c r="M53" i="3" s="1"/>
  <c r="K52" i="3"/>
  <c r="M52" i="3" s="1"/>
  <c r="K51" i="3"/>
  <c r="M51" i="3" s="1"/>
  <c r="K50" i="3"/>
  <c r="M50" i="3" s="1"/>
  <c r="K49" i="3"/>
  <c r="M49" i="3" s="1"/>
  <c r="K48" i="3"/>
  <c r="M48" i="3" s="1"/>
  <c r="F47" i="3"/>
  <c r="K47" i="3" s="1"/>
  <c r="M47" i="3" s="1"/>
  <c r="K46" i="3"/>
  <c r="M46" i="3" s="1"/>
  <c r="K45" i="3"/>
  <c r="M45" i="3" s="1"/>
  <c r="K43" i="3"/>
  <c r="M43" i="3" s="1"/>
  <c r="K42" i="3"/>
  <c r="M42" i="3" s="1"/>
  <c r="K41" i="3"/>
  <c r="M41" i="3" s="1"/>
  <c r="K39" i="3"/>
  <c r="M39" i="3" s="1"/>
  <c r="K38" i="3"/>
  <c r="M38" i="3" s="1"/>
  <c r="K37" i="3"/>
  <c r="M37" i="3" s="1"/>
  <c r="F36" i="3"/>
  <c r="K36" i="3" s="1"/>
  <c r="M36" i="3" s="1"/>
  <c r="F35" i="3"/>
  <c r="K35" i="3" s="1"/>
  <c r="M35" i="3" s="1"/>
  <c r="K34" i="3"/>
  <c r="M34" i="3" s="1"/>
  <c r="F33" i="3"/>
  <c r="K33" i="3" s="1"/>
  <c r="M33" i="3" s="1"/>
  <c r="F32" i="3"/>
  <c r="K32" i="3" s="1"/>
  <c r="M32" i="3" s="1"/>
  <c r="F31" i="3"/>
  <c r="K31" i="3" s="1"/>
  <c r="M31" i="3" s="1"/>
  <c r="K30" i="3"/>
  <c r="M30" i="3" s="1"/>
  <c r="F29" i="3"/>
  <c r="K29" i="3" s="1"/>
  <c r="M29" i="3" s="1"/>
  <c r="F28" i="3"/>
  <c r="K28" i="3" s="1"/>
  <c r="M28" i="3" s="1"/>
  <c r="K27" i="3"/>
  <c r="M27" i="3" s="1"/>
  <c r="K24" i="3"/>
  <c r="M24" i="3" s="1"/>
  <c r="K23" i="3"/>
  <c r="M23" i="3" s="1"/>
  <c r="K22" i="3"/>
  <c r="M22" i="3" s="1"/>
  <c r="K21" i="3"/>
  <c r="M21" i="3" s="1"/>
  <c r="K19" i="3"/>
  <c r="M19" i="3" s="1"/>
  <c r="K18" i="3"/>
  <c r="M18" i="3" s="1"/>
  <c r="K17" i="3"/>
  <c r="M17" i="3" s="1"/>
  <c r="K15" i="3"/>
  <c r="M15" i="3" s="1"/>
  <c r="K13" i="3"/>
  <c r="M13" i="3" s="1"/>
  <c r="K12" i="3"/>
  <c r="M12" i="3" s="1"/>
  <c r="K11" i="3"/>
  <c r="M11" i="3" s="1"/>
  <c r="M3" i="3"/>
  <c r="K178" i="3" l="1"/>
  <c r="M178" i="3" s="1"/>
  <c r="K202" i="7"/>
  <c r="M202" i="7" s="1"/>
  <c r="M176" i="7" s="1"/>
  <c r="M226" i="4"/>
  <c r="M226" i="7"/>
  <c r="M226" i="5"/>
  <c r="K202" i="4"/>
  <c r="M202" i="4" s="1"/>
  <c r="M176" i="4" s="1"/>
  <c r="M25" i="6"/>
  <c r="K202" i="3"/>
  <c r="M202" i="3" s="1"/>
  <c r="M176" i="3" s="1"/>
  <c r="M113" i="5"/>
  <c r="M203" i="6"/>
  <c r="M236" i="6"/>
  <c r="M9" i="3"/>
  <c r="M455" i="3"/>
  <c r="M203" i="3"/>
  <c r="M105" i="3"/>
  <c r="M233" i="3"/>
  <c r="M236" i="3"/>
  <c r="M126" i="5"/>
  <c r="M62" i="3"/>
  <c r="M149" i="3"/>
  <c r="M236" i="5"/>
  <c r="M431" i="5"/>
  <c r="M149" i="6"/>
  <c r="M126" i="7"/>
  <c r="M294" i="7"/>
  <c r="M404" i="7"/>
  <c r="M455" i="7"/>
  <c r="M294" i="5"/>
  <c r="M404" i="6"/>
  <c r="M126" i="4"/>
  <c r="M404" i="3"/>
  <c r="M9" i="6"/>
  <c r="M62" i="6"/>
  <c r="M431" i="7"/>
  <c r="M9" i="4"/>
  <c r="M233" i="4"/>
  <c r="M149" i="5"/>
  <c r="M25" i="7"/>
  <c r="M113" i="7"/>
  <c r="K202" i="5"/>
  <c r="M202" i="5" s="1"/>
  <c r="M176" i="5" s="1"/>
  <c r="M233" i="5"/>
  <c r="M233" i="6"/>
  <c r="M294" i="6"/>
  <c r="M233" i="7"/>
  <c r="M149" i="7"/>
  <c r="M203" i="7"/>
  <c r="M9" i="7"/>
  <c r="M44" i="7"/>
  <c r="M62" i="7"/>
  <c r="M105" i="7"/>
  <c r="M236" i="7"/>
  <c r="M105" i="6"/>
  <c r="M113" i="6"/>
  <c r="M126" i="6"/>
  <c r="M226" i="6"/>
  <c r="M44" i="6"/>
  <c r="M431" i="6"/>
  <c r="M455" i="6"/>
  <c r="K202" i="6"/>
  <c r="M202" i="6" s="1"/>
  <c r="M176" i="6" s="1"/>
  <c r="M62" i="5"/>
  <c r="M25" i="5"/>
  <c r="M44" i="5"/>
  <c r="M105" i="5"/>
  <c r="M203" i="5"/>
  <c r="M404" i="5"/>
  <c r="M455" i="5"/>
  <c r="M9" i="5"/>
  <c r="M44" i="4"/>
  <c r="M455" i="4"/>
  <c r="M62" i="4"/>
  <c r="M203" i="4"/>
  <c r="M236" i="4"/>
  <c r="M105" i="4"/>
  <c r="M149" i="4"/>
  <c r="M294" i="4"/>
  <c r="M404" i="4"/>
  <c r="M431" i="4"/>
  <c r="M25" i="4"/>
  <c r="M113" i="4"/>
  <c r="M126" i="3"/>
  <c r="M226" i="3"/>
  <c r="M294" i="3"/>
  <c r="M113" i="3"/>
  <c r="M25" i="3"/>
  <c r="M44" i="3"/>
  <c r="M431" i="3"/>
  <c r="M493" i="4" l="1"/>
  <c r="M493" i="6"/>
  <c r="M493" i="3"/>
  <c r="M493" i="7"/>
  <c r="M493" i="5"/>
  <c r="D12" i="2" l="1"/>
  <c r="D9" i="2"/>
  <c r="D5" i="2"/>
  <c r="H91" i="1"/>
  <c r="H90" i="1"/>
  <c r="F89" i="1"/>
  <c r="H89" i="1" s="1"/>
  <c r="H88" i="1"/>
  <c r="H86" i="1"/>
  <c r="F85" i="1"/>
  <c r="H85" i="1" s="1"/>
  <c r="H78" i="1"/>
  <c r="H75" i="1"/>
  <c r="E72" i="1"/>
  <c r="F49" i="1"/>
  <c r="H49" i="1" s="1"/>
  <c r="H45" i="1"/>
  <c r="F43" i="1"/>
  <c r="H43" i="1" s="1"/>
  <c r="H29" i="1"/>
  <c r="H28" i="1"/>
  <c r="F15" i="1"/>
  <c r="H15" i="1" s="1"/>
  <c r="H14" i="1"/>
  <c r="F13" i="1"/>
  <c r="H13" i="1" s="1"/>
  <c r="F11" i="1"/>
  <c r="H11" i="1" s="1"/>
  <c r="H16" i="1" l="1"/>
  <c r="D17" i="2"/>
  <c r="L494" i="5" s="1"/>
  <c r="H9" i="1"/>
  <c r="H73" i="1"/>
  <c r="H72" i="1"/>
  <c r="H67" i="1" s="1"/>
  <c r="H76" i="1"/>
  <c r="H41" i="1"/>
  <c r="H92" i="1"/>
  <c r="H99" i="1" l="1"/>
  <c r="L494" i="7"/>
  <c r="L497" i="7" s="1"/>
  <c r="G100" i="1"/>
  <c r="K101" i="1" s="1"/>
  <c r="L494" i="3"/>
  <c r="L497" i="3" s="1"/>
  <c r="L494" i="4"/>
  <c r="L497" i="4" s="1"/>
  <c r="L494" i="6"/>
  <c r="L497" i="6" s="1"/>
  <c r="L497" i="5"/>
  <c r="M494" i="5"/>
  <c r="M495" i="5" s="1"/>
  <c r="M2" i="5" s="1"/>
  <c r="M4" i="5" s="1"/>
  <c r="M494" i="4"/>
  <c r="M495" i="4" s="1"/>
  <c r="M2" i="4" s="1"/>
  <c r="M4" i="4" s="1"/>
  <c r="M494" i="7"/>
  <c r="M495" i="7" s="1"/>
  <c r="M2" i="7" s="1"/>
  <c r="M4" i="7" s="1"/>
  <c r="M494" i="6"/>
  <c r="M495" i="6" s="1"/>
  <c r="M2" i="6" s="1"/>
  <c r="M4" i="6" s="1"/>
  <c r="H100" i="1" l="1"/>
  <c r="H101" i="1" s="1"/>
  <c r="M494" i="3"/>
  <c r="M495" i="3" s="1"/>
  <c r="M2" i="3" s="1"/>
  <c r="M4" i="3" s="1"/>
  <c r="H2" i="1" l="1"/>
  <c r="H4" i="1" s="1"/>
</calcChain>
</file>

<file path=xl/sharedStrings.xml><?xml version="1.0" encoding="utf-8"?>
<sst xmlns="http://schemas.openxmlformats.org/spreadsheetml/2006/main" count="8797" uniqueCount="1005">
  <si>
    <t>VALOR TOTAL</t>
  </si>
  <si>
    <t>ÁREA DE INTERVENÇÃO (M²) =</t>
  </si>
  <si>
    <t>VALOR POR M² (R$/M²) =</t>
  </si>
  <si>
    <t>ITEM</t>
  </si>
  <si>
    <t>REF.
PREÇOS</t>
  </si>
  <si>
    <t>DESCRIÇÃO DOS SERVIÇOS</t>
  </si>
  <si>
    <t>UN</t>
  </si>
  <si>
    <t>QUANTIDADE
TOTAL</t>
  </si>
  <si>
    <t>CUSTO UNITÁRIO</t>
  </si>
  <si>
    <t>TOTAL</t>
  </si>
  <si>
    <t>01. DESPESAS OPERACIONAIS E ADMINISTRAÇÃO DA OBRA</t>
  </si>
  <si>
    <t xml:space="preserve">DOCUMENTAÇÕES </t>
  </si>
  <si>
    <t>01.1</t>
  </si>
  <si>
    <t>ARTs (Anotação de responsabilidade técnica) - civil, elétrica, hidráulica e ar condicionado</t>
  </si>
  <si>
    <t>vb</t>
  </si>
  <si>
    <t>01.2</t>
  </si>
  <si>
    <t>Seguro de obra</t>
  </si>
  <si>
    <t>01.3</t>
  </si>
  <si>
    <t>Manual de operações e As built - 02 cópias impressas e 01 eletrônica de arquitetura/ hidráulica /elétrica/ incendio e ar condicionado</t>
  </si>
  <si>
    <t>01.4</t>
  </si>
  <si>
    <t>DESPESAS OPERACIONAIS</t>
  </si>
  <si>
    <t>01.5</t>
  </si>
  <si>
    <t>Subsídios e/ou despesas indiretas (material de escritório, ferramentas, andaimes, EPIs e todos os demais necessários à completa execução da obra).</t>
  </si>
  <si>
    <t>EQUIPE DE SUPERVISÃO</t>
  </si>
  <si>
    <t>01.6</t>
  </si>
  <si>
    <t>Chefe de obras - (arquiteto ou engenheiro ou engenheiro senior)</t>
  </si>
  <si>
    <t>mês</t>
  </si>
  <si>
    <t>01.7</t>
  </si>
  <si>
    <t>Demais custos de equipe de supervisão</t>
  </si>
  <si>
    <t>01.8</t>
  </si>
  <si>
    <t>Técnico de segurança do Trabalho - acompanhamento full time</t>
  </si>
  <si>
    <t>PROTEÇÕES</t>
  </si>
  <si>
    <t>01.9</t>
  </si>
  <si>
    <t>Hall dos elevadores</t>
  </si>
  <si>
    <t>01.10</t>
  </si>
  <si>
    <t>Elevador - com madeirit e isopor de 2 cm</t>
  </si>
  <si>
    <t>unid</t>
  </si>
  <si>
    <t>01.11</t>
  </si>
  <si>
    <t>Proteção de persianas durante a execução da obra</t>
  </si>
  <si>
    <t>Proteção de acabamento durante a obra com lona plástica, papelão e maderit. (incluso proteção de pisos, mobiliários  e caixilhos para a execução dos serviços de terceiros e quantas vezes se fizer necessário)</t>
  </si>
  <si>
    <t>m2</t>
  </si>
  <si>
    <t>02. SERVIÇOS PRELIMINARES</t>
  </si>
  <si>
    <t>DEMOLIÇÕES E RETIRADAS</t>
  </si>
  <si>
    <t>02.1</t>
  </si>
  <si>
    <t>m²</t>
  </si>
  <si>
    <t>02.2</t>
  </si>
  <si>
    <t>Forro modular (retirar para reaproveitamento)</t>
  </si>
  <si>
    <t>02.3</t>
  </si>
  <si>
    <t>02.4</t>
  </si>
  <si>
    <t>02.5</t>
  </si>
  <si>
    <t>ml</t>
  </si>
  <si>
    <t>02.6</t>
  </si>
  <si>
    <t>02.7</t>
  </si>
  <si>
    <t>Luminárias (retirar para reaproveitamento)</t>
  </si>
  <si>
    <t>02.8</t>
  </si>
  <si>
    <t>02.9</t>
  </si>
  <si>
    <t>02.10</t>
  </si>
  <si>
    <t>02.11</t>
  </si>
  <si>
    <t>LIMPEZA PERMANTENTE E BOTA-FORA</t>
  </si>
  <si>
    <t>02.12</t>
  </si>
  <si>
    <t>Manutenção de limpeza permanente da obra</t>
  </si>
  <si>
    <t>02.13</t>
  </si>
  <si>
    <t>Carga Manual de Entulho</t>
  </si>
  <si>
    <t>Remoção de entulhos por caçambas estacionárias capacidade 4m³, incluindo locação, carga, descarga e transporte para bota-fora legalizado</t>
  </si>
  <si>
    <t>03. PISOS</t>
  </si>
  <si>
    <t>03.1</t>
  </si>
  <si>
    <t>03.3</t>
  </si>
  <si>
    <t>03.5</t>
  </si>
  <si>
    <t>03.6</t>
  </si>
  <si>
    <t>03.8</t>
  </si>
  <si>
    <t>03.9</t>
  </si>
  <si>
    <t>04. PAREDES, DIVISÓRIAS E REVESTIMENTOS</t>
  </si>
  <si>
    <t>PAREDES E FECHAMENTOS EM GESSO ACARTONADO</t>
  </si>
  <si>
    <t>04.3</t>
  </si>
  <si>
    <t>04.4</t>
  </si>
  <si>
    <t>04.5</t>
  </si>
  <si>
    <t>cj</t>
  </si>
  <si>
    <t>REVESTIMENTOS DE PAREDE</t>
  </si>
  <si>
    <t>04.6</t>
  </si>
  <si>
    <t>DIVISÓRIAS E CAIXILHOS DE VIDRO</t>
  </si>
  <si>
    <t>04.7</t>
  </si>
  <si>
    <t>04.8</t>
  </si>
  <si>
    <t>04.9</t>
  </si>
  <si>
    <t>04.10</t>
  </si>
  <si>
    <t>04.11</t>
  </si>
  <si>
    <t xml:space="preserve">PORTAS </t>
  </si>
  <si>
    <t>04.12</t>
  </si>
  <si>
    <t>04.13</t>
  </si>
  <si>
    <t>04.14</t>
  </si>
  <si>
    <t>04.15</t>
  </si>
  <si>
    <t>04.16</t>
  </si>
  <si>
    <t>04.17</t>
  </si>
  <si>
    <t>04.18</t>
  </si>
  <si>
    <t>04.19</t>
  </si>
  <si>
    <t>05. FORROS</t>
  </si>
  <si>
    <t>05.1</t>
  </si>
  <si>
    <t>05.2</t>
  </si>
  <si>
    <t>05.3</t>
  </si>
  <si>
    <t>05.4</t>
  </si>
  <si>
    <t>05.5</t>
  </si>
  <si>
    <t>05.6</t>
  </si>
  <si>
    <t>06. PINTURA</t>
  </si>
  <si>
    <t>Paredes</t>
  </si>
  <si>
    <t>06.1</t>
  </si>
  <si>
    <t>06.2</t>
  </si>
  <si>
    <t>06.3</t>
  </si>
  <si>
    <t>06.4</t>
  </si>
  <si>
    <t>06.5</t>
  </si>
  <si>
    <t>Forro</t>
  </si>
  <si>
    <t>07.1</t>
  </si>
  <si>
    <t>08. COMUNICAÇÃO VISUAL</t>
  </si>
  <si>
    <t>08.1</t>
  </si>
  <si>
    <t>pç</t>
  </si>
  <si>
    <t>08.2</t>
  </si>
  <si>
    <t>08.3</t>
  </si>
  <si>
    <t>08.4</t>
  </si>
  <si>
    <t>08.5</t>
  </si>
  <si>
    <t>08.6</t>
  </si>
  <si>
    <t>08.7</t>
  </si>
  <si>
    <t>08.8</t>
  </si>
  <si>
    <t>08.9</t>
  </si>
  <si>
    <t>08.10</t>
  </si>
  <si>
    <t>08.11</t>
  </si>
  <si>
    <t>08.12</t>
  </si>
  <si>
    <t>08.13</t>
  </si>
  <si>
    <t>08.14</t>
  </si>
  <si>
    <t>09. SISTEMAS MULTIMÍDIA</t>
  </si>
  <si>
    <t>EQUIPAMENTOS</t>
  </si>
  <si>
    <t>09.1</t>
  </si>
  <si>
    <t>09.2</t>
  </si>
  <si>
    <t>09.3</t>
  </si>
  <si>
    <t>09.4</t>
  </si>
  <si>
    <t>09.5</t>
  </si>
  <si>
    <t>09.6</t>
  </si>
  <si>
    <t>09.7</t>
  </si>
  <si>
    <t>09.8</t>
  </si>
  <si>
    <t>09.9</t>
  </si>
  <si>
    <t>09.10</t>
  </si>
  <si>
    <t>09.11</t>
  </si>
  <si>
    <t>SERVIÇOS</t>
  </si>
  <si>
    <t>09.12</t>
  </si>
  <si>
    <t>09.13</t>
  </si>
  <si>
    <t>09.14</t>
  </si>
  <si>
    <t>09.15</t>
  </si>
  <si>
    <t>10. LUMINÁRIAS</t>
  </si>
  <si>
    <t>10.1</t>
  </si>
  <si>
    <t>10.2</t>
  </si>
  <si>
    <t>10.3</t>
  </si>
  <si>
    <t>10.4</t>
  </si>
  <si>
    <t>10.5</t>
  </si>
  <si>
    <t>10.6</t>
  </si>
  <si>
    <t>10.7</t>
  </si>
  <si>
    <t>10.8</t>
  </si>
  <si>
    <t>10.9</t>
  </si>
  <si>
    <t>10.10</t>
  </si>
  <si>
    <t>10.11</t>
  </si>
  <si>
    <t>MONTAGENS</t>
  </si>
  <si>
    <t>10.12</t>
  </si>
  <si>
    <t>10.13</t>
  </si>
  <si>
    <t>10.14</t>
  </si>
  <si>
    <t>10.15</t>
  </si>
  <si>
    <t>INSTALAÇÃO</t>
  </si>
  <si>
    <t>11. MARCENARIA</t>
  </si>
  <si>
    <t>11.1</t>
  </si>
  <si>
    <t>11.2</t>
  </si>
  <si>
    <t>11.3</t>
  </si>
  <si>
    <t>11.4</t>
  </si>
  <si>
    <t>11.5</t>
  </si>
  <si>
    <t>11.6</t>
  </si>
  <si>
    <t>11.7</t>
  </si>
  <si>
    <t>11.8</t>
  </si>
  <si>
    <t>11.9</t>
  </si>
  <si>
    <t>11.10</t>
  </si>
  <si>
    <t>12. LIMPEZA E APOIO CIVIL</t>
  </si>
  <si>
    <t>LIMPEZA FINAL</t>
  </si>
  <si>
    <t>12.1</t>
  </si>
  <si>
    <t>APOIO CIVIL</t>
  </si>
  <si>
    <t>12.2</t>
  </si>
  <si>
    <t>12.3</t>
  </si>
  <si>
    <t>12.4</t>
  </si>
  <si>
    <t>13. PERSIANAS</t>
  </si>
  <si>
    <t>13.1</t>
  </si>
  <si>
    <t>14. INSTALAÇÕES HIDRÁULICAS</t>
  </si>
  <si>
    <t>ÁGUA FRIA</t>
  </si>
  <si>
    <t>14.1</t>
  </si>
  <si>
    <t>m</t>
  </si>
  <si>
    <t>14.2</t>
  </si>
  <si>
    <t>14.3</t>
  </si>
  <si>
    <t>14.4</t>
  </si>
  <si>
    <t>14.5</t>
  </si>
  <si>
    <t>ESGOTO</t>
  </si>
  <si>
    <t>14.6</t>
  </si>
  <si>
    <t>14.7</t>
  </si>
  <si>
    <t>14.8</t>
  </si>
  <si>
    <t>14.9</t>
  </si>
  <si>
    <t>14.10</t>
  </si>
  <si>
    <t>14.11</t>
  </si>
  <si>
    <t>14.12</t>
  </si>
  <si>
    <t>14.13</t>
  </si>
  <si>
    <t>14.14</t>
  </si>
  <si>
    <t>14.15</t>
  </si>
  <si>
    <t>14.16</t>
  </si>
  <si>
    <t>14.17</t>
  </si>
  <si>
    <t>15. INSTALAÇÕES ELÉTRICAS</t>
  </si>
  <si>
    <t>15.1</t>
  </si>
  <si>
    <t>15.2</t>
  </si>
  <si>
    <t>15.3</t>
  </si>
  <si>
    <t>CABOS CONDUTORES - DISTRIBUIÇÃO</t>
  </si>
  <si>
    <t>15.4</t>
  </si>
  <si>
    <t>Cabo de cobre tipo PP 3x1,5mm²</t>
  </si>
  <si>
    <t>15.5</t>
  </si>
  <si>
    <t>Cabo de cobre singelo, # 2,5 mm2, com isolamento de composto e capa externa de EPR, tipo antichama, afumex da Prysmian, tensão de serviço 750V cor preto</t>
  </si>
  <si>
    <t>15.6</t>
  </si>
  <si>
    <t>Cabo de cobre singelo, # 2,5 mm2, com isolamento de composto e capa externa de EPR, tipo antichama, afumex da Prysmian, tensão de serviço 750V cor branco</t>
  </si>
  <si>
    <t>15.7</t>
  </si>
  <si>
    <t>Cabo de cobre singelo, # 2,5 mm2, com isolamento de composto e capa externa de EPR, tipo antichama, afumex da Prysmian, tensão de serviço 750V cor vermelho</t>
  </si>
  <si>
    <t>15.8</t>
  </si>
  <si>
    <t>Cabo de cobre singelo, # 2,5 mm2, com isolamento de composto e capa externa de EPR, tipo antichama, afumex da Prysmian, tensão de serviço 750V cor azul</t>
  </si>
  <si>
    <t>15.9</t>
  </si>
  <si>
    <t>Cabo de cobre singelo, # 2,5 mm2, com isolamento de composto e capa externa de EPR, tipo antichama, afumex da Prysmian, tensão de serviço 750V cor verde</t>
  </si>
  <si>
    <t>15.10</t>
  </si>
  <si>
    <t>Cabo de cobre singelo, # 4 mm2, com isolamento de composto e capa externa de EPR, tipo antichama, afumex da Prysmian, tensão de serviço 750V cor preto</t>
  </si>
  <si>
    <t>15.11</t>
  </si>
  <si>
    <t>Cabo de cobre singelo, # 4 mm2, com isolamento de composto e capa externa de EPR, tipo antichama, afumex da Prysmian, tensão de serviço 750V cor branco</t>
  </si>
  <si>
    <t>15.12</t>
  </si>
  <si>
    <t>Cabo de cobre singelo, # 4 mm2, com isolamento de composto e capa externa de EPR, tipo antichama, afumex da Prysmian, tensão de serviço 750V cor vermelho</t>
  </si>
  <si>
    <t>15.13</t>
  </si>
  <si>
    <t>Cabo de cobre singelo, # 4 mm2, com isolamento de composto e capa externa de EPR, tipo antichama, afumex da Prysmian, tensão de serviço 750V cor azul</t>
  </si>
  <si>
    <t>15.14</t>
  </si>
  <si>
    <t>Cabo de cobre singelo, # 4 mm2, com isolamento de composto e capa externa de EPR, tipo antichama, afumex da Prysmian, tensão de serviço 750V cor verde</t>
  </si>
  <si>
    <t>15.15</t>
  </si>
  <si>
    <t>Cabo de cobre singelo, # 6 mm2, com isolamento de composto e capa externa de EPR, tipo antichama, afumex da Prysmian, tensão de serviço 750V cor preto</t>
  </si>
  <si>
    <t>15.16</t>
  </si>
  <si>
    <t>Cabo de cobre singelo, # 6 mm2, com isolamento de composto e capa externa de EPR, tipo antichama, afumex da Prysmian, tensão de serviço 750V cor branco</t>
  </si>
  <si>
    <t>15.17</t>
  </si>
  <si>
    <t>Cabo de cobre singelo, # 6 mm2, com isolamento de composto e capa externa de EPR, tipo antichama, afumex da Prysmian, tensão de serviço 750V cor vermelho</t>
  </si>
  <si>
    <t>15.18</t>
  </si>
  <si>
    <t>Cabo de cobre singelo, # 6 mm2, com isolamento de composto e capa externa de EPR, tipo antichama, afumex da Prysmian, tensão de serviço 750V cor azul</t>
  </si>
  <si>
    <t>15.19</t>
  </si>
  <si>
    <t>Cabo de cobre singelo, # 6 mm2, com isolamento de composto e capa externa de EPR, tipo antichama, afumex da Prysmian, tensão de serviço 750V cor verde</t>
  </si>
  <si>
    <t>15.20</t>
  </si>
  <si>
    <t>Terminais, acessórios, identificações e demais miudezas</t>
  </si>
  <si>
    <t>ELETRODUTOS</t>
  </si>
  <si>
    <t>15.21</t>
  </si>
  <si>
    <t>Eletroduto de aço galvanizado NBR 5598 ø3/4", ref. Daisa</t>
  </si>
  <si>
    <t>15.22</t>
  </si>
  <si>
    <t>Eletroduto de aço galvanizado NBR 5598 ø1", ref. Daisa</t>
  </si>
  <si>
    <t>15.23</t>
  </si>
  <si>
    <t>Eletroduto de aço galvanizado NBR 5598 ø1.1/2", ref. Daisa</t>
  </si>
  <si>
    <t>15.24</t>
  </si>
  <si>
    <t>Condulete de liga de alumínio ø3/4" LR, ref. Daisa</t>
  </si>
  <si>
    <t>pçs</t>
  </si>
  <si>
    <t>15.25</t>
  </si>
  <si>
    <t>Condulete de liga de alumínio ø3/4" LL, ref. Daisa</t>
  </si>
  <si>
    <t>15.26</t>
  </si>
  <si>
    <t>Condulete de liga de alumínio ø3/4" C, ref. Daisa</t>
  </si>
  <si>
    <t>15.27</t>
  </si>
  <si>
    <t>Condulete de liga de alumínio ø3/4" E, ref. Daisa</t>
  </si>
  <si>
    <t>15.28</t>
  </si>
  <si>
    <t>Condulete de liga de alumínio ø3/4" T, ref. Daisa</t>
  </si>
  <si>
    <t>15.29</t>
  </si>
  <si>
    <t>Condulete de liga de alumínio ø1.1/2" LR, ref. Daisa</t>
  </si>
  <si>
    <t>15.30</t>
  </si>
  <si>
    <t>Condulete de liga de alumínio ø1.1/2" LL, ref. Daisa</t>
  </si>
  <si>
    <t>15.31</t>
  </si>
  <si>
    <t>Condulete de liga de alumínio ø1.1/2" C, ref. Daisa</t>
  </si>
  <si>
    <t>15.32</t>
  </si>
  <si>
    <t>Condulete de liga de alumínio ø1.1/2" E, ref. Daisa</t>
  </si>
  <si>
    <t>15.33</t>
  </si>
  <si>
    <t>Eletroduto flexível tipo sealtube ø3/4", TGVP normal com terminais de latão zincado com uma união macho fixo e outra giratória nas pontas, ref. STPF</t>
  </si>
  <si>
    <t>15.34</t>
  </si>
  <si>
    <t>Conjunto de acessórios para fixação e montagem de eletrodutos (curvas, luvas, buchas, arruelas, braçadeiras, conduletes, uniduts, prensa cabos, etc.),</t>
  </si>
  <si>
    <t>PERFILADOS</t>
  </si>
  <si>
    <t>15.35</t>
  </si>
  <si>
    <t xml:space="preserve">Perfilado perfurado com tampa GE chapa #14 - 38X38X3000mm </t>
  </si>
  <si>
    <t>15.36</t>
  </si>
  <si>
    <t>Saida de eletrocalha para perfilado  38 x 38mm;</t>
  </si>
  <si>
    <t>15.37</t>
  </si>
  <si>
    <t>ELETROCALHAS E DUTOS DE PISO</t>
  </si>
  <si>
    <t>15.38</t>
  </si>
  <si>
    <t>Calha lisa com tampa e virola, em chapa de aço galvanizado -100x50mm, ref. Valemam</t>
  </si>
  <si>
    <t>15.39</t>
  </si>
  <si>
    <t>15.40</t>
  </si>
  <si>
    <t>15.41</t>
  </si>
  <si>
    <t>Acessórios para montagem e fixação de calhas (curvas, junções, Tês, cruzetas, reduções, terminais, suportes, saídas para eletrodutos e perfilados, tampa, parafusos, etc.), ref. Valemam</t>
  </si>
  <si>
    <t>CAIXAS</t>
  </si>
  <si>
    <t>15.42</t>
  </si>
  <si>
    <t xml:space="preserve">Quadro de sobrepor para chave de transferência com característica mecânica, grau de proteção IP-55 mínimo, caixa com chapa de carbono # 14MSG com pintura eletrostática a pó na cor bege real 7032 contra - porta e placa de montagem em pintura eletrostática na cor laranja real 2003. </t>
  </si>
  <si>
    <t>15.43</t>
  </si>
  <si>
    <t xml:space="preserve">Quadro de sobrepor com capacidade em número de modulos para 20 disjuntores com característica mecânica, grau de proteção IP-55 mínimo, caixa com chapa de carbono # 14MSG com pintura eletrostática a pó na cor bege real 7032 contra - porta e placa de montagem em pintura eletrostática na cor laranja real 2003. </t>
  </si>
  <si>
    <t>TOMADAS E INTERRUTORES</t>
  </si>
  <si>
    <t>Tomada, padrão brasileiro, 2P+T/20A embutida em caixa 4"X4" com tampa cromada em piso</t>
  </si>
  <si>
    <t>Tomada, padrão brasileiro, 2P+T/20A embutida em mobiliário</t>
  </si>
  <si>
    <t>Tomada, padrão brasileiro, 2P+T/20A embutida em caixa 4"X2" em alvenaria/divisória</t>
  </si>
  <si>
    <t>Caixa de tomada 2P+T para perfilado</t>
  </si>
  <si>
    <t>Interruptor Simples Bipolar - 10A-250V - Linha Pialplus (1 tecla)</t>
  </si>
  <si>
    <t>Interruptor Paralelo Bipolar - 10A-250V - Linha Pialplus (1 tecla)</t>
  </si>
  <si>
    <t>Interruptor Paralelo Bipolar - 10A-250V - Linha Pialplus (2 teclas)</t>
  </si>
  <si>
    <t>Interruptor Paralelo Bipolar - 10A-250V - Linha Pialplus (3 teclas)</t>
  </si>
  <si>
    <t>15.52</t>
  </si>
  <si>
    <t>15.53</t>
  </si>
  <si>
    <t>15.54</t>
  </si>
  <si>
    <t>15.55</t>
  </si>
  <si>
    <t>15.56</t>
  </si>
  <si>
    <t>15.57</t>
  </si>
  <si>
    <t>15.58</t>
  </si>
  <si>
    <t>15.59</t>
  </si>
  <si>
    <t>15.60</t>
  </si>
  <si>
    <t>15.61</t>
  </si>
  <si>
    <t>15.62</t>
  </si>
  <si>
    <t>ATERRAMENTO</t>
  </si>
  <si>
    <t>15.63</t>
  </si>
  <si>
    <t>Barra de aterramento para sistemas eletrônicos (EGB), sistemas principais de telecomunicações (TMGB)  e para a interligação central do equipamento de telecomunicações (TGB).</t>
  </si>
  <si>
    <t xml:space="preserve">un </t>
  </si>
  <si>
    <t>15.64</t>
  </si>
  <si>
    <t>Barra de aterramento para central do equipamento de telecomunicações (TGB).</t>
  </si>
  <si>
    <t>15.65</t>
  </si>
  <si>
    <t>Cabo de cobre nú #16mm² para aterramento dos racks</t>
  </si>
  <si>
    <t>15.66</t>
  </si>
  <si>
    <t>15.67</t>
  </si>
  <si>
    <t>16. CABEAMENTO ESTRUTURADO</t>
  </si>
  <si>
    <t>RACKS E COMPONENTES</t>
  </si>
  <si>
    <t>16.1</t>
  </si>
  <si>
    <t>Patch Panel - categoria 6 de 48 portas - Rack</t>
  </si>
  <si>
    <t>16.2</t>
  </si>
  <si>
    <t>Voice Panel - categoria 6 de 24 portas - Rack</t>
  </si>
  <si>
    <t>Organizador de cabos horizontal 1U - Rack</t>
  </si>
  <si>
    <t>16.4</t>
  </si>
  <si>
    <t>Organizador de cabos horizontal 2U - Rack</t>
  </si>
  <si>
    <t>16.5</t>
  </si>
  <si>
    <t>PDU 1U tipo 1 com 5 tomadas 2P+T aterradas - completo</t>
  </si>
  <si>
    <t>16.6</t>
  </si>
  <si>
    <t>Tampa cega 2Us</t>
  </si>
  <si>
    <t>16.7</t>
  </si>
  <si>
    <t>Régua de tomadas gerenciável através de TCP/IP</t>
  </si>
  <si>
    <t>16.8</t>
  </si>
  <si>
    <t>Régua de Tomadas Comum</t>
  </si>
  <si>
    <t>16.9</t>
  </si>
  <si>
    <t>Painel MDF para espelhamento, PABX, switches e ramais conforme projeto específico</t>
  </si>
  <si>
    <t>MATERIAIS PARA CABEAMENTO ESTRUTURADO</t>
  </si>
  <si>
    <t>16.10</t>
  </si>
  <si>
    <t>Cabo UTP (unshielded twisted pair) - categoria 6</t>
  </si>
  <si>
    <t>16.11</t>
  </si>
  <si>
    <t>Conector RJ45 cat. 6</t>
  </si>
  <si>
    <t>16.12</t>
  </si>
  <si>
    <t>Jack Femea RJ-45 Cat.6</t>
  </si>
  <si>
    <t>16.13</t>
  </si>
  <si>
    <t>Patch Cord RJ45 X RJ45 Cat.6 - 1,5m</t>
  </si>
  <si>
    <t>16.14</t>
  </si>
  <si>
    <t>Patch Cord RJ45 X RJ45 Cat.6 - 2,5m</t>
  </si>
  <si>
    <t>16.15</t>
  </si>
  <si>
    <t>Identificação do cabemento e demais miudezas</t>
  </si>
  <si>
    <t>BACKBONE</t>
  </si>
  <si>
    <t>16.16</t>
  </si>
  <si>
    <t>Distribuidor interno ótico e acessórios (conectores, bandejas) - completo</t>
  </si>
  <si>
    <t>16.17</t>
  </si>
  <si>
    <t>Cabo de fibra óptica multimodo padrão OM-3</t>
  </si>
  <si>
    <t>16.18</t>
  </si>
  <si>
    <t>CTP-APL 50x50 pares</t>
  </si>
  <si>
    <t>16.19</t>
  </si>
  <si>
    <t>CTP-APL 50x100 pares</t>
  </si>
  <si>
    <t>16.20</t>
  </si>
  <si>
    <t>Plaqueta plástica para identificação de cabo de fibra óptica</t>
  </si>
  <si>
    <t>CERTIFICAÇÃO</t>
  </si>
  <si>
    <t>16.21</t>
  </si>
  <si>
    <t>Certificação das instalações de cabeamento estruturado</t>
  </si>
  <si>
    <t>17. PROTEÇÃO E COMBATE A INCÊNDIO</t>
  </si>
  <si>
    <t>SPRINKLER</t>
  </si>
  <si>
    <t>17.1</t>
  </si>
  <si>
    <t>Bicos de Sprinkler Remanjemados</t>
  </si>
  <si>
    <t>ptos</t>
  </si>
  <si>
    <t>17.2</t>
  </si>
  <si>
    <t>17.3</t>
  </si>
  <si>
    <t>Tubulação de aço galvanizado Ø25mm</t>
  </si>
  <si>
    <t>17.4</t>
  </si>
  <si>
    <t>Tubulação de aço galvanizado Ø32mm</t>
  </si>
  <si>
    <t>17.5</t>
  </si>
  <si>
    <t>curva 90º em aço galvanizado Ø25mm</t>
  </si>
  <si>
    <t>17.6</t>
  </si>
  <si>
    <t>curva 90º em aço galvanizado Ø32mm</t>
  </si>
  <si>
    <t>17.7</t>
  </si>
  <si>
    <t>TE 90º em aço galvanizado Ø32mm</t>
  </si>
  <si>
    <t>DETECÇÃO</t>
  </si>
  <si>
    <t>17.8</t>
  </si>
  <si>
    <t>Eletroduto de aço galvanizado NBR 5598  ø3/4", ref. Daisa</t>
  </si>
  <si>
    <t>17.9</t>
  </si>
  <si>
    <t>17.10</t>
  </si>
  <si>
    <t>17.11</t>
  </si>
  <si>
    <t>17.12</t>
  </si>
  <si>
    <t>17.13</t>
  </si>
  <si>
    <t>17.14</t>
  </si>
  <si>
    <t>Cabo para o laço de incêndio, 2 x 1,0mm², blindado.</t>
  </si>
  <si>
    <t>17.15</t>
  </si>
  <si>
    <t>Detector de Fumaça Endereçável Novo - semelhante ao modelo do existente</t>
  </si>
  <si>
    <t>17.16</t>
  </si>
  <si>
    <t>Detector de Fumaça Enderçável Remanejados</t>
  </si>
  <si>
    <t>17.17</t>
  </si>
  <si>
    <t>Interligação com a Central do Condomínio</t>
  </si>
  <si>
    <t>ILUMINAÇÃO DE EMERGÊNCIA</t>
  </si>
  <si>
    <t>17.18</t>
  </si>
  <si>
    <t>Luminaria de Emergencia - 1,5W de LED</t>
  </si>
  <si>
    <t>17.19</t>
  </si>
  <si>
    <t>Balizador de Emergencia - 1,5W de LED</t>
  </si>
  <si>
    <t>18. AR CONDICIONADO</t>
  </si>
  <si>
    <t>18.1</t>
  </si>
  <si>
    <t>Condensadora 18000 Btu/h de condensação à água, 220V monofásica, conforme necessidades e especificações de projeto</t>
  </si>
  <si>
    <t>18.2</t>
  </si>
  <si>
    <t>Condensadora 24000 Btu/h de condensação à água, 220V monofásica, conforme necessidades e especificações de projeto</t>
  </si>
  <si>
    <t>18.3</t>
  </si>
  <si>
    <t>Evaporadora 18000 Btu/h, tipo piso teto aparente, 220V monofásica, conforme necessidades e especificações de projeto</t>
  </si>
  <si>
    <t>18.4</t>
  </si>
  <si>
    <t>Evaporadora 24000 Btu/h, tipo piso teto aparente, 220V monofásica, conforme necessidades e especificações de projeto</t>
  </si>
  <si>
    <t>18.5</t>
  </si>
  <si>
    <t>18.6</t>
  </si>
  <si>
    <t>18.7</t>
  </si>
  <si>
    <t>18.8</t>
  </si>
  <si>
    <t>18.9</t>
  </si>
  <si>
    <t>18.10</t>
  </si>
  <si>
    <t>18.11</t>
  </si>
  <si>
    <t>Difusor de insuflação 4 vias mod. ADLQ-VARYSET  tamanho 3 - Trox</t>
  </si>
  <si>
    <t>18.12</t>
  </si>
  <si>
    <t>Difusor de insuflação 4 vias mod. ADLQ-VARYSET  tamanho 4 - Trox</t>
  </si>
  <si>
    <t>18.13</t>
  </si>
  <si>
    <t>REDE DE DISTRIBUIÇÃO</t>
  </si>
  <si>
    <t>18.14</t>
  </si>
  <si>
    <t>Demolição de rede de dutos existentes</t>
  </si>
  <si>
    <t>kg</t>
  </si>
  <si>
    <t>18.15</t>
  </si>
  <si>
    <t>18.16</t>
  </si>
  <si>
    <t>18.17</t>
  </si>
  <si>
    <t>Dutos flexíveis diâmetro 30 cm isolados com manta de lâ de vidro completos com acessórios</t>
  </si>
  <si>
    <t>18.18</t>
  </si>
  <si>
    <t>Dutos flexíveis diâmetro 15 cm isolados com manta de lâ de vidro completos com acessórios</t>
  </si>
  <si>
    <t>18.19</t>
  </si>
  <si>
    <t>18.20</t>
  </si>
  <si>
    <t>18.21</t>
  </si>
  <si>
    <t>18.22</t>
  </si>
  <si>
    <t>18.23</t>
  </si>
  <si>
    <t>18.24</t>
  </si>
  <si>
    <t>18.25</t>
  </si>
  <si>
    <t>18.26</t>
  </si>
  <si>
    <t>Chicana formato "S"- 200 x 200mm</t>
  </si>
  <si>
    <t>18.27</t>
  </si>
  <si>
    <t>Termostato de ambiente (novo)</t>
  </si>
  <si>
    <t>18.28</t>
  </si>
  <si>
    <t>Termostato de ambiente (remanejamento de local)</t>
  </si>
  <si>
    <t>TUBULAÇÕES FRIGORÍGENAS</t>
  </si>
  <si>
    <t>18.29</t>
  </si>
  <si>
    <t>Instalação da rede frigorígena (linha de líquido + linha de sucção) completa para a CR-01 com isolamento, suporte, conexões e acessórios necessários.</t>
  </si>
  <si>
    <t>18.30</t>
  </si>
  <si>
    <t>18.31</t>
  </si>
  <si>
    <t>Instalação da rede frigorígena (linha de líquido + linha de sucção) completa para a CR-03 com isolamento, suporte, conexões e acessórios necessários.</t>
  </si>
  <si>
    <t>COMISSIONAMENTO E BALANCEAMENTO</t>
  </si>
  <si>
    <t>SUB-TOTAL</t>
  </si>
  <si>
    <t>BDI (ver guia BDI)</t>
  </si>
  <si>
    <t>Composição da taxa de Benefícios e Despesas Indiretas</t>
  </si>
  <si>
    <t>Item</t>
  </si>
  <si>
    <t>DESCRIÇÃO</t>
  </si>
  <si>
    <t>TAXA (%)</t>
  </si>
  <si>
    <t>GRUPO A</t>
  </si>
  <si>
    <t>A.1</t>
  </si>
  <si>
    <t>ADMINISTRAÇÃO LOCAL E DESPESAS AGREGADAS</t>
  </si>
  <si>
    <t xml:space="preserve"> incluso no CD </t>
  </si>
  <si>
    <t>A.2</t>
  </si>
  <si>
    <t>CONSULTORIAS E SERVIÇOS TÉCNICOS</t>
  </si>
  <si>
    <t>A.3</t>
  </si>
  <si>
    <t>TAXA DE RISCO DO EMPREENDIMENTO</t>
  </si>
  <si>
    <t>GRUPO B</t>
  </si>
  <si>
    <t>B.1</t>
  </si>
  <si>
    <t>B.2</t>
  </si>
  <si>
    <t>PIS/COFINS</t>
  </si>
  <si>
    <t>GRUPO C</t>
  </si>
  <si>
    <t>C.1</t>
  </si>
  <si>
    <t>C.2</t>
  </si>
  <si>
    <t>ADMINISTRAÇÃO CENTRAL</t>
  </si>
  <si>
    <t>C.3</t>
  </si>
  <si>
    <t>REMUNERAÇÃO DA CONSTRUTORA</t>
  </si>
  <si>
    <t>C.4</t>
  </si>
  <si>
    <t>DESPESAS FINANCEIRAS</t>
  </si>
  <si>
    <t>BDI = { [ ( 1 + A ) * ( 1 + C) ] / ( 1 - B ) } - 1</t>
  </si>
  <si>
    <t>ISS</t>
  </si>
  <si>
    <t>GARANTIAS</t>
  </si>
  <si>
    <t>REFERENCIA:</t>
  </si>
  <si>
    <t>16.22</t>
  </si>
  <si>
    <t>Patch Panel - categoria 6 de 24 portas - Rack</t>
  </si>
  <si>
    <t>16.3</t>
  </si>
  <si>
    <t>16°</t>
  </si>
  <si>
    <t>15°</t>
  </si>
  <si>
    <t>12°</t>
  </si>
  <si>
    <t>11°</t>
  </si>
  <si>
    <t>10°</t>
  </si>
  <si>
    <t>Forro de gesso</t>
  </si>
  <si>
    <t>Carpete em placas.</t>
  </si>
  <si>
    <t>Carpete em placas. (retirar para reaproveitamento)</t>
  </si>
  <si>
    <t>Rodapé</t>
  </si>
  <si>
    <t xml:space="preserve">Porta de madeira </t>
  </si>
  <si>
    <t xml:space="preserve">Luminárias </t>
  </si>
  <si>
    <t>Divisórias</t>
  </si>
  <si>
    <t>Painel de marcenaria a retirar (café)</t>
  </si>
  <si>
    <t>11.63</t>
  </si>
  <si>
    <t>07. PAISAGISMO</t>
  </si>
  <si>
    <t>MAR1: Porta Shaft - ver Planta de Marcenarias fl.906</t>
  </si>
  <si>
    <t>MAR4A: Escaninhos maior - ver Planta de Marcenarias fl.906</t>
  </si>
  <si>
    <t>MAR4B: Escaninhos maior - ver Planta de Marcenarias fl.906</t>
  </si>
  <si>
    <t>MAR5A: Escaninhos maior - ver Planta de Marcenarias fl.906</t>
  </si>
  <si>
    <t>MAR5B: Escainho menor - ver Planta de Marcenarias fl.906</t>
  </si>
  <si>
    <t>MAR9: Painel vidro recepção - ver Planta de Marcenarias fl.906</t>
  </si>
  <si>
    <t>MAR10: Painel vidro Sl. Reunião 6/10P - ver Planta de Marcenarias fl.907</t>
  </si>
  <si>
    <t>MAR12: Painel vidro Sl. Reunião 14P - ver Planta de Marcenarias fl.907</t>
  </si>
  <si>
    <t>MAR14:  Bancada sala de reunião informal - ver Planta de Marcenarias fl.907</t>
  </si>
  <si>
    <t>MAR15: Jardineira - ver Planta de Marcenarias fl.908</t>
  </si>
  <si>
    <t>item 4 - Paredes Focus</t>
  </si>
  <si>
    <t>item 5 - Parede imagem Corporativa</t>
  </si>
  <si>
    <t>item 9 - Diretórios</t>
  </si>
  <si>
    <t>item 10 - Sinalização de Segurança</t>
  </si>
  <si>
    <t>02.14</t>
  </si>
  <si>
    <t>Piso elevado</t>
  </si>
  <si>
    <t>meses</t>
  </si>
  <si>
    <t>Paredes gesso/alvenaria</t>
  </si>
  <si>
    <t>Recorte no piso elevado para execução da parede de gesso laje a laje</t>
  </si>
  <si>
    <t>02.15</t>
  </si>
  <si>
    <t>02.16</t>
  </si>
  <si>
    <t>03.2</t>
  </si>
  <si>
    <t>03.4</t>
  </si>
  <si>
    <t>03.7</t>
  </si>
  <si>
    <t>03.10</t>
  </si>
  <si>
    <t>03.11</t>
  </si>
  <si>
    <t>03.12</t>
  </si>
  <si>
    <t>03.13</t>
  </si>
  <si>
    <t>03.14</t>
  </si>
  <si>
    <t>03.15</t>
  </si>
  <si>
    <t>03.16</t>
  </si>
  <si>
    <t>04.1</t>
  </si>
  <si>
    <t>04.2</t>
  </si>
  <si>
    <t>06.6</t>
  </si>
  <si>
    <t>06.7</t>
  </si>
  <si>
    <t>06.8</t>
  </si>
  <si>
    <t>05.7</t>
  </si>
  <si>
    <t>item 3 - Portas e vidros c/ grafismo</t>
  </si>
  <si>
    <t>ANDARES TIPO</t>
  </si>
  <si>
    <t>10° ANDAR</t>
  </si>
  <si>
    <t>MAR1: Porta Shaft - ver planta de marcenarias fl. 906</t>
  </si>
  <si>
    <t>MAR9: Painel vidro recepção - ver planta de marcenarias fl.906</t>
  </si>
  <si>
    <t>MAR3: Aparador sala motoristas e sala convidados - ver planta de marcenarias fl. 906</t>
  </si>
  <si>
    <t>MAR4: Bancada ofinica de manutenção - ver planta de marcenarias fl.906</t>
  </si>
  <si>
    <t>MAR5: Bancada oficina de T.I. - ver planta de marcenarias fl.907</t>
  </si>
  <si>
    <t>MAR6: Bancada e gabinete enfermagem - ver planta de marcenarias fl.907</t>
  </si>
  <si>
    <t>MAR7: Bancada e gabinete sala de apoio à amamentação - ver planta de marcenarias fl.907</t>
  </si>
  <si>
    <t>MAR8: Bancada de apoio café - ver planta de marcenarias fl.907</t>
  </si>
  <si>
    <t>MAR2: Bancada sala reprografia - ver planta de marcenarias fl.907</t>
  </si>
  <si>
    <t>11.11</t>
  </si>
  <si>
    <t>11.12</t>
  </si>
  <si>
    <t>11.13</t>
  </si>
  <si>
    <t>11.14</t>
  </si>
  <si>
    <t>11.15</t>
  </si>
  <si>
    <t>11.16</t>
  </si>
  <si>
    <t>11.17</t>
  </si>
  <si>
    <t>11.18</t>
  </si>
  <si>
    <t>11.19</t>
  </si>
  <si>
    <t>11.20</t>
  </si>
  <si>
    <t>Persiana rolô blackout conforme utilizado pelo condomínio.</t>
  </si>
  <si>
    <t>13.2</t>
  </si>
  <si>
    <r>
      <rPr>
        <b/>
        <sz val="18"/>
        <rFont val="Century Gothic"/>
        <family val="2"/>
      </rPr>
      <t>Manutenção de piso elevado existente</t>
    </r>
    <r>
      <rPr>
        <sz val="18"/>
        <rFont val="Century Gothic"/>
        <family val="2"/>
      </rPr>
      <t xml:space="preserve"> (prever alinhamento, troca de placas danificadas e/ou furadas e troca de estruturas onde necessário).</t>
    </r>
  </si>
  <si>
    <r>
      <rPr>
        <b/>
        <sz val="18"/>
        <rFont val="Century Gothic"/>
        <family val="2"/>
      </rPr>
      <t xml:space="preserve">Piso elevado existente a manter. </t>
    </r>
    <r>
      <rPr>
        <sz val="18"/>
        <rFont val="Century Gothic"/>
        <family val="2"/>
      </rPr>
      <t>Prever reparos e manutenção se necessário. Em todo o perímetro prever recorte do piso elevado para execução de contenção em blocos de alvenaria h=15cm com impermeabilização (conferir medidas no local). Ver detalhe específico.</t>
    </r>
  </si>
  <si>
    <r>
      <rPr>
        <b/>
        <sz val="18"/>
        <rFont val="Century Gothic"/>
        <family val="2"/>
      </rPr>
      <t>Piso elevado CC1000 e acabamento laminado Computerfloor</t>
    </r>
    <r>
      <rPr>
        <sz val="18"/>
        <rFont val="Century Gothic"/>
        <family val="2"/>
      </rPr>
      <t xml:space="preserve"> - Estrutura com longarina - Peso do sistema: 41 kg/m² - Carga concentrada 545Kg - Carga máxima de segurança 1635 kg - linha exclusiva Caviglia ou equivalente.</t>
    </r>
  </si>
  <si>
    <r>
      <rPr>
        <b/>
        <sz val="18"/>
        <rFont val="Century Gothic"/>
        <family val="2"/>
      </rPr>
      <t>Piso elevado CC1000 - estrutura sem longarina</t>
    </r>
    <r>
      <rPr>
        <sz val="18"/>
        <rFont val="Century Gothic"/>
        <family val="2"/>
      </rPr>
      <t xml:space="preserve"> - peso do sistema 38kg/m². Carga concretada 545kg -carga máxima de segurança 1635kg - Linha exclusiva Caviglia ou equivalente. Ver projeto específico  do piso elevado.</t>
    </r>
  </si>
  <si>
    <r>
      <rPr>
        <b/>
        <sz val="18"/>
        <rFont val="Century Gothic"/>
        <family val="2"/>
      </rPr>
      <t>Piso existente a manter</t>
    </r>
    <r>
      <rPr>
        <sz val="18"/>
        <rFont val="Century Gothic"/>
        <family val="2"/>
      </rPr>
      <t>. Prever reparos e manutenção se necessário.</t>
    </r>
  </si>
  <si>
    <r>
      <rPr>
        <b/>
        <sz val="18"/>
        <rFont val="Century Gothic"/>
        <family val="2"/>
      </rPr>
      <t>Laje existente a manter.</t>
    </r>
    <r>
      <rPr>
        <sz val="18"/>
        <rFont val="Century Gothic"/>
        <family val="2"/>
      </rPr>
      <t xml:space="preserve"> Prever pintura para pisos com tinta acrílica premium na cor branca. Ref.: Suvinil piso ou equivalente.</t>
    </r>
  </si>
  <si>
    <r>
      <rPr>
        <b/>
        <sz val="18"/>
        <rFont val="Century Gothic"/>
        <family val="2"/>
      </rPr>
      <t xml:space="preserve">Porcelanato 60x60 cm. </t>
    </r>
    <r>
      <rPr>
        <sz val="18"/>
        <rFont val="Century Gothic"/>
        <family val="2"/>
      </rPr>
      <t>Ref.: Linha Essencial Cimento Natural Nat Bold. Cód.: 20708E Portobello ou equivalente.</t>
    </r>
  </si>
  <si>
    <r>
      <rPr>
        <b/>
        <sz val="18"/>
        <rFont val="Century Gothic"/>
        <family val="2"/>
      </rPr>
      <t xml:space="preserve">Piso vinílico em manta </t>
    </r>
    <r>
      <rPr>
        <sz val="18"/>
        <rFont val="Century Gothic"/>
        <family val="2"/>
      </rPr>
      <t>monolítico</t>
    </r>
    <r>
      <rPr>
        <b/>
        <sz val="18"/>
        <rFont val="Century Gothic"/>
        <family val="2"/>
      </rPr>
      <t>,</t>
    </r>
    <r>
      <rPr>
        <sz val="18"/>
        <rFont val="Century Gothic"/>
        <family val="2"/>
      </rPr>
      <t xml:space="preserve"> totalmente flexível, homogêneo, linha medintone. Cod.: 885-307, 25m de comprimento por 2,00 de largura e 2mm de espessura, para alto tráfego. Instalado sobre Jumpax, contrapiso flutuante, estável, espessura 10mm, placas 600x1200mm, autoadesivo. Ref.: Armstrong ou equivalente.</t>
    </r>
  </si>
  <si>
    <r>
      <rPr>
        <b/>
        <sz val="18"/>
        <rFont val="Century Gothic"/>
        <family val="2"/>
      </rPr>
      <t xml:space="preserve">Piso vinílico em placas, </t>
    </r>
    <r>
      <rPr>
        <sz val="18"/>
        <rFont val="Century Gothic"/>
        <family val="2"/>
      </rPr>
      <t>semi flexível, dim.: 600x600mm, 5mm de espessura, capa de uso 0,7mm, dispensa uso de adesivo pelo sistema Ecolay, auto portante, absorção 19DB na cor cinza claro. Ref.: Revitech linha Ecoidea, cor: Concret light (135901) ou equivalente.</t>
    </r>
  </si>
  <si>
    <r>
      <rPr>
        <b/>
        <sz val="18"/>
        <rFont val="Century Gothic"/>
        <family val="2"/>
      </rPr>
      <t>Baguete nova em granito cinza andorinha.</t>
    </r>
    <r>
      <rPr>
        <sz val="18"/>
        <rFont val="Century Gothic"/>
        <family val="2"/>
      </rPr>
      <t xml:space="preserve"> Dim.: 82x3,5cm. Conferir medidas no local.</t>
    </r>
  </si>
  <si>
    <r>
      <rPr>
        <b/>
        <sz val="18"/>
        <rFont val="Century Gothic"/>
        <family val="2"/>
      </rPr>
      <t xml:space="preserve">Soleira existente a ser mantida. Dim.: 3.61x.010m </t>
    </r>
    <r>
      <rPr>
        <sz val="18"/>
        <rFont val="Century Gothic"/>
        <family val="2"/>
      </rPr>
      <t>- prever manutenção e limpeza</t>
    </r>
  </si>
  <si>
    <r>
      <rPr>
        <b/>
        <sz val="18"/>
        <rFont val="Century Gothic"/>
        <family val="2"/>
      </rPr>
      <t xml:space="preserve">Rodapé em porcelanato 10x60cm. </t>
    </r>
    <r>
      <rPr>
        <sz val="18"/>
        <rFont val="Century Gothic"/>
        <family val="2"/>
      </rPr>
      <t>Ref.: Linha Essencil cimento natural Nat Bold. Cód.: 20708E Portobello ou equivalente.</t>
    </r>
  </si>
  <si>
    <r>
      <rPr>
        <b/>
        <sz val="18"/>
        <rFont val="Century Gothic"/>
        <family val="2"/>
      </rPr>
      <t xml:space="preserve">Rodapé hospitalar vinílico, </t>
    </r>
    <r>
      <rPr>
        <sz val="18"/>
        <rFont val="Century Gothic"/>
        <family val="2"/>
      </rPr>
      <t>com próprio piso, com utilização de acessório canto curvo, altura de no mínimo 7cm e acabamento com perfil de arremate na mesma cor do piso. Ref.: Armstrong ou equivalente, linha Medintone. Cód.: 885-307, espessura 2,0mm.</t>
    </r>
  </si>
  <si>
    <r>
      <rPr>
        <b/>
        <sz val="18"/>
        <rFont val="Century Gothic"/>
        <family val="2"/>
      </rPr>
      <t>Rodapé em poliestileno</t>
    </r>
    <r>
      <rPr>
        <sz val="18"/>
        <rFont val="Century Gothic"/>
        <family val="2"/>
      </rPr>
      <t xml:space="preserve"> na cor banca H=10cm. Ref.: Revitech - modelo REV54 reto ou equivalente.</t>
    </r>
  </si>
  <si>
    <r>
      <rPr>
        <b/>
        <sz val="18"/>
        <rFont val="Century Gothic"/>
        <family val="2"/>
      </rPr>
      <t xml:space="preserve">Rodapé existente </t>
    </r>
    <r>
      <rPr>
        <sz val="18"/>
        <rFont val="Century Gothic"/>
        <family val="2"/>
      </rPr>
      <t>a manter. Prever reparos e manutenção se necessário.</t>
    </r>
  </si>
  <si>
    <r>
      <rPr>
        <b/>
        <sz val="18"/>
        <rFont val="Century Gothic"/>
        <family val="2"/>
      </rPr>
      <t xml:space="preserve">Instalação de carpete em placas </t>
    </r>
    <r>
      <rPr>
        <sz val="18"/>
        <rFont val="Century Gothic"/>
        <family val="2"/>
      </rPr>
      <t>- cola e carpete serão fornecidos pelo cliente e existente reaproveitado.</t>
    </r>
  </si>
  <si>
    <r>
      <rPr>
        <b/>
        <sz val="18"/>
        <rFont val="Century Gothic"/>
        <family val="2"/>
      </rPr>
      <t>Parede em alvenaria de laje a laje H~3.70m para Vestiários</t>
    </r>
    <r>
      <rPr>
        <sz val="18"/>
        <rFont val="Century Gothic"/>
        <family val="2"/>
      </rPr>
      <t xml:space="preserve"> - conferir medidas.</t>
    </r>
  </si>
  <si>
    <r>
      <rPr>
        <b/>
        <sz val="18"/>
        <rFont val="Century Gothic"/>
        <family val="2"/>
      </rPr>
      <t>DW-RU1: Parede em gesso acartonado resistente a umidade, de laje a laje</t>
    </r>
    <r>
      <rPr>
        <sz val="18"/>
        <rFont val="Century Gothic"/>
        <family val="2"/>
      </rPr>
      <t>. Espessura interna 70mm. Duas chapas de gesso 12,5mm de cada lado. Isolamento acústico com lã de rocha de densidade 32Kg/m³ espessura de 75mm. Montante de 70mm a cada 60cm. Nas juntas fita de papel perfurada, massa de rejunte e fita para isolamento acústico espessura total 13cm.</t>
    </r>
  </si>
  <si>
    <r>
      <rPr>
        <b/>
        <sz val="18"/>
        <rFont val="Century Gothic"/>
        <family val="2"/>
      </rPr>
      <t>DW-RU2: Parede em gesso acartonado resistente a umidade, de piso elevado a forro.</t>
    </r>
    <r>
      <rPr>
        <sz val="18"/>
        <rFont val="Century Gothic"/>
        <family val="2"/>
      </rPr>
      <t xml:space="preserve"> Uma chapa de gesso 12,5mm de cada lado. isolamento acústico com lã de rocha de densidade 32Kg/m³. Montante de 70mm a cada 60cm. Nas juntas fita de papel microperfurada, massa de rejunte e fita de isolamento acústico espessura total 10cm. </t>
    </r>
  </si>
  <si>
    <r>
      <rPr>
        <b/>
        <sz val="18"/>
        <rFont val="Century Gothic"/>
        <family val="2"/>
      </rPr>
      <t>DW-RU3: Parede em gesso acartonado resistente a umidade, de contrasepto a forro.</t>
    </r>
    <r>
      <rPr>
        <sz val="18"/>
        <rFont val="Century Gothic"/>
        <family val="2"/>
      </rPr>
      <t xml:space="preserve"> Uma chapa de gesso 12,5mm de cada lado. isolamento acústico com lã de rocha de densidade 32Kg/m³. Montante de 70mm a cada 60cm. Nas juntas fita de papel microperfurada, massa de rejunte e fita de isolamento acústico espessura total 10cm. Instalada acima do contrasepto de alvenaria (altura 0,15m - conferir medidas)</t>
    </r>
  </si>
  <si>
    <r>
      <rPr>
        <b/>
        <sz val="18"/>
        <rFont val="Century Gothic"/>
        <family val="2"/>
      </rPr>
      <t xml:space="preserve">DW-ST1: Parede em gesso acartonado standard, de piso elevado a forro H=2,48/2,60/2,70m. </t>
    </r>
    <r>
      <rPr>
        <sz val="18"/>
        <rFont val="Century Gothic"/>
        <family val="2"/>
      </rPr>
      <t>Espessura interna 70mm. Uma chapa de gesso 12,5mm de cada lado. Isolamento acústico com lã de rocha de densidade 32Kg/m³ espessura de 75mm. Montante de 70mm a cada 60cm. Nas juntas fita de papel perfurada, massa de rejunte e fita para isolamento acústico espessura total 10cm.</t>
    </r>
  </si>
  <si>
    <r>
      <rPr>
        <b/>
        <sz val="18"/>
        <rFont val="Century Gothic"/>
        <family val="2"/>
      </rPr>
      <t xml:space="preserve">DW-ST2: Parede em gesso acartonado standard, de piso elevado até H=2,00m. </t>
    </r>
    <r>
      <rPr>
        <sz val="18"/>
        <rFont val="Century Gothic"/>
        <family val="2"/>
      </rPr>
      <t>Espessura interna 70mm. Uma chapa de gesso 12,5mm de cada lado. Isolamento acústico com lã de rocha de densidade 32Kg/m³ espessura de 75mm. Montante de 70mm a cada 60cm. Nas juntas fita de papel perfurada, massa de rejunte e fita para isolamento acústico espessura total 10cm.</t>
    </r>
  </si>
  <si>
    <r>
      <rPr>
        <b/>
        <sz val="18"/>
        <rFont val="Century Gothic"/>
        <family val="2"/>
      </rPr>
      <t>DW-ST3: Parede em gesso acartonado standard, de contrasepto a forro H=2,70m</t>
    </r>
    <r>
      <rPr>
        <sz val="18"/>
        <rFont val="Century Gothic"/>
        <family val="2"/>
      </rPr>
      <t>. Espessura interna 70mm. Uma chapa de gesso 12,5mm de cada lado. Isolamento acústico com lã de rocha de densidade 32Kg/m³ espessura de 75mm. Montante de 70mm a cada 60cm. Nas juntas fita de papel perfurada, massa de rejunte e fita para isolamento acústico espessura total 10cm. Instalada acima do contrasepto de alvenaria (altura 0,15m - conferir medidas)</t>
    </r>
  </si>
  <si>
    <r>
      <rPr>
        <b/>
        <sz val="18"/>
        <rFont val="Century Gothic"/>
        <family val="2"/>
      </rPr>
      <t xml:space="preserve">DW-ST4: Parede em gesso acartonado standard, de contrasepto a laje. </t>
    </r>
    <r>
      <rPr>
        <sz val="18"/>
        <rFont val="Century Gothic"/>
        <family val="2"/>
      </rPr>
      <t>Espessura interna 70mm. Duas chapas de gesso 12,5mm de cada lado. Isolamento acústico com lã de rocha de densidade 32Kg/m³ espessura de 75mm. Montante de 70mm a cada 60cm. Nas juntas fita de papel perfurada, massa de rejunte e fita para isolamento acústico espessura total 13cm. Instalada acima do contrasepto de alvenaria (altura 0,15m - conferir medidas)</t>
    </r>
  </si>
  <si>
    <r>
      <rPr>
        <b/>
        <sz val="18"/>
        <rFont val="Century Gothic"/>
        <family val="2"/>
      </rPr>
      <t xml:space="preserve">DW-ST5: Parede em gesso acartonado standard, de piso elevado a laje. </t>
    </r>
    <r>
      <rPr>
        <sz val="18"/>
        <rFont val="Century Gothic"/>
        <family val="2"/>
      </rPr>
      <t>Espessura interna 70mm. Duas chapas de gesso 12,5mm de cada lado. Isolamento acústico com lã de rocha de densidade 32Kg/m³ espessura de 75mm. Montante de 70mm a cada 60cm. Nas juntas fita de papel perfurada, massa de rejunte e fita para isolamento acústico espessura total 13cm.</t>
    </r>
  </si>
  <si>
    <r>
      <rPr>
        <b/>
        <sz val="18"/>
        <rFont val="Century Gothic"/>
        <family val="2"/>
      </rPr>
      <t>DW-RF: Parede em gesso acartonado resistente a fogo, de laje a laje.</t>
    </r>
    <r>
      <rPr>
        <sz val="18"/>
        <rFont val="Century Gothic"/>
        <family val="2"/>
      </rPr>
      <t xml:space="preserve"> Espessura interna 70mm. Duas chapas de gesso 12,5mm de cada lado. Isolamento acústico com lã de rocha de densidade 32Kg/m³ espessura de 75mm. Montante de 70mm a cada 60cm. Nas juntas fita de papel perfurada, massa de rejunte e fita para isolamento acústico espessura total 13cm.</t>
    </r>
  </si>
  <si>
    <r>
      <rPr>
        <b/>
        <sz val="18"/>
        <rFont val="Century Gothic"/>
        <family val="2"/>
      </rPr>
      <t xml:space="preserve">Septo em gesso acartonado standard. </t>
    </r>
    <r>
      <rPr>
        <sz val="18"/>
        <rFont val="Century Gothic"/>
        <family val="2"/>
      </rPr>
      <t>Duas chapas de gesso 12,5mm de cada lado. Isolamento acústico com lã de rocha de densidade 32Kg/m³ espessura de 75mm a cada 60cm. Nas juntas de papel microperfurada, massa de rejunte e fita para isolamento acústico. Altura entre forro aproximadamente 0,85m</t>
    </r>
  </si>
  <si>
    <r>
      <rPr>
        <b/>
        <sz val="18"/>
        <rFont val="Century Gothic"/>
        <family val="2"/>
      </rPr>
      <t xml:space="preserve">Septo em gesso acartonado standard. </t>
    </r>
    <r>
      <rPr>
        <sz val="18"/>
        <rFont val="Century Gothic"/>
        <family val="2"/>
      </rPr>
      <t>Duas chapas de gesso 12,5mm de cada lado H~1.07m (de divisórias e portas até laje - conferir medidas). Isolamento acústico com lã de rocha de densidade 32Kg/m³ espessura de 75mm a cada 60cm. Nas juntas de papel microperfurada, massa de rejunte e fita para isolamento acústico. Altura entre forro aproximadamente 0,85m</t>
    </r>
  </si>
  <si>
    <r>
      <rPr>
        <b/>
        <sz val="18"/>
        <rFont val="Century Gothic"/>
        <family val="2"/>
      </rPr>
      <t>Septo em gesso acartonado resistente a fogo</t>
    </r>
    <r>
      <rPr>
        <sz val="18"/>
        <rFont val="Century Gothic"/>
        <family val="2"/>
      </rPr>
      <t>. Duas chapas de gesso 12,5mm de cada lado. Isolamento acústico com lã de rocha de densidade 32Kg/m³ espessura de 75mm a cada 60cm. Nas juntas de papel microperfurada, massa de rejunte e fita para isolamento acústico. Altura entre forro aproximadamente 0,85m</t>
    </r>
  </si>
  <si>
    <r>
      <rPr>
        <b/>
        <sz val="18"/>
        <rFont val="Century Gothic"/>
        <family val="2"/>
      </rPr>
      <t xml:space="preserve">Contrasepto de alvenaria H=15,0cm para contenção de água no perímetro do Ambulatório </t>
    </r>
    <r>
      <rPr>
        <sz val="18"/>
        <rFont val="Century Gothic"/>
        <family val="2"/>
      </rPr>
      <t>- ver detalhamento específico na planta de Arquitetura.</t>
    </r>
  </si>
  <si>
    <r>
      <rPr>
        <b/>
        <sz val="18"/>
        <rFont val="Century Gothic"/>
        <family val="2"/>
      </rPr>
      <t xml:space="preserve">Base em alvenaria com H=10,0cm acima do nível do piso com acabamento, para escoamento de água dos chuveiros dos Vestiários </t>
    </r>
    <r>
      <rPr>
        <sz val="18"/>
        <rFont val="Century Gothic"/>
        <family val="2"/>
      </rPr>
      <t>- ver detalhamento específico na planta de Arquitetura.</t>
    </r>
  </si>
  <si>
    <r>
      <rPr>
        <b/>
        <sz val="18"/>
        <rFont val="Century Gothic"/>
        <family val="2"/>
      </rPr>
      <t>Base em alvenaria com H=15,0cm para apoio dos gabinetes em marcenaria</t>
    </r>
    <r>
      <rPr>
        <sz val="18"/>
        <rFont val="Century Gothic"/>
        <family val="2"/>
      </rPr>
      <t xml:space="preserve"> - ver detalhamento na planta de Arquitetura.</t>
    </r>
  </si>
  <si>
    <r>
      <rPr>
        <b/>
        <sz val="18"/>
        <rFont val="Century Gothic"/>
        <family val="2"/>
      </rPr>
      <t>Revestimento com painel acústico</t>
    </r>
    <r>
      <rPr>
        <sz val="18"/>
        <rFont val="Century Gothic"/>
        <family val="2"/>
      </rPr>
      <t xml:space="preserve"> absorvente em lã de vidro agllometada com resina sintética. Painel revestido em tecido lã natural na cor verde claro na face aparente e nas laterais com junta seca. Espessura 25mm. Densidade 80Kg/m³. ref.: Painel Inovawall Lady - revestido com tecido Lady Linha lã natural na cor Nite Green 695 - Acabamento Havoc ou equivalente.</t>
    </r>
  </si>
  <si>
    <r>
      <rPr>
        <b/>
        <sz val="18"/>
        <rFont val="Century Gothic"/>
        <family val="2"/>
      </rPr>
      <t xml:space="preserve">Mescla de cerâmicas linha arquiteto design med.:9,5x9,5cm nas cores neve e verde medio. </t>
    </r>
    <r>
      <rPr>
        <sz val="18"/>
        <rFont val="Century Gothic"/>
        <family val="2"/>
      </rPr>
      <t>Forn.: Portobello ou Equivalente - Ver ampliações dos vestiários.</t>
    </r>
  </si>
  <si>
    <r>
      <rPr>
        <b/>
        <sz val="18"/>
        <rFont val="Century Gothic"/>
        <family val="2"/>
      </rPr>
      <t xml:space="preserve">Mescla de cerâmicas linha arquiteto design med.:9,5x9,5cm nas cores neve e golden ocre . </t>
    </r>
    <r>
      <rPr>
        <sz val="18"/>
        <rFont val="Century Gothic"/>
        <family val="2"/>
      </rPr>
      <t>Forn.: Portobello ou Equivalente - Ver ampliação da copa.</t>
    </r>
  </si>
  <si>
    <r>
      <rPr>
        <b/>
        <sz val="18"/>
        <rFont val="Century Gothic"/>
        <family val="2"/>
      </rPr>
      <t>Bate-maca perfil em poliestireno reciclado</t>
    </r>
    <r>
      <rPr>
        <sz val="18"/>
        <rFont val="Century Gothic"/>
        <family val="2"/>
      </rPr>
      <t>. Resistente a produtos de limpeza, cupim, umidade. Permitido o uso de tintas a base de nitro, acrílico, poliuretano e sintética. dimensões: Alt. 128,5 mm x Esp. 24 mm. Garantia mínima de cinco anos.</t>
    </r>
  </si>
  <si>
    <r>
      <rPr>
        <b/>
        <sz val="18"/>
        <rFont val="Century Gothic"/>
        <family val="2"/>
      </rPr>
      <t>1a: Forro modular existente a manter.</t>
    </r>
    <r>
      <rPr>
        <sz val="18"/>
        <rFont val="Century Gothic"/>
        <family val="2"/>
      </rPr>
      <t xml:space="preserve"> Prever complementos e/ou trocas de placas se necessário.</t>
    </r>
  </si>
  <si>
    <r>
      <rPr>
        <b/>
        <sz val="18"/>
        <rFont val="Century Gothic"/>
        <family val="2"/>
      </rPr>
      <t>1b: Forro modular a instalar, com estrutura aparente nova seguindo modelo existente e placas de forro modular a reaproveita</t>
    </r>
    <r>
      <rPr>
        <sz val="18"/>
        <rFont val="Century Gothic"/>
        <family val="2"/>
      </rPr>
      <t>. Placas na cor branca, espessura 15mm, dim.: 125x62,5cm</t>
    </r>
  </si>
  <si>
    <r>
      <rPr>
        <b/>
        <sz val="18"/>
        <rFont val="Century Gothic"/>
        <family val="2"/>
      </rPr>
      <t xml:space="preserve">2a: Forro de gesso existente a manter. </t>
    </r>
    <r>
      <rPr>
        <sz val="18"/>
        <rFont val="Century Gothic"/>
        <family val="2"/>
      </rPr>
      <t>Prever reparos quando necessário devido ao remanejamento de luminárias.</t>
    </r>
  </si>
  <si>
    <r>
      <t xml:space="preserve">2b e 2c: Forro de gesso novo </t>
    </r>
    <r>
      <rPr>
        <sz val="18"/>
        <rFont val="Century Gothic"/>
        <family val="2"/>
      </rPr>
      <t>a instalar.</t>
    </r>
  </si>
  <si>
    <r>
      <rPr>
        <b/>
        <sz val="18"/>
        <rFont val="Century Gothic"/>
        <family val="2"/>
      </rPr>
      <t>Tabica metálica na cor branca.</t>
    </r>
    <r>
      <rPr>
        <sz val="18"/>
        <rFont val="Century Gothic"/>
        <family val="2"/>
      </rPr>
      <t xml:space="preserve"> O retorno do ar condicionado deverá ser feito por grelhas. Não utilizar a tabica para esse fim.</t>
    </r>
  </si>
  <si>
    <r>
      <rPr>
        <b/>
        <sz val="18"/>
        <rFont val="Century Gothic"/>
        <family val="2"/>
      </rPr>
      <t xml:space="preserve">Emassamento e pintura com tinta acrílica acetinada na cor branco. </t>
    </r>
    <r>
      <rPr>
        <sz val="18"/>
        <rFont val="Century Gothic"/>
        <family val="2"/>
      </rPr>
      <t>Ref.: Cor Branco neve Suvinil ou equivalente.</t>
    </r>
  </si>
  <si>
    <r>
      <rPr>
        <b/>
        <sz val="18"/>
        <rFont val="Century Gothic"/>
        <family val="2"/>
      </rPr>
      <t>Emassamento e pintura com tinta acrílica antibacteriana fosca na cor branco.</t>
    </r>
    <r>
      <rPr>
        <sz val="18"/>
        <rFont val="Century Gothic"/>
        <family val="2"/>
      </rPr>
      <t xml:space="preserve"> Ref.: Cor Branco Neve Suvinil ou equivalente.</t>
    </r>
  </si>
  <si>
    <r>
      <rPr>
        <b/>
        <sz val="18"/>
        <rFont val="Century Gothic"/>
        <family val="2"/>
      </rPr>
      <t>Emassamento e Pintura com tinta acrílica acetinada na cor verde</t>
    </r>
    <r>
      <rPr>
        <sz val="18"/>
        <rFont val="Century Gothic"/>
        <family val="2"/>
      </rPr>
      <t xml:space="preserve"> - Pantone 7721C</t>
    </r>
  </si>
  <si>
    <r>
      <rPr>
        <b/>
        <sz val="18"/>
        <rFont val="Century Gothic"/>
        <family val="2"/>
      </rPr>
      <t>Emassamento e Pintura com tinta acrílica acetinada na cor cinza.</t>
    </r>
    <r>
      <rPr>
        <sz val="18"/>
        <rFont val="Century Gothic"/>
        <family val="2"/>
      </rPr>
      <t xml:space="preserve"> Ref.: Cor Nanquim Suvinil ou equivalente.</t>
    </r>
  </si>
  <si>
    <r>
      <rPr>
        <b/>
        <sz val="18"/>
        <rFont val="Century Gothic"/>
        <family val="2"/>
      </rPr>
      <t>Emassamento e Pintura com tinta acrílica acetinada na cor bege.</t>
    </r>
    <r>
      <rPr>
        <sz val="18"/>
        <rFont val="Century Gothic"/>
        <family val="2"/>
      </rPr>
      <t xml:space="preserve"> Ref.: Cor Sacola de lona Suvinil ou equivalente.</t>
    </r>
  </si>
  <si>
    <r>
      <rPr>
        <b/>
        <sz val="18"/>
        <rFont val="Century Gothic"/>
        <family val="2"/>
      </rPr>
      <t xml:space="preserve">Emassamento e Pintura com tinta especial para hospital. </t>
    </r>
    <r>
      <rPr>
        <sz val="18"/>
        <rFont val="Century Gothic"/>
        <family val="2"/>
      </rPr>
      <t>Ref.: Sherwin williams ou Equivalente, cor modest white, cód.: sw 6084.</t>
    </r>
  </si>
  <si>
    <r>
      <t xml:space="preserve">Emassamento e pintura de forro de gesso novo </t>
    </r>
    <r>
      <rPr>
        <sz val="18"/>
        <rFont val="Century Gothic"/>
        <family val="2"/>
      </rPr>
      <t xml:space="preserve">- tinta em acrílica fosca na cor branco neve. Ref.: Suvinil ou equivalente </t>
    </r>
  </si>
  <si>
    <r>
      <t xml:space="preserve">Repintura de forro de gesso a manter </t>
    </r>
    <r>
      <rPr>
        <sz val="18"/>
        <rFont val="Century Gothic"/>
        <family val="2"/>
      </rPr>
      <t xml:space="preserve">- tinta em acrílica fosca na cor branco neve. Ref.: Suvinil ou equivalente </t>
    </r>
  </si>
  <si>
    <r>
      <rPr>
        <b/>
        <sz val="18"/>
        <rFont val="Century Gothic"/>
        <family val="2"/>
      </rPr>
      <t>PS1</t>
    </r>
    <r>
      <rPr>
        <sz val="18"/>
        <rFont val="Century Gothic"/>
        <family val="2"/>
      </rPr>
      <t>: Vaso de planta , espécie a definir com paisagista</t>
    </r>
  </si>
  <si>
    <r>
      <rPr>
        <b/>
        <sz val="18"/>
        <rFont val="Century Gothic"/>
        <family val="2"/>
      </rPr>
      <t xml:space="preserve">Limpeza fina de obra </t>
    </r>
    <r>
      <rPr>
        <sz val="18"/>
        <rFont val="Century Gothic"/>
        <family val="2"/>
      </rPr>
      <t>(eliminação completa de resíduos e sujeira), incluindo áreas as comuns do pavimento.</t>
    </r>
  </si>
  <si>
    <r>
      <t xml:space="preserve">Apoio civil para contratações diretas da FINEP - </t>
    </r>
    <r>
      <rPr>
        <b/>
        <sz val="18"/>
        <rFont val="Century Gothic"/>
        <family val="2"/>
      </rPr>
      <t>Recebimento e conferência das entregas de móveis e carpete</t>
    </r>
  </si>
  <si>
    <r>
      <t xml:space="preserve">Apoio civil para contratações diretas da FINEP - </t>
    </r>
    <r>
      <rPr>
        <b/>
        <sz val="18"/>
        <rFont val="Century Gothic"/>
        <family val="2"/>
      </rPr>
      <t>Desembalagem dos móveis (com descarte das embalagens)</t>
    </r>
    <r>
      <rPr>
        <sz val="18"/>
        <rFont val="Century Gothic"/>
        <family val="2"/>
      </rPr>
      <t>, exceto armários, mesas de reunião e estações de trabalho.</t>
    </r>
  </si>
  <si>
    <r>
      <t xml:space="preserve">Apoio civil para contratações diretas da FINEP - </t>
    </r>
    <r>
      <rPr>
        <b/>
        <sz val="18"/>
        <rFont val="Century Gothic"/>
        <family val="2"/>
      </rPr>
      <t>Distribuição de cadeiras e poltronas, conforme lay-out.</t>
    </r>
  </si>
  <si>
    <r>
      <t>Manutenção e reparos</t>
    </r>
    <r>
      <rPr>
        <sz val="18"/>
        <rFont val="Century Gothic"/>
        <family val="2"/>
      </rPr>
      <t xml:space="preserve"> de persianas existentes</t>
    </r>
  </si>
  <si>
    <r>
      <t>3a (10° andar): Forro modular a instalar, c</t>
    </r>
    <r>
      <rPr>
        <sz val="18"/>
        <rFont val="Century Gothic"/>
        <family val="2"/>
      </rPr>
      <t>om estrutura aparente na cor branca, perfil "T" NRC 0,85 combustibilidade classe IIA conforme NBR 9442 e IT-10. Ref.: Thermatex Thermofon - AMF ou equivalente.</t>
    </r>
  </si>
  <si>
    <r>
      <rPr>
        <b/>
        <sz val="18"/>
        <rFont val="Century Gothic"/>
        <family val="2"/>
      </rPr>
      <t xml:space="preserve">3a (andares tipo): Forro existente P.D. A - Manter </t>
    </r>
    <r>
      <rPr>
        <sz val="18"/>
        <rFont val="Century Gothic"/>
        <family val="2"/>
      </rPr>
      <t>- Prever reparos quando necessário</t>
    </r>
  </si>
  <si>
    <t>item 2 - Sinalização em Portas</t>
  </si>
  <si>
    <t>08.15</t>
  </si>
  <si>
    <t>08.16</t>
  </si>
  <si>
    <t>08.17</t>
  </si>
  <si>
    <t>08.18</t>
  </si>
  <si>
    <t>item 4 - Adesivo jateado em divisórias</t>
  </si>
  <si>
    <t xml:space="preserve">item 1 - Logo e parede recepção </t>
  </si>
  <si>
    <t>item 6 - Numeração de Escaninhos</t>
  </si>
  <si>
    <t>Andares Tipo</t>
  </si>
  <si>
    <t>10° andar</t>
  </si>
  <si>
    <t>item 3- Portas e vidros c/ grafismo</t>
  </si>
  <si>
    <t>item 5 - Escaninhos</t>
  </si>
  <si>
    <t>item 6 - Parede imagem Corporativa</t>
  </si>
  <si>
    <t>item 7 - Parede café</t>
  </si>
  <si>
    <t>item 8 - Diretórios</t>
  </si>
  <si>
    <t>item 9 - Sinalização de Segurança</t>
  </si>
  <si>
    <t>item 10 - Adesivos no padrão de Telepresença</t>
  </si>
  <si>
    <t>item 8 - Parede Refeitório ( Café )</t>
  </si>
  <si>
    <t>item 7  - Paredes Sala de Reunião</t>
  </si>
  <si>
    <t>08.19</t>
  </si>
  <si>
    <t>08.20</t>
  </si>
  <si>
    <t xml:space="preserve">Camera USB HD para video conferencia </t>
  </si>
  <si>
    <t>Tv  LCD HD 42"</t>
  </si>
  <si>
    <t>Tv  LCD HD 50"</t>
  </si>
  <si>
    <t>Tv  LCD HD 55"</t>
  </si>
  <si>
    <t>Matriz de HDMI</t>
  </si>
  <si>
    <t>Estrela Para Sistema de Audio Conferencia</t>
  </si>
  <si>
    <t>EQUIPAMENTOS - andares tipo</t>
  </si>
  <si>
    <t>EQUIPAMENTOS - 10° andar</t>
  </si>
  <si>
    <t>Rack Fechado Padrão 19" 44u's para equipamentos</t>
  </si>
  <si>
    <t>Tv  LCD HD 120"</t>
  </si>
  <si>
    <t>Sonofletor</t>
  </si>
  <si>
    <t>Caixa de Conexão Multimidia (Instalado no Mobiliário)</t>
  </si>
  <si>
    <t>Caixa de Conexão Multimidia para Microfone (Instalado no piso)</t>
  </si>
  <si>
    <t>Projetor de Midia (Previsão)</t>
  </si>
  <si>
    <t xml:space="preserve">Cabo paralelo </t>
  </si>
  <si>
    <t>Cabo HDMI</t>
  </si>
  <si>
    <t>Projeto executivo de todo o sistema</t>
  </si>
  <si>
    <t>Desenhos As Built de todo o sistema</t>
  </si>
  <si>
    <t>Instalação do Sistema - incluso cabos e terminais necessários</t>
  </si>
  <si>
    <t>Treinamento Assistido de 1 dia</t>
  </si>
  <si>
    <t>09.16</t>
  </si>
  <si>
    <t>09.17</t>
  </si>
  <si>
    <t>09.18</t>
  </si>
  <si>
    <t>09.19</t>
  </si>
  <si>
    <t>09.20</t>
  </si>
  <si>
    <t>09.21</t>
  </si>
  <si>
    <t>09.22</t>
  </si>
  <si>
    <t>09.23</t>
  </si>
  <si>
    <t>Calha lisa com tampa e virola, em chapa de aço galvanizado -300x100mm , ref. Valemam</t>
  </si>
  <si>
    <t>QDFL-01-10P (adequação de QE existente), conforme diagrama unifilar e especificação técnica - contemplar inclusive os disjuntores reservas</t>
  </si>
  <si>
    <t>QDFL-02-10P (adequação de QE existente), conforme diagrama unifilar e especificação técnica - contemplar inclusive os disjuntores reservas</t>
  </si>
  <si>
    <t>QDFL-03-10P (adequação de QE existente), conforme diagrama unifilar e especificação técnica - contemplar inclusive os disjuntores reservas</t>
  </si>
  <si>
    <t>QDFL-04-10P (adequação de QE existente), conforme diagrama unifilar e especificação técnica - contemplar inclusive os disjuntores reservas</t>
  </si>
  <si>
    <t>QDF-EST-01-10P (adequação de QE existente), conforme diagrama unifilar e especificação técnica - contemplar inclusive os disjuntores reservas</t>
  </si>
  <si>
    <t>QDF-EST-02-10P (adequação de QE existente), conforme diagrama unifilar e especificação técnica - contemplar inclusive os disjuntores reservas</t>
  </si>
  <si>
    <t>QDF-EST-03-10P (adequação de QE existente), conforme diagrama unifilar e especificação técnica - contemplar inclusive os disjuntores reservas</t>
  </si>
  <si>
    <t>QDF-NB-04-10P (adequação de QE existente), conforme diagrama unifilar e especificação técnica - contemplar inclusive os disjuntores reservas</t>
  </si>
  <si>
    <t>Cabo de cobre nú #35mm² para aterramento dos racks</t>
  </si>
  <si>
    <t>Chave de trasferência rotativa capacidsade 100A de três posições.</t>
  </si>
  <si>
    <t>Estabilizador de 10kVA de potência, entrada e saída em tensão 380V trifásica, de ótima qualidade.</t>
  </si>
  <si>
    <t>15.44</t>
  </si>
  <si>
    <t>15.45</t>
  </si>
  <si>
    <t>15.46</t>
  </si>
  <si>
    <t>15.47</t>
  </si>
  <si>
    <t>QDFL-01-11P (adequação de QE existente), conforme diagrama unifilar e especificação técnica - contemplar inclusive os disjuntores reservas</t>
  </si>
  <si>
    <t>QDFL-02-11P (adequação de QE existente), conforme diagrama unifilar e especificação técnica - contemplar inclusive os disjuntores reservas</t>
  </si>
  <si>
    <t>QDFL-03-11P (adequação de QE existente), conforme diagrama unifilar e especificação técnica - contemplar inclusive os disjuntores reservas</t>
  </si>
  <si>
    <t>QDFL-04-11P (adequação de QE existente), conforme diagrama unifilar e especificação técnica - contemplar inclusive os disjuntores reservas</t>
  </si>
  <si>
    <t>QDF-EST-01-11P (adequação de QE existente), conforme diagrama unifilar e especificação técnica - contemplar inclusive os disjuntores reservas</t>
  </si>
  <si>
    <t>QDF-EST-02-11P (adequação de QE existente), conforme diagrama unifilar e especificação técnica - contemplar inclusive os disjuntores reservas</t>
  </si>
  <si>
    <t>QDF-EST-03-11P (adequação de QE existente), conforme diagrama unifilar e especificação técnica - contemplar inclusive os disjuntores reservas</t>
  </si>
  <si>
    <t>QDF-EST-04-11P (adequação de QE existente), conforme diagrama unifilar e especificação técnica - contemplar inclusive os disjuntores reservas</t>
  </si>
  <si>
    <t>QUADROS ELÉTRICOS - 10° andar</t>
  </si>
  <si>
    <t>QUADROS ELÉTRICOS - 11° andar</t>
  </si>
  <si>
    <t>QUADROS ELÉTRICOS - 12° andar</t>
  </si>
  <si>
    <t>Estabilizador de 20kVA de potência, entrada e saída em tensão 380V trifásica, de ótima qualidade.</t>
  </si>
  <si>
    <t>QDFL-01-12P (adequação de QE existente), conforme diagrama unifilar e especificação técnica - contemplar inclusive os disjuntores reservas</t>
  </si>
  <si>
    <t>QDFL-02-12P (adequação de QE existente), conforme diagrama unifilar e especificação técnica - contemplar inclusive os disjuntores reservas</t>
  </si>
  <si>
    <t>QDFL-03-12P (adequação de QE existente), conforme diagrama unifilar e especificação técnica - contemplar inclusive os disjuntores reservas</t>
  </si>
  <si>
    <t>QDFL-04-12P (adequação de QE existente), conforme diagrama unifilar e especificação técnica - contemplar inclusive os disjuntores reservas</t>
  </si>
  <si>
    <t>QDF-EST-01-12P (adequação de QE existente), conforme diagrama unifilar e especificação técnica - contemplar inclusive os disjuntores reservas</t>
  </si>
  <si>
    <t>QDF-EST-02-12P (adequação de QE existente), conforme diagrama unifilar e especificação técnica - contemplar inclusive os disjuntores reservas</t>
  </si>
  <si>
    <t>QDF-EST-03-12P (adequação de QE existente), conforme diagrama unifilar e especificação técnica - contemplar inclusive os disjuntores reservas</t>
  </si>
  <si>
    <t>QDF-EST-04-12P (adequação de QE existente), conforme diagrama unifilar e especificação técnica - contemplar inclusive os disjuntores reservas</t>
  </si>
  <si>
    <t xml:space="preserve">EQUIPAMENTOS </t>
  </si>
  <si>
    <t>QDFL-01-15P (adequação de QE existente), conforme diagrama unifilar e especificação técnica - contemplar inclusive os disjuntores reservas</t>
  </si>
  <si>
    <t>QDFL-02-15P (adequação de QE existente), conforme diagrama unifilar e especificação técnica - contemplar inclusive os disjuntores reservas</t>
  </si>
  <si>
    <t>QDFL-03-15P (adequação de QE existente), conforme diagrama unifilar e especificação técnica - contemplar inclusive os disjuntores reservas</t>
  </si>
  <si>
    <t>QDFL-04-15P (adequação de QE existente), conforme diagrama unifilar e especificação técnica - contemplar inclusive os disjuntores reservas</t>
  </si>
  <si>
    <t>QDF-EST-01-15P (adequação de QE existente), conforme diagrama unifilar e especificação técnica - contemplar inclusive os disjuntores reservas</t>
  </si>
  <si>
    <t>QDF-EST-02-15P (adequação de QE existente), conforme diagrama unifilar e especificação técnica - contemplar inclusive os disjuntores reservas</t>
  </si>
  <si>
    <t>QDF-EST-03-15P (adequação de QE existente), conforme diagrama unifilar e especificação técnica - contemplar inclusive os disjuntores reservas</t>
  </si>
  <si>
    <t>QDF-EST-04-15P (adequação de QE existente), conforme diagrama unifilar e especificação técnica - contemplar inclusive os disjuntores reservas</t>
  </si>
  <si>
    <t>QUADROS ELÉTRICOS - 15° andar</t>
  </si>
  <si>
    <t>QUADROS ELÉTRICOS - 16° andar</t>
  </si>
  <si>
    <t>Estabilizador de 15kVA de potência, entrada e saída em tensão 380V trifásica, de ótima qualidade.</t>
  </si>
  <si>
    <t>QDFL-01-16P (adequação de QE existente), conforme diagrama unifilar e especificação técnica - contemplar inclusive os disjuntores reservas</t>
  </si>
  <si>
    <t>QDFL-02-16P (adequação de QE existente), conforme diagrama unifilar e especificação técnica - contemplar inclusive os disjuntores reservas</t>
  </si>
  <si>
    <t>QDFL-03-16P (adequação de QE existente), conforme diagrama unifilar e especificação técnica - contemplar inclusive os disjuntores reservas</t>
  </si>
  <si>
    <t>QDFL-04-16P (adequação de QE existente), conforme diagrama unifilar e especificação técnica - contemplar inclusive os disjuntores reservas</t>
  </si>
  <si>
    <t>QDF-EST-01-16P (adequação de QE existente), conforme diagrama unifilar e especificação técnica - contemplar inclusive os disjuntores reservas</t>
  </si>
  <si>
    <t>QDF-EST-02-16P (adequação de QE existente), conforme diagrama unifilar e especificação técnica - contemplar inclusive os disjuntores reservas</t>
  </si>
  <si>
    <t>QDF-EST-03-16P (adequação de QE existente), conforme diagrama unifilar e especificação técnica - contemplar inclusive os disjuntores reservas</t>
  </si>
  <si>
    <t>QDF-EST-04-16P (adequação de QE existente), conforme diagrama unifilar e especificação técnica - contemplar inclusive os disjuntores reservas</t>
  </si>
  <si>
    <t>Bicos de Sprinkler Retirados</t>
  </si>
  <si>
    <t>Tubulação de aço galvanizado Ø40mm</t>
  </si>
  <si>
    <t>Condensadora 36000 Btu/h de condensação à água, 220V monofásica, conforme necessidades e especificações de projeto</t>
  </si>
  <si>
    <t>Evaporadora 36000 Btu/h, tipo piso teto aparente, 220V monofásica, conforme necessidades e especificações de projeto</t>
  </si>
  <si>
    <t>BOCAS DE AR E GRELHAS</t>
  </si>
  <si>
    <t>Grelha de simples deflexão para exaustão modelo VAT-20x10cm - Trox</t>
  </si>
  <si>
    <t>Grelha de exaustão modelo AR-AG de 42,5x16,5cm - Trox</t>
  </si>
  <si>
    <t>Difusor de Insuflamento modelo ADQ-1/AG de 37,1x20,8cm</t>
  </si>
  <si>
    <t>Dutos rígidos para insuflação - dimensionamento em projeto</t>
  </si>
  <si>
    <t>Dutos flexíveis diâmetro 25 cm isolados com manta de lâ de vidro completos com acessórios</t>
  </si>
  <si>
    <t>Dutos flexíveis diâmetro 20 cm isolados com manta de lâ de vidro completos com acessórios</t>
  </si>
  <si>
    <t>Dutos flexíveis diâmetro 18 cm isolados com manta de lâ de vidro completos com acessórios</t>
  </si>
  <si>
    <t>Chicana formato "C"- 400 x 200mm</t>
  </si>
  <si>
    <t>Chicana formato "L"- 400 x 200mm</t>
  </si>
  <si>
    <t>Instalação da rede frigorígena (linha de líquido + linha de sucção) completa para a CR-02 com isolamento, suporte, conexões e acessórios necessários.</t>
  </si>
  <si>
    <t>Instalação da rede frigorígena (linha de líquido + linha de sucção) completa para a CR-04 com isolamento, suporte, conexões e acessórios necessários.</t>
  </si>
  <si>
    <t>Instalação da rede frigorígena (linha de líquido + linha de sucção) completa para a CR-05 com isolamento, suporte, conexões e acessórios necessários.</t>
  </si>
  <si>
    <t>Instalação da rede frigorígena (linha de líquido + linha de sucção) completa para a CR-06 com isolamento, suporte, conexões e acessórios necessários.</t>
  </si>
  <si>
    <t>Instalação da rede frigorígena (linha de líquido + linha de sucção) completa para a CR-07 com isolamento, suporte, conexões e acessórios necessários.</t>
  </si>
  <si>
    <t>Testes, ajustes, balanceamentos, manuais de operação e manutenção, treinamento dos operadores</t>
  </si>
  <si>
    <t>04.20</t>
  </si>
  <si>
    <t>04.21</t>
  </si>
  <si>
    <t>04.22</t>
  </si>
  <si>
    <t>04.23</t>
  </si>
  <si>
    <t>04.24</t>
  </si>
  <si>
    <t>04.25</t>
  </si>
  <si>
    <r>
      <t xml:space="preserve">P3 - porta industrial de abrir h= 2.48m. </t>
    </r>
    <r>
      <rPr>
        <sz val="18"/>
        <rFont val="Century Gothic"/>
        <family val="2"/>
      </rPr>
      <t xml:space="preserve">Perfil em alumínio anodizado acetinado e folha em bp branco. Conjunto de maçaneta linha classic - la fonte maçaneta 515 e roseta 307 acabamento acetinado. Prever batedor de piso e trava retrátil de isolamento acústico. </t>
    </r>
    <r>
      <rPr>
        <b/>
        <sz val="18"/>
        <rFont val="Century Gothic"/>
        <family val="2"/>
      </rPr>
      <t xml:space="preserve">
Dimensões:L0.90 x H2.48m </t>
    </r>
  </si>
  <si>
    <r>
      <rPr>
        <b/>
        <sz val="18"/>
        <rFont val="Century Gothic"/>
        <family val="2"/>
      </rPr>
      <t>P5 - porta industrial de abrir, do piso ao forro h= 2.48m.</t>
    </r>
    <r>
      <rPr>
        <sz val="18"/>
        <rFont val="Century Gothic"/>
        <family val="2"/>
      </rPr>
      <t xml:space="preserve"> Perfil em alumínio anodizado acetinado e folha em bp branco. Com grelha de porta tipo veneziana (conforme projeto de ar condicionado) conjunto de maçaneta linha classic - la fonte maçaneta 515 e roseta 307 acabamento acetinado. Prever mola aérea de fechamento. </t>
    </r>
    <r>
      <rPr>
        <b/>
        <sz val="18"/>
        <rFont val="Century Gothic"/>
        <family val="2"/>
      </rPr>
      <t xml:space="preserve">
Dimensões:L0.90 x H2.48m </t>
    </r>
  </si>
  <si>
    <r>
      <rPr>
        <b/>
        <sz val="18"/>
        <rFont val="Century Gothic"/>
        <family val="2"/>
      </rPr>
      <t xml:space="preserve">P7 - porta industrial de abrir h= 2.48m. </t>
    </r>
    <r>
      <rPr>
        <sz val="18"/>
        <rFont val="Century Gothic"/>
        <family val="2"/>
      </rPr>
      <t xml:space="preserve">Perfil em alumínio anodizado acetinado e folha em bp branco. Conjunto de maçaneta linha classic - la fonte maçaneta 515 e roseta 307 acabamento acetinado. Prever batedor de piso e trava retrátil de isolamento acústico. </t>
    </r>
    <r>
      <rPr>
        <b/>
        <sz val="18"/>
        <rFont val="Century Gothic"/>
        <family val="2"/>
      </rPr>
      <t xml:space="preserve">
Dimensões: L1.00 x H2.48m</t>
    </r>
  </si>
  <si>
    <r>
      <rPr>
        <b/>
        <sz val="18"/>
        <rFont val="Century Gothic"/>
        <family val="2"/>
      </rPr>
      <t xml:space="preserve">P8 - porta simples de abrir para sanitário PNE. </t>
    </r>
    <r>
      <rPr>
        <sz val="18"/>
        <rFont val="Century Gothic"/>
        <family val="2"/>
      </rPr>
      <t>Folha, batente e guarnição em madeira. Revestimento em pintura esmalte sintético fosco na cor branca com revestimento anti impacto em chapa metálica nas duas faces. Grelha de ventilação tipo veneziana (conforme projeto de ar condicionado). Barra horizontal cromada segundo nbr 9050 na parte interna do banheiro. Conjunto de maçaneta linha classic - la fonte maçaneta 515 e roseta 307 acabamento acetinado. A porta deverá abrir para fora do sanitário acessível.</t>
    </r>
    <r>
      <rPr>
        <b/>
        <sz val="18"/>
        <rFont val="Century Gothic"/>
        <family val="2"/>
      </rPr>
      <t xml:space="preserve">
Dimensões: l0.90 x h2.48m </t>
    </r>
  </si>
  <si>
    <r>
      <t>P6 - porta metálica corta fogo classificação P-90(mim)</t>
    </r>
    <r>
      <rPr>
        <sz val="18"/>
        <rFont val="Century Gothic"/>
        <family val="2"/>
      </rPr>
      <t xml:space="preserve">
conforme norma para P.C.F. NBR 11742
- chapa de fºgº nº 18, material termo-isolante (fibra cerâmica)
- batente em chapa de fºgº nº18
- dobradiça com mola para fechamento automático
- maçaneta anti térmica
- grapa
- acabamento pintura branca</t>
    </r>
    <r>
      <rPr>
        <b/>
        <sz val="18"/>
        <rFont val="Century Gothic"/>
        <family val="2"/>
      </rPr>
      <t xml:space="preserve">
Dimensões: L1.60 x H2.10m </t>
    </r>
  </si>
  <si>
    <r>
      <rPr>
        <b/>
        <sz val="18"/>
        <rFont val="Century Gothic"/>
        <family val="2"/>
      </rPr>
      <t>Div-4- divisória industrial em vidro duplo h2.48m encaixilhada,</t>
    </r>
    <r>
      <rPr>
        <sz val="18"/>
        <rFont val="Century Gothic"/>
        <family val="2"/>
      </rPr>
      <t xml:space="preserve"> com perfis entre vidros, em alumínio anodizado acetinado. Vidro duplo de segurança 10mm (ou 8mm) na face externa, 8mm (ou 6mm) na face interna. Ver caderno de especificação.</t>
    </r>
  </si>
  <si>
    <r>
      <rPr>
        <b/>
        <sz val="18"/>
        <rFont val="Century Gothic"/>
        <family val="2"/>
      </rPr>
      <t xml:space="preserve">Div-1- divisória industrial h2.48m painéis cegos </t>
    </r>
    <r>
      <rPr>
        <sz val="18"/>
        <rFont val="Century Gothic"/>
        <family val="2"/>
      </rPr>
      <t>com fechamento em placas de bp branco nas duas faces. Ver caderno de especificação.</t>
    </r>
  </si>
  <si>
    <r>
      <rPr>
        <b/>
        <sz val="18"/>
        <rFont val="Century Gothic"/>
        <family val="2"/>
      </rPr>
      <t xml:space="preserve">Div-5- divisória industrial meio-aquário do piso elevado ao forro (h2.68m) </t>
    </r>
    <r>
      <rPr>
        <sz val="18"/>
        <rFont val="Century Gothic"/>
        <family val="2"/>
      </rPr>
      <t>com placas de bp branco nas duas faces até h 0,90m e em vidro até o forro.
Com perfis entre vidros, em alumínio anodizado acetinado. Vidro duplo de segurança 10mm (ou 8mm) na face externa, 8mm (ou 6mm) na face interna. Ver caderno de especificação.</t>
    </r>
  </si>
  <si>
    <r>
      <rPr>
        <b/>
        <sz val="18"/>
        <rFont val="Century Gothic"/>
        <family val="2"/>
      </rPr>
      <t>Div-7- divisória industrial vidro h2.70m</t>
    </r>
    <r>
      <rPr>
        <sz val="18"/>
        <rFont val="Century Gothic"/>
        <family val="2"/>
      </rPr>
      <t xml:space="preserve"> com perfis em alumínio anodizado acetinado. Vidro simples de segurança 8mm, junta seca entre vidros ver caderno de especificação. </t>
    </r>
  </si>
  <si>
    <r>
      <rPr>
        <b/>
        <sz val="18"/>
        <rFont val="Century Gothic"/>
        <family val="2"/>
      </rPr>
      <t xml:space="preserve">Div-6- divisória industrial cega h2.48m </t>
    </r>
    <r>
      <rPr>
        <sz val="18"/>
        <rFont val="Century Gothic"/>
        <family val="2"/>
      </rPr>
      <t xml:space="preserve">com fechamento nas duas faces em vidro serigrafado 8mm laminado extra clear pintado de branco. Ver caderno de especificação. </t>
    </r>
  </si>
  <si>
    <r>
      <rPr>
        <b/>
        <sz val="18"/>
        <rFont val="Century Gothic"/>
        <family val="2"/>
      </rPr>
      <t xml:space="preserve">Div-8- divisória industrial cega h2.68m / 2.48m) </t>
    </r>
    <r>
      <rPr>
        <sz val="18"/>
        <rFont val="Century Gothic"/>
        <family val="2"/>
      </rPr>
      <t>com fechamento nas duas faces em tecido ref. Lady, linha lã natural cor nite green 695 textura havoc ou equivalente. Ver caderno de especificação.</t>
    </r>
  </si>
  <si>
    <r>
      <rPr>
        <b/>
        <sz val="18"/>
        <rFont val="Century Gothic"/>
        <family val="2"/>
      </rPr>
      <t xml:space="preserve">Div-9 - Divisória industrial meio-vidro tipo guichê h=2.48m, </t>
    </r>
    <r>
      <rPr>
        <sz val="18"/>
        <rFont val="Century Gothic"/>
        <family val="2"/>
      </rPr>
      <t>construído com painel cego h0,90m em bp branco, com tampo prof.:0,30m, projetado do lado interno da sala,  encaixilhada, com perfis em alumínio anodizado acetinado. Parte superior da divisória, com perfis entre vidros, fechamento na face externa em vidro laminado 10mm (ou 8mm) e na face interna vidro laminado  8mm (ou 6mm), com vão livre de h=0,25m. Ver detalhamento específico.</t>
    </r>
  </si>
  <si>
    <t>DIVISÓRIAS SANITÁRIAS</t>
  </si>
  <si>
    <t>Enchimento de piso, Regularização e impermeabilização</t>
  </si>
  <si>
    <t>LOUÇAS E METAIS</t>
  </si>
  <si>
    <r>
      <rPr>
        <b/>
        <sz val="18"/>
        <color theme="1"/>
        <rFont val="Century Gothic"/>
        <family val="2"/>
      </rPr>
      <t xml:space="preserve">TO1 - torneira de uso geral </t>
    </r>
    <r>
      <rPr>
        <sz val="18"/>
        <color theme="1"/>
        <rFont val="Century Gothic"/>
        <family val="2"/>
      </rPr>
      <t>com bico para mangueira em aço inox, h= 50cm - linha izy - cód. 1153 c37. Forn.: deca ou equivalente.</t>
    </r>
  </si>
  <si>
    <r>
      <rPr>
        <b/>
        <sz val="18"/>
        <color theme="1"/>
        <rFont val="Century Gothic"/>
        <family val="2"/>
      </rPr>
      <t>TO2 - torneira de bancada</t>
    </r>
    <r>
      <rPr>
        <sz val="18"/>
        <color theme="1"/>
        <rFont val="Century Gothic"/>
        <family val="2"/>
      </rPr>
      <t xml:space="preserve"> em latão cromado, com acionamento 1/4 de volta, bica móvel e arejador. Torneira de mesa para cozinha bica móvel cromado. Ref: celite ou equivalente.</t>
    </r>
  </si>
  <si>
    <r>
      <rPr>
        <b/>
        <sz val="18"/>
        <color theme="1"/>
        <rFont val="Century Gothic"/>
        <family val="2"/>
      </rPr>
      <t>TO3 - torneira eletrônica anti-vandálica</t>
    </r>
    <r>
      <rPr>
        <sz val="18"/>
        <color theme="1"/>
        <rFont val="Century Gothic"/>
        <family val="2"/>
      </rPr>
      <t>. Torneira de mesa / bancada com sensor infravermelho de acionamento automático pela presença do usuário, sem contato manual.versão: elétrica. Alimentação: 110/220vca. Consumo: 0,5w rep. 8w acion. Operação: nbr 5626 / nbr 9050. Vazão: 0,07l/seg (4 l/min). Conexão: ½”. Despacho: 1,7kg. Modelo: eco. Cód: eco - 90.274. Ref.: draco ou equivalente.</t>
    </r>
  </si>
  <si>
    <r>
      <rPr>
        <b/>
        <sz val="18"/>
        <color theme="1"/>
        <rFont val="Century Gothic"/>
        <family val="2"/>
      </rPr>
      <t>TO4 - torneira eletrônica anti-vandálica</t>
    </r>
    <r>
      <rPr>
        <sz val="18"/>
        <color theme="1"/>
        <rFont val="Century Gothic"/>
        <family val="2"/>
      </rPr>
      <t>, modelo: clean - cód.: 90.550. Resistente, econômica e higiênica. Todo sistema eletrônico de acionamento fica embutido, resistente a vandalismo. Ssensor infravermelho: acionamento automático pela presença do usuário sem contato manual. Versão: elétrica. Alimentação: 110/220v. Consumo: 0,5w rep. 8w acion. Operação: nbr 5626. Vazão: 0,07l/seg (4l/min). Conexão: ½”. Despacho: 2,2kg. Ref.: draco ou equivalente.</t>
    </r>
  </si>
  <si>
    <r>
      <rPr>
        <b/>
        <sz val="18"/>
        <color theme="1"/>
        <rFont val="Century Gothic"/>
        <family val="2"/>
      </rPr>
      <t>TO5 - torneira em latão cromado</t>
    </r>
    <r>
      <rPr>
        <sz val="18"/>
        <color theme="1"/>
        <rFont val="Century Gothic"/>
        <family val="2"/>
      </rPr>
      <t>, com acionamento manual e temporizador. Torneira pressmatic de mesa compact baixa pressão cód.: 17160606. Local: sanitários - ref.: docol ou equivalente.</t>
    </r>
  </si>
  <si>
    <r>
      <rPr>
        <b/>
        <sz val="18"/>
        <color theme="1"/>
        <rFont val="Century Gothic"/>
        <family val="2"/>
      </rPr>
      <t xml:space="preserve">CB1 - cuba em aço inox. </t>
    </r>
    <r>
      <rPr>
        <sz val="18"/>
        <color theme="1"/>
        <rFont val="Century Gothic"/>
        <family val="2"/>
      </rPr>
      <t>Cuba essenza, acabamento alto brilho, dimensões: 55x34x18cm, com válvula ref.: 50161. Ref.: franke ou equivalente.</t>
    </r>
  </si>
  <si>
    <r>
      <rPr>
        <b/>
        <sz val="18"/>
        <color theme="1"/>
        <rFont val="Century Gothic"/>
        <family val="2"/>
      </rPr>
      <t>CB2 - cuba de sobrepor com formato oval</t>
    </r>
    <r>
      <rPr>
        <sz val="18"/>
        <color theme="1"/>
        <rFont val="Century Gothic"/>
        <family val="2"/>
      </rPr>
      <t xml:space="preserve"> e borda sobreposta a bancada. Código l.680. Dim.: l 505mm x p 385mm. Ref.: deca ou equivalente.</t>
    </r>
  </si>
  <si>
    <r>
      <rPr>
        <b/>
        <sz val="18"/>
        <color theme="1"/>
        <rFont val="Century Gothic"/>
        <family val="2"/>
      </rPr>
      <t>LA1 - lavatório pequeno com coluna suspensa</t>
    </r>
    <r>
      <rPr>
        <sz val="18"/>
        <color theme="1"/>
        <rFont val="Century Gothic"/>
        <family val="2"/>
      </rPr>
      <t xml:space="preserve"> vogue plus. Código l.510. Dimensões: l 445 x p 355. Ref.: deca ou equivalente.</t>
    </r>
  </si>
  <si>
    <r>
      <rPr>
        <b/>
        <sz val="18"/>
        <color theme="1"/>
        <rFont val="Century Gothic"/>
        <family val="2"/>
      </rPr>
      <t>LA2 - tampo modulado em aço com rebaixo</t>
    </r>
    <r>
      <rPr>
        <sz val="18"/>
        <color theme="1"/>
        <rFont val="Century Gothic"/>
        <family val="2"/>
      </rPr>
      <t xml:space="preserve"> e cuba simples para cozinha. Acessório disponível para uso na cuba. Cód.: 2000 cs 2 standard. Dim.: 2000x600mm, profundidade: 170mm, abertura: 4 1/2". Ref.: mekal aço e design ou equivalente.</t>
    </r>
  </si>
  <si>
    <r>
      <rPr>
        <b/>
        <sz val="18"/>
        <color theme="1"/>
        <rFont val="Century Gothic"/>
        <family val="2"/>
      </rPr>
      <t>LA3 - tampo modulado em aço com rebaixo</t>
    </r>
    <r>
      <rPr>
        <sz val="18"/>
        <color theme="1"/>
        <rFont val="Century Gothic"/>
        <family val="2"/>
      </rPr>
      <t xml:space="preserve"> e cuba dupla para cozinha. Acessórios disponíveis para uso nas cubas. Cód.: 1800 cd 34 standard. Dim.: 1800x600mm, profundidade: 170mm, distância entre eixos: 370mm. Abertura: 4 1/2". Ref.: mekal aço e design ou equivalente.</t>
    </r>
  </si>
  <si>
    <r>
      <rPr>
        <b/>
        <sz val="18"/>
        <color theme="1"/>
        <rFont val="Century Gothic"/>
        <family val="2"/>
      </rPr>
      <t>BA1 - bacia em louça, cor branca</t>
    </r>
    <r>
      <rPr>
        <sz val="18"/>
        <color theme="1"/>
        <rFont val="Century Gothic"/>
        <family val="2"/>
      </rPr>
      <t>. De acordo com nbr 9050. Preferencialmente, com caixa embutida na parede. Ou válvula tipo hydra (preferenciamente com acionamento duplo). Bacia sanitária conforto p510 cor branco gelo. Ref: deca ou equivalente. Caixa de descarga embutira na parede de acordo com a composição e espessura da parede. Ref: montana, deca ou equivalente. Se necessária válvula, válvula de descarga hydra duo, cód.: 2545c114. Sanitários deficientes. Ref: deca ou equivalente.</t>
    </r>
  </si>
  <si>
    <r>
      <rPr>
        <b/>
        <sz val="18"/>
        <color theme="1"/>
        <rFont val="Century Gothic"/>
        <family val="2"/>
      </rPr>
      <t>BA2 - bacia sanitária em louça, com caixa acoplada em louça</t>
    </r>
    <r>
      <rPr>
        <sz val="18"/>
        <color theme="1"/>
        <rFont val="Century Gothic"/>
        <family val="2"/>
      </rPr>
      <t xml:space="preserve"> monte carlo branco gelo (preferencialmente acionamento duplo) na cor branca. Local: sanitários. Ref.: deca ou equivalente.</t>
    </r>
  </si>
  <si>
    <r>
      <rPr>
        <b/>
        <sz val="18"/>
        <color theme="1"/>
        <rFont val="Century Gothic"/>
        <family val="2"/>
      </rPr>
      <t>DH1 - ducha higiênica em latão cromado e plástico.</t>
    </r>
    <r>
      <rPr>
        <sz val="18"/>
        <color theme="1"/>
        <rFont val="Century Gothic"/>
        <family val="2"/>
      </rPr>
      <t xml:space="preserve"> Com acionamento 1/4 de volta. Linha pertutti. Cód.: 455706. Sanitários de deficientes e de uso individual. Ref.: docol ou equivalente.</t>
    </r>
  </si>
  <si>
    <r>
      <rPr>
        <b/>
        <sz val="18"/>
        <color theme="1"/>
        <rFont val="Century Gothic"/>
        <family val="2"/>
      </rPr>
      <t>BD1 - barras de apoio metálicas para lavatório, bacia e chuveiro</t>
    </r>
    <r>
      <rPr>
        <sz val="18"/>
        <color theme="1"/>
        <rFont val="Century Gothic"/>
        <family val="2"/>
      </rPr>
      <t>. Linha conforto. Sanitário de deficiente. Ref: deca ou equivalente.</t>
    </r>
  </si>
  <si>
    <r>
      <rPr>
        <b/>
        <sz val="18"/>
        <color theme="1"/>
        <rFont val="Century Gothic"/>
        <family val="2"/>
      </rPr>
      <t>CHU - ducha elétrica 220v em plástico.</t>
    </r>
    <r>
      <rPr>
        <sz val="18"/>
        <color theme="1"/>
        <rFont val="Century Gothic"/>
        <family val="2"/>
      </rPr>
      <t xml:space="preserve"> Super ducha 4 temperaturas 6800w 220v, cód: 1805. Local: vestiários. Ref: fame ou equivalente. </t>
    </r>
  </si>
  <si>
    <r>
      <rPr>
        <b/>
        <sz val="18"/>
        <color theme="1"/>
        <rFont val="Century Gothic"/>
        <family val="2"/>
      </rPr>
      <t>MIC - mictório com sifão aparente em louça, cor branca.</t>
    </r>
    <r>
      <rPr>
        <sz val="18"/>
        <color theme="1"/>
        <rFont val="Century Gothic"/>
        <family val="2"/>
      </rPr>
      <t xml:space="preserve"> Mictório m711 cor branco gelo -ref.: deca. Valvula de descarga com fechamento automático eco, cód.: 2572c, local: santários. Ref: deca ou equivalente. </t>
    </r>
  </si>
  <si>
    <r>
      <rPr>
        <b/>
        <sz val="18"/>
        <color theme="1"/>
        <rFont val="Century Gothic"/>
        <family val="2"/>
      </rPr>
      <t>ESP1 - espelho de cristal com inclinação 10°</t>
    </r>
    <r>
      <rPr>
        <sz val="18"/>
        <color theme="1"/>
        <rFont val="Century Gothic"/>
        <family val="2"/>
      </rPr>
      <t xml:space="preserve"> conforme nbr9050 dim.:l0,60xh0,80m</t>
    </r>
  </si>
  <si>
    <r>
      <rPr>
        <b/>
        <sz val="18"/>
        <color theme="1"/>
        <rFont val="Century Gothic"/>
        <family val="2"/>
      </rPr>
      <t xml:space="preserve">ESP2 - espelho de cristal com bisotê </t>
    </r>
    <r>
      <rPr>
        <sz val="18"/>
        <color theme="1"/>
        <rFont val="Century Gothic"/>
        <family val="2"/>
      </rPr>
      <t>dim.:l1,85xh1,00m</t>
    </r>
  </si>
  <si>
    <r>
      <rPr>
        <b/>
        <sz val="18"/>
        <color theme="1"/>
        <rFont val="Century Gothic"/>
        <family val="2"/>
      </rPr>
      <t xml:space="preserve">SB1 - Saboneteira de espuma de parede </t>
    </r>
    <r>
      <rPr>
        <sz val="18"/>
        <color theme="1"/>
        <rFont val="Century Gothic"/>
        <family val="2"/>
      </rPr>
      <t xml:space="preserve">com sensor infravermelho: acionamento automático pela presença do usuário, sem contato manual. Modelo clínica espuma. Código 90.635. Versão: pilha. Alimentação: 6 x aa alcalina. Consumo/vida útil das pilhas: 3 a 6 meses. Dose: 0,4 ml. Recipiente: 1 litro. Despacho: 0,5kg. Ref.: draco ou equivalente. </t>
    </r>
  </si>
  <si>
    <r>
      <rPr>
        <b/>
        <sz val="18"/>
        <color theme="1"/>
        <rFont val="Century Gothic"/>
        <family val="2"/>
      </rPr>
      <t>DP1 - Papeleira proximity sensorizavel</t>
    </r>
    <r>
      <rPr>
        <sz val="18"/>
        <color theme="1"/>
        <rFont val="Century Gothic"/>
        <family val="2"/>
      </rPr>
      <t xml:space="preserve"> - 70.107. O toalheiro eletronico de auto corte possui duas formas de trabalho. Na primeira, a folha de papel permanece sempre externa a disposição do usuário e quando é retirada, uma nova folha desce automaticamente. Ajuste de tempo do intervalo entre folhas. Na segunda forma de atuação a folha está sempre dentro do aparelho e quando aproximamos a mão do sensor colocado na frente do aparelho, o mecanismo é acionado e uma folha fica a disposição do usuário. Alimentação: fonte 110/220 v. Consumível: papel em rolo, até 200 mts. A partir 35g/cm2. Fixação: parafusos e buchas. Despacho: 3,5kg. Ref.: draco ou equivalente. </t>
    </r>
  </si>
  <si>
    <r>
      <rPr>
        <b/>
        <sz val="18"/>
        <color theme="1"/>
        <rFont val="Century Gothic"/>
        <family val="2"/>
      </rPr>
      <t>DP2 - Papeleira manual autocorte -</t>
    </r>
    <r>
      <rPr>
        <sz val="18"/>
        <color theme="1"/>
        <rFont val="Century Gothic"/>
        <family val="2"/>
      </rPr>
      <t xml:space="preserve"> cód.: 70.108. Rolos de até 200mts - gramatura a partir de 35g/cm2. Abertura por chave. Despacho 1,6kg. Larg 31cm/alt 42cm/prof 25cm. Ref.: draco ou equivalente. </t>
    </r>
  </si>
  <si>
    <r>
      <rPr>
        <b/>
        <sz val="18"/>
        <color theme="1"/>
        <rFont val="Century Gothic"/>
        <family val="2"/>
      </rPr>
      <t>CAB - Cabideiro em latão cromado.</t>
    </r>
    <r>
      <rPr>
        <sz val="18"/>
        <color theme="1"/>
        <rFont val="Century Gothic"/>
        <family val="2"/>
      </rPr>
      <t xml:space="preserve"> Cabide idea cromado, ref.: 585906 - docol. Local: sanitários. Ref.: docol ou equivalente.</t>
    </r>
  </si>
  <si>
    <t>Ralos Lineares</t>
  </si>
  <si>
    <t>03.17</t>
  </si>
  <si>
    <t>04.26</t>
  </si>
  <si>
    <t>04.27</t>
  </si>
  <si>
    <t>04.28</t>
  </si>
  <si>
    <t>04.29</t>
  </si>
  <si>
    <t>04.30</t>
  </si>
  <si>
    <t>04.31</t>
  </si>
  <si>
    <t>04.32</t>
  </si>
  <si>
    <t>04.33</t>
  </si>
  <si>
    <t>04.34</t>
  </si>
  <si>
    <t>04.35</t>
  </si>
  <si>
    <t>04.36</t>
  </si>
  <si>
    <t>14.18</t>
  </si>
  <si>
    <t>14.19</t>
  </si>
  <si>
    <t>14.20</t>
  </si>
  <si>
    <t>14.21</t>
  </si>
  <si>
    <t>14.22</t>
  </si>
  <si>
    <t>14.23</t>
  </si>
  <si>
    <t>15.48</t>
  </si>
  <si>
    <t>15.49</t>
  </si>
  <si>
    <t>15.50</t>
  </si>
  <si>
    <t>15.51</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</si>
  <si>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</si>
  <si>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</si>
  <si>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</si>
  <si>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</si>
  <si>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</si>
  <si>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</si>
  <si>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</si>
  <si>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</si>
  <si>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</si>
  <si>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</si>
  <si>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</si>
  <si>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</si>
  <si>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</si>
  <si>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</si>
  <si>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</si>
  <si>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</si>
  <si>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</si>
  <si>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</si>
  <si>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</si>
  <si>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</si>
  <si>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</si>
  <si>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</si>
  <si>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</si>
  <si>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</si>
  <si>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</si>
  <si>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</si>
  <si>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</si>
  <si>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</si>
  <si>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</si>
  <si>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17.20</t>
  </si>
  <si>
    <t>ED. VENTURA - 10°, 11°, 12°, 14°, 15° e 16° ANDARES, RJ | RJ
ANEXO X - ORÇAMENTO EXECUTIVO</t>
  </si>
  <si>
    <r>
      <t>PE - porta existente a manter.</t>
    </r>
    <r>
      <rPr>
        <sz val="18"/>
        <rFont val="Century Gothic"/>
        <family val="2"/>
      </rPr>
      <t xml:space="preserve"> se necessário, prever manutenção ou troca (mantendo padrão de acabamentos e ferragens existente).</t>
    </r>
  </si>
  <si>
    <t>04.37</t>
  </si>
  <si>
    <r>
      <rPr>
        <b/>
        <sz val="18"/>
        <rFont val="Century Gothic"/>
        <family val="2"/>
      </rPr>
      <t>ITEM 5 - Luminária circular de embutir orientável de uso interno.</t>
    </r>
    <r>
      <rPr>
        <sz val="18"/>
        <rFont val="Century Gothic"/>
        <family val="2"/>
      </rPr>
      <t xml:space="preserve"> Fix: por meio de  molas de aço inox. Acab: em alumínio escovado. Ref.: lumini - focus led r 9w/35º , ou equivalente com as mesmas características técnicas e funcionais. Obs.: luz para a parede
</t>
    </r>
    <r>
      <rPr>
        <b/>
        <sz val="18"/>
        <rFont val="Century Gothic"/>
        <family val="2"/>
      </rPr>
      <t>1X LED CONSUMO 9W 3000K 35º</t>
    </r>
  </si>
  <si>
    <r>
      <rPr>
        <b/>
        <sz val="18"/>
        <rFont val="Century Gothic"/>
        <family val="2"/>
      </rPr>
      <t xml:space="preserve">ITEM 6 - Luminária embutida quadrada com moldura de acabamento externo,  em alumínio tratado e visor em vidro translúcido. </t>
    </r>
    <r>
      <rPr>
        <sz val="18"/>
        <rFont val="Century Gothic"/>
        <family val="2"/>
      </rPr>
      <t xml:space="preserve">Fix.: embutida em forro. Acab.: branco.  Ref.: lumini- mini frame super led sm a/v , ou equivalente com as mesmas características técnicas e funcionais.
</t>
    </r>
    <r>
      <rPr>
        <b/>
        <sz val="18"/>
        <rFont val="Century Gothic"/>
        <family val="2"/>
      </rPr>
      <t>1X LED  14,5W 3000K 700lm DRIVER ON/OFF CONSUMO TOTAL= 21,5W</t>
    </r>
  </si>
  <si>
    <r>
      <rPr>
        <b/>
        <sz val="18"/>
        <rFont val="Century Gothic"/>
        <family val="2"/>
      </rPr>
      <t>ITEM 7 - Luminária retangular, pendente, em alumínio extrudado pintado com aletas parabólicas em alumínio anodizado matt</t>
    </r>
    <r>
      <rPr>
        <sz val="18"/>
        <rFont val="Century Gothic"/>
        <family val="2"/>
      </rPr>
      <t xml:space="preserve">. Fix.: pendente, atirantada à laje acab.: branco. H de instalação = 2,00m. Ref.:  ômega f-464, ou equivalente, com as mesmas características técnicas e funcionais. 
</t>
    </r>
    <r>
      <rPr>
        <b/>
        <sz val="18"/>
        <rFont val="Century Gothic"/>
        <family val="2"/>
      </rPr>
      <t>1 X 25W FLUORESCENTE TUBULAR T5 3000 K REATOR ELETRÖNICO</t>
    </r>
  </si>
  <si>
    <r>
      <rPr>
        <b/>
        <sz val="18"/>
        <rFont val="Century Gothic"/>
        <family val="2"/>
      </rPr>
      <t xml:space="preserve">ITEM 1 - Luminária existente a ser mantida ou remanejada, retangular, de embutir, </t>
    </r>
    <r>
      <rPr>
        <sz val="18"/>
        <rFont val="Century Gothic"/>
        <family val="2"/>
      </rPr>
      <t xml:space="preserve">para tecnologia fluorescente tubular.  Fix.: embutida no forro.  Ref.: itaim dpi 40578. Obs.: todas as lâmpadas serão substituídas por fluorescentes novas, t5, 3000k, 25w, referência fornecedores philips ou osram.
</t>
    </r>
    <r>
      <rPr>
        <b/>
        <sz val="18"/>
        <rFont val="Century Gothic"/>
        <family val="2"/>
      </rPr>
      <t>2X 25W FLUORESCENTE TUBULAR 3000K REATOR ELETRÖNICO</t>
    </r>
  </si>
  <si>
    <r>
      <rPr>
        <b/>
        <sz val="18"/>
        <rFont val="Century Gothic"/>
        <family val="2"/>
      </rPr>
      <t>ITEM 2 - Luminária quadrada de embutir, para tecnologia de led.</t>
    </r>
    <r>
      <rPr>
        <sz val="18"/>
        <rFont val="Century Gothic"/>
        <family val="2"/>
      </rPr>
      <t xml:space="preserve"> Difusor translúcido de alta transmitância e dissipador em alumínio injetado. Corpo em alumínio tratado e pintato por processo eletrostático.  Fix.: por meio de molas em aço inox embutida no forro.  Acab.: branco. Ref.: lumini - downled md a , ou equivalente com as mesmas características técnicas e funcionais.
</t>
    </r>
    <r>
      <rPr>
        <b/>
        <sz val="18"/>
        <rFont val="Century Gothic"/>
        <family val="2"/>
      </rPr>
      <t>1XLED 21W 3000K 1800lm CONSUMO TOTAL = 25W</t>
    </r>
  </si>
  <si>
    <r>
      <rPr>
        <b/>
        <sz val="18"/>
        <rFont val="Century Gothic"/>
        <family val="2"/>
      </rPr>
      <t xml:space="preserve">ITEM 3 - Luminária quadrada de embutir em chapa de aço dobrado com visor em vidro temperado translucido.  </t>
    </r>
    <r>
      <rPr>
        <sz val="18"/>
        <rFont val="Century Gothic"/>
        <family val="2"/>
      </rPr>
      <t xml:space="preserve">Fix.:  embutida em forro de gesso, através de grapas, sem moldura de acabamento externo. Ref.: no frame led, ou equivalente com as mesmas características técnicas e funcionais.
</t>
    </r>
    <r>
      <rPr>
        <b/>
        <sz val="18"/>
        <rFont val="Century Gothic"/>
        <family val="2"/>
      </rPr>
      <t>1XLED 8,8W 3000K 490 lm CONSUMO TOTAL = 15,8W</t>
    </r>
  </si>
  <si>
    <r>
      <rPr>
        <b/>
        <sz val="18"/>
        <rFont val="Century Gothic"/>
        <family val="2"/>
      </rPr>
      <t>ITEM 4 - Luminária circular de embutir orientável de uso interno.</t>
    </r>
    <r>
      <rPr>
        <sz val="18"/>
        <rFont val="Century Gothic"/>
        <family val="2"/>
      </rPr>
      <t xml:space="preserve"> Fix: por meio de  molas de aço inox. Acab: em alumínio escovado. Ref.: lumini - focus led r 9w/25º , ou equivalente com as mesmas características técnicas e funcionais.
</t>
    </r>
    <r>
      <rPr>
        <b/>
        <sz val="18"/>
        <rFont val="Century Gothic"/>
        <family val="2"/>
      </rPr>
      <t>1X LED  CONSUMO 9W 3000K 25º</t>
    </r>
  </si>
  <si>
    <r>
      <rPr>
        <b/>
        <sz val="18"/>
        <rFont val="Century Gothic"/>
        <family val="2"/>
      </rPr>
      <t>ITEM 8 - Luminária existente a ser mantida ou remanejada, quadrada, de embutir, para tecnologia fluorescente compacta.</t>
    </r>
    <r>
      <rPr>
        <sz val="18"/>
        <rFont val="Century Gothic"/>
        <family val="2"/>
      </rPr>
      <t xml:space="preserve">  Fix.: embutida no forro modular.  Ref.: itaim - cianita 226.
</t>
    </r>
    <r>
      <rPr>
        <b/>
        <sz val="18"/>
        <rFont val="Century Gothic"/>
        <family val="2"/>
      </rPr>
      <t>2X 26W FLUORESCENTE COMPACTA 3000K REATOR ELETRÖNICO</t>
    </r>
  </si>
  <si>
    <r>
      <rPr>
        <b/>
        <sz val="18"/>
        <rFont val="Century Gothic"/>
        <family val="2"/>
      </rPr>
      <t>ITEM 9 - Luminária  retangular, de embutir, para tecnologia fluorescente tubular.</t>
    </r>
    <r>
      <rPr>
        <sz val="18"/>
        <rFont val="Century Gothic"/>
        <family val="2"/>
      </rPr>
      <t xml:space="preserve"> Fix.: embutida no forro.  Ref.: itaim dpi 40578, mesmas carac. do item 1.
</t>
    </r>
    <r>
      <rPr>
        <b/>
        <sz val="18"/>
        <rFont val="Century Gothic"/>
        <family val="2"/>
      </rPr>
      <t>2X 25W FLUORESCENTE TUBULAR 3000K REATOR ELETRÖNICO</t>
    </r>
  </si>
  <si>
    <r>
      <rPr>
        <b/>
        <sz val="18"/>
        <rFont val="Century Gothic"/>
        <family val="2"/>
      </rPr>
      <t xml:space="preserve">ITEM 10 - Luminária quadrada, de embutir, para tecnologia fluorescente compacta. </t>
    </r>
    <r>
      <rPr>
        <sz val="18"/>
        <rFont val="Century Gothic"/>
        <family val="2"/>
      </rPr>
      <t xml:space="preserve"> Fix.: embutida no forro modular.  Ref.: itaim - cianita 226, mesmas características do item 8. 
</t>
    </r>
    <r>
      <rPr>
        <b/>
        <sz val="18"/>
        <rFont val="Century Gothic"/>
        <family val="2"/>
      </rPr>
      <t>2X 26W FLUORESCENTE COMPACTA 3000K REATOR ELETRÖNICO</t>
    </r>
  </si>
  <si>
    <t>LUMINÁRIAS TÉCNICAS</t>
  </si>
  <si>
    <t>DECORATIVAS</t>
  </si>
  <si>
    <r>
      <rPr>
        <b/>
        <sz val="18"/>
        <rFont val="Century Gothic"/>
        <family val="2"/>
      </rPr>
      <t xml:space="preserve">ITEM 101 - Staff
</t>
    </r>
    <r>
      <rPr>
        <sz val="18"/>
        <rFont val="Century Gothic"/>
        <family val="2"/>
      </rPr>
      <t xml:space="preserve">sistema de embutir modular composto por perfil de alumínio e difusor em polímero translúcido, ambos extrudados. Ref.: lumini- linea 240 aa,  ou equivalente com as mesmas características técnicas e funcionais.
</t>
    </r>
    <r>
      <rPr>
        <b/>
        <sz val="18"/>
        <rFont val="Century Gothic"/>
        <family val="2"/>
      </rPr>
      <t>2X LÂMPADA FLUORESCENTE  TUBULAR T5 25W 3000K</t>
    </r>
  </si>
  <si>
    <r>
      <rPr>
        <b/>
        <sz val="18"/>
        <rFont val="Century Gothic"/>
        <family val="2"/>
      </rPr>
      <t xml:space="preserve">ITEM 102 - Recepção e staff
</t>
    </r>
    <r>
      <rPr>
        <sz val="18"/>
        <rFont val="Century Gothic"/>
        <family val="2"/>
      </rPr>
      <t xml:space="preserve">sistema de embutir modular composto por perfil de alumínio e difusor em polímero translúcido, ambos extrudados. Ref.: lumini- linea 240 cc,  ou equivalente com as mesmas características técnicas e funcionais.
</t>
    </r>
    <r>
      <rPr>
        <b/>
        <sz val="18"/>
        <rFont val="Century Gothic"/>
        <family val="2"/>
      </rPr>
      <t>2X LÂMPADA FLUORESCENTE  TUBULAR T5 25W 3000K</t>
    </r>
  </si>
  <si>
    <r>
      <rPr>
        <b/>
        <sz val="18"/>
        <rFont val="Century Gothic"/>
        <family val="2"/>
      </rPr>
      <t>ITEM 201 - Luminária decorativa tipo pendente</t>
    </r>
    <r>
      <rPr>
        <sz val="18"/>
        <rFont val="Century Gothic"/>
        <family val="2"/>
      </rPr>
      <t xml:space="preserve">, com facho de luz voltado para baixo (foco direcionado para a mesa). Fix.: em forro de gesso. Acab.: branco. Ref.: la lampe fulano - pendente, ou equivalente com as mesmas características técnicas e funcionais. </t>
    </r>
    <r>
      <rPr>
        <b/>
        <sz val="18"/>
        <rFont val="Century Gothic"/>
        <family val="2"/>
      </rPr>
      <t>PREV. CARGA 60W</t>
    </r>
  </si>
  <si>
    <r>
      <rPr>
        <b/>
        <sz val="18"/>
        <rFont val="Century Gothic"/>
        <family val="2"/>
      </rPr>
      <t>ITEM 202 - Luminária decorativa tipo pendente,</t>
    </r>
    <r>
      <rPr>
        <sz val="18"/>
        <rFont val="Century Gothic"/>
        <family val="2"/>
      </rPr>
      <t xml:space="preserve"> com luz direta. Fix.: em forro de gesso. Acab.: preto. Ref.: lumini rock. </t>
    </r>
    <r>
      <rPr>
        <b/>
        <sz val="18"/>
        <rFont val="Century Gothic"/>
        <family val="2"/>
      </rPr>
      <t>PREV. CARGA 60W</t>
    </r>
  </si>
  <si>
    <t>Instalação de luminárias</t>
  </si>
  <si>
    <t>Tubo de PVC marrom soldável 25mm - Tigre</t>
  </si>
  <si>
    <t>Tubo de PVC marrom soldável 32mm - Tigre</t>
  </si>
  <si>
    <t>Tubo de PVC marrom soldável 40mm - Tigre</t>
  </si>
  <si>
    <t>Cotovelo 90°de PVC marrom soldável 25mm - Tigre</t>
  </si>
  <si>
    <t>Cotovelo 90°de PVC marrom soldável 32mm - Tigre</t>
  </si>
  <si>
    <t>Cotovelo 90°de PVC marrom soldável 40mm - Tigre</t>
  </si>
  <si>
    <t>Tee de Pvc marrom soldável para água ø 25 x 25 x 25 mm - Tigre</t>
  </si>
  <si>
    <t>Tee de Pvc marrom soldável para água ø 32 x 32 x 32 mm - Tigre</t>
  </si>
  <si>
    <t>Tee de Pvc marrom soldável para água ø 40 x40 x 40 mm - Tigre</t>
  </si>
  <si>
    <t>Cotovelo de PVC azul solda-rosca ø 25mm x 3/4" - Tigre</t>
  </si>
  <si>
    <t>Registro de gaveta ø 1" para acabamento - Deca</t>
  </si>
  <si>
    <t>Tubo PVC branco esgoto ponta-bolsa ø 40 mm - Tigre</t>
  </si>
  <si>
    <t>Tubo PVC branco esgoto ponta-bolsa ø 50 mm - Tigre</t>
  </si>
  <si>
    <t>Tubo PVC branco esgoto ponta-bolsa ø 75 mm - Tigre</t>
  </si>
  <si>
    <t>Tubo PVC branco esgoto ponta-bolsa ø 100 mm - Tigre</t>
  </si>
  <si>
    <t>Joelho 90º PVC branco esgoto ø 40 mm - Tigre</t>
  </si>
  <si>
    <t>Joelho 45º PVC branco esgoto ø 40 mm - Tigre</t>
  </si>
  <si>
    <t>Joelho 90º PVC branco esgoto ø 50 mm - Tigre</t>
  </si>
  <si>
    <t>Joelho 45º PVC branco esgoto ø 50 mm - Tigre</t>
  </si>
  <si>
    <t>Joelho 90º PVC branco esgoto ø 75 mm - Tigre</t>
  </si>
  <si>
    <t>Joelho 45º PVC branco esgoto ø 100 mm - Tigre</t>
  </si>
  <si>
    <t>Junção 45º PVC branco esgoto ø 100 x 100 x 100 mm - Tigre</t>
  </si>
  <si>
    <t xml:space="preserve">Te em PVC branco esgoto ø 50 x 50 x 50mm </t>
  </si>
  <si>
    <t xml:space="preserve">Te em PVC branco esgoto ø 100 x 100 x 50mm </t>
  </si>
  <si>
    <t xml:space="preserve">Te em PVC branco esgoto ø 100 x 100 x 75mm </t>
  </si>
  <si>
    <t>Ralo sifonado de PVC com grelha de metal 100 x 100 x 50 mm - Tigre</t>
  </si>
  <si>
    <t>Redução PVC branco esgoto ø 100 x 50 mm</t>
  </si>
  <si>
    <t>Redução PVC branco esgoto ø 100 x 75 mm</t>
  </si>
  <si>
    <t>Execução de Drenos para Equipamentos de Ar Condicionado conforme projeto</t>
  </si>
  <si>
    <t>DRENOS DE AR CONDICIONADO</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</si>
  <si>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</si>
  <si>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</si>
  <si>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</si>
  <si>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</si>
  <si>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</si>
  <si>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</si>
  <si>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</si>
  <si>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</si>
  <si>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</si>
  <si>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</si>
  <si>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</si>
  <si>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</si>
  <si>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</si>
  <si>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</si>
  <si>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</si>
  <si>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</si>
  <si>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</si>
  <si>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</si>
  <si>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</si>
  <si>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</si>
  <si>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</si>
  <si>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</si>
  <si>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</si>
  <si>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</si>
  <si>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</si>
  <si>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</si>
  <si>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</si>
  <si>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</si>
  <si>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</si>
  <si>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r>
      <rPr>
        <b/>
        <sz val="18"/>
        <rFont val="Century Gothic"/>
        <family val="2"/>
      </rPr>
      <t>ITEM 11 - Luminária quadrada de embutir, para tecnologia Fluorescente compacta</t>
    </r>
    <r>
      <rPr>
        <sz val="18"/>
        <rFont val="Century Gothic"/>
        <family val="2"/>
      </rPr>
      <t xml:space="preserve">, com corpo em alço tratado e Pintado por processo eletrostático. Reator alojado na Parte superior da luminária. Fix.: embutido em forro Modular. Acab.: branco. Ref.: lumini ‐ fe 1433/313, ou Equivalente com as mesmas características técnicas e Funcionais
</t>
    </r>
    <r>
      <rPr>
        <b/>
        <sz val="18"/>
        <rFont val="Century Gothic"/>
        <family val="2"/>
      </rPr>
      <t>3X 13W FLUORESCENTE TUBULAR 3000K REATOR ELETRÖNICO</t>
    </r>
  </si>
  <si>
    <r>
      <rPr>
        <b/>
        <sz val="18"/>
        <rFont val="Century Gothic"/>
        <family val="2"/>
      </rPr>
      <t>ITEM12 - Luminária quadrada de embutir,</t>
    </r>
    <r>
      <rPr>
        <sz val="18"/>
        <rFont val="Century Gothic"/>
        <family val="2"/>
      </rPr>
      <t xml:space="preserve"> para tecnologia fluorescente compacta, com corpo em aço tratado e pintado por processo eletrostático. Reator alojado na parte superior da luminária. Fix.: embutido em forro modular. Acab.: branco. Ref.: lumini fe 1433/313. Ou equivalente, com as mesmas características técnicas e funcionais.
</t>
    </r>
    <r>
      <rPr>
        <b/>
        <sz val="18"/>
        <rFont val="Century Gothic"/>
        <family val="2"/>
      </rPr>
      <t>3X 13W FLUORESCENTE TUBULAR 3000K REATOR ELETRÖNICO DIMERIZÁVEL</t>
    </r>
  </si>
  <si>
    <r>
      <rPr>
        <b/>
        <sz val="18"/>
        <rFont val="Century Gothic"/>
        <family val="2"/>
      </rPr>
      <t xml:space="preserve">ITEM 13 - Luminária embutida retangular. </t>
    </r>
    <r>
      <rPr>
        <sz val="18"/>
        <rFont val="Century Gothic"/>
        <family val="2"/>
      </rPr>
      <t xml:space="preserve">Corpo em aço tratado e pintado por processo eletrostático. Visor em acrílico translúcido de alta trasnmitância. Reator alojado na parte superior da luminária. Fixação ao forro por meio
De tirantes. Ref.: lumini ‐ fe 1433/225, ou equivalente com as mesmas características técnicas e funcionais.
</t>
    </r>
    <r>
      <rPr>
        <b/>
        <sz val="18"/>
        <rFont val="Century Gothic"/>
        <family val="2"/>
      </rPr>
      <t>2X 25W FLUORESCENTE TUBULAR 3000K REATOR ELETRÖNICO</t>
    </r>
  </si>
  <si>
    <r>
      <rPr>
        <b/>
        <sz val="18"/>
        <rFont val="Century Gothic"/>
        <family val="2"/>
      </rPr>
      <t>ITEM 14 - Luminária existente a ser mantida ou remanejada</t>
    </r>
    <r>
      <rPr>
        <sz val="18"/>
        <rFont val="Century Gothic"/>
        <family val="2"/>
      </rPr>
      <t xml:space="preserve">, retangular, de embutir, para tecnologia fluorescente tubular. Fix.: embutida no forro. Ref.: itaim dpi 40578. </t>
    </r>
    <r>
      <rPr>
        <b/>
        <sz val="18"/>
        <rFont val="Century Gothic"/>
        <family val="2"/>
      </rPr>
      <t>Obs.: todas as lâmpadas serão substituídas por fluorescentes novas, t5, 3000k, 13w, referência fornecedores philips ou osram.
2X 13W FLUORESCENTE TUBULAR 3000K REATOR ELETRÖNICO</t>
    </r>
  </si>
  <si>
    <r>
      <rPr>
        <b/>
        <sz val="18"/>
        <rFont val="Century Gothic"/>
        <family val="2"/>
      </rPr>
      <t xml:space="preserve">ITEM 15 - Luminária existente a ser mantida ou remanejada, </t>
    </r>
    <r>
      <rPr>
        <sz val="18"/>
        <rFont val="Century Gothic"/>
        <family val="2"/>
      </rPr>
      <t xml:space="preserve">retangular, de embutir, para tecnologia fluorescente tubular. Fix.: embutida no forro. Ref.: itaim 3005. </t>
    </r>
    <r>
      <rPr>
        <b/>
        <sz val="18"/>
        <rFont val="Century Gothic"/>
        <family val="2"/>
      </rPr>
      <t>Obs.: todas as lâmpadas serão substituídas por fluorescentes novas, t5, 3000k, 13w, referência fornecedores philips ou osram.
1X 25W FLUORESCENTE TUBULAR 3000K REATOR ELETRÖNICO</t>
    </r>
  </si>
  <si>
    <r>
      <rPr>
        <b/>
        <sz val="18"/>
        <rFont val="Century Gothic"/>
        <family val="2"/>
      </rPr>
      <t>ITEM 16 - Luminária existente a ser mantida ou remanejada,</t>
    </r>
    <r>
      <rPr>
        <sz val="18"/>
        <rFont val="Century Gothic"/>
        <family val="2"/>
      </rPr>
      <t xml:space="preserve"> retangular, de embutir, para tecnologia fluorescente tubular. Fix.: embutida no forro. Ref.: itaim 3005. Obs.: todas as lâmpadas serão substituídas por fluorescentes novas, t5, 3000k, 13w, referência fornecedores philips ou osram.
</t>
    </r>
    <r>
      <rPr>
        <b/>
        <sz val="18"/>
        <rFont val="Century Gothic"/>
        <family val="2"/>
      </rPr>
      <t>2X 25W FLUORESCENTE TUBULAR 3000K REATOR ELETRÖNICO</t>
    </r>
  </si>
  <si>
    <r>
      <rPr>
        <b/>
        <sz val="18"/>
        <rFont val="Century Gothic"/>
        <family val="2"/>
      </rPr>
      <t>ITEM 17 - Balizador de piso para tecnologia led com difusor</t>
    </r>
    <r>
      <rPr>
        <sz val="18"/>
        <rFont val="Century Gothic"/>
        <family val="2"/>
      </rPr>
      <t xml:space="preserve">. Corpo em alumínio tratado e pintado por processo eletrostático. Fix.: chumbado no espelho do degrau do auditório para sinalização. Acab.: titânio. Ref.: lumini‐ eye r‐d, ou equivalente com as mesmas características técnicas, estéticas e funcionais.
</t>
    </r>
    <r>
      <rPr>
        <b/>
        <sz val="18"/>
        <rFont val="Century Gothic"/>
        <family val="2"/>
      </rPr>
      <t>1 X 1W LED 3000K</t>
    </r>
  </si>
  <si>
    <r>
      <rPr>
        <b/>
        <sz val="18"/>
        <rFont val="Century Gothic"/>
        <family val="2"/>
      </rPr>
      <t xml:space="preserve">P9 - porta industrial de abrir, do piso ao forro h= 2.15m. </t>
    </r>
    <r>
      <rPr>
        <sz val="18"/>
        <rFont val="Century Gothic"/>
        <family val="2"/>
      </rPr>
      <t xml:space="preserve">Perfil em alumínio anodizado acetinado e folha em bp branco. Com grelha de porta tipo veneziana (conforme projeto de ar condicionado) conjunto de maçaneta linha classic - la fonte maçaneta 515 e roseta 307 acabamento acetinado. Prever baterdor de piso e trava retrátil de isolamento acústico.
</t>
    </r>
    <r>
      <rPr>
        <b/>
        <sz val="18"/>
        <rFont val="Century Gothic"/>
        <family val="2"/>
      </rPr>
      <t xml:space="preserve">Dimensões:L0.90 x H2.15m </t>
    </r>
  </si>
  <si>
    <r>
      <rPr>
        <b/>
        <sz val="18"/>
        <rFont val="Century Gothic"/>
        <family val="2"/>
      </rPr>
      <t>Divisória sanitária em laminado melamínico estrutural TS,</t>
    </r>
    <r>
      <rPr>
        <sz val="18"/>
        <rFont val="Century Gothic"/>
        <family val="2"/>
      </rPr>
      <t xml:space="preserve"> com acabamento texturizado dupla face, na cor platina, com perfil reforçado em alumínio com acabamento anodizado acetinado natural. Com fechadura universal - ref.: neocom system ou equivalente.</t>
    </r>
  </si>
  <si>
    <r>
      <rPr>
        <b/>
        <sz val="18"/>
        <rFont val="Century Gothic"/>
        <family val="2"/>
      </rPr>
      <t>Divisória sanitária em laminado melamínico estrutural TS,</t>
    </r>
    <r>
      <rPr>
        <sz val="18"/>
        <rFont val="Century Gothic"/>
        <family val="2"/>
      </rPr>
      <t xml:space="preserve"> com acabamento texturizado dupla face, na cor platina, com perfil reforçado em alumínio com acabamento anodizado acetinado natural. Com fechadura universal e </t>
    </r>
    <r>
      <rPr>
        <b/>
        <sz val="18"/>
        <rFont val="Century Gothic"/>
        <family val="2"/>
      </rPr>
      <t xml:space="preserve">anteparo com prateleira e cabideiros </t>
    </r>
    <r>
      <rPr>
        <sz val="18"/>
        <rFont val="Century Gothic"/>
        <family val="2"/>
      </rPr>
      <t>- ref.:neocom system ou equivalente.</t>
    </r>
  </si>
  <si>
    <r>
      <rPr>
        <b/>
        <sz val="18"/>
        <rFont val="Century Gothic"/>
        <family val="2"/>
      </rPr>
      <t xml:space="preserve">Tapa vista de mictório em laminado estrutural TS </t>
    </r>
    <r>
      <rPr>
        <sz val="18"/>
        <rFont val="Century Gothic"/>
        <family val="2"/>
      </rPr>
      <t>(ref: formica) cor branco real. Tapa vista de mictório em ts (ref: fórmica). Local: sanitários. Ref: neocom ou equivalente.</t>
    </r>
  </si>
  <si>
    <t>UPS de 30kVA de potência, entrada e saída em tensão 380V trifásica, de ótima qualidade, (N+1) com 1 baterias para autonomia de 1h30min</t>
  </si>
  <si>
    <t>cotação</t>
  </si>
  <si>
    <t>MAR10: Bancada e gabinete copa - ver planta de marcenarias fl.908</t>
  </si>
  <si>
    <r>
      <rPr>
        <b/>
        <sz val="18"/>
        <color theme="1"/>
        <rFont val="Century Gothic"/>
        <family val="2"/>
      </rPr>
      <t xml:space="preserve">Bancada dos vestiários em granito cinza andorinha com saia e frontão de acordo com desenho. </t>
    </r>
    <r>
      <rPr>
        <sz val="18"/>
        <color theme="1"/>
        <rFont val="Century Gothic"/>
        <family val="2"/>
      </rPr>
      <t>Prever furação para torneira de bancada e lixo. A cuba será de sobrepor conforme especificado em projeto. Lixeira sem tampa quadrada em aço inox escovado 30x30x70cm - ref.: l-1001a - metalpan</t>
    </r>
  </si>
  <si>
    <t>14.53</t>
  </si>
  <si>
    <t>crea-rj</t>
  </si>
  <si>
    <t>SINAPI 
86889</t>
  </si>
  <si>
    <t>SINAPI</t>
  </si>
  <si>
    <t>SINAPI-72238</t>
  </si>
  <si>
    <t>SINAPI-72234</t>
  </si>
  <si>
    <t>SINAPI-85371</t>
  </si>
  <si>
    <t>SINAPI-72242</t>
  </si>
  <si>
    <t>SINAPI-9537</t>
  </si>
  <si>
    <t>SINAPI-55869</t>
  </si>
  <si>
    <t>SINAPI-83417</t>
  </si>
  <si>
    <t>SINAPI-72925</t>
  </si>
  <si>
    <t>SINAPI-SIMILAR</t>
  </si>
  <si>
    <t>FINEP SP
ORÇAMENTO EXECUTIVO</t>
  </si>
  <si>
    <t>9° Pav</t>
  </si>
  <si>
    <r>
      <rPr>
        <b/>
        <sz val="18"/>
        <rFont val="Century Gothic"/>
        <family val="2"/>
      </rPr>
      <t>Acabamento soleira</t>
    </r>
    <r>
      <rPr>
        <sz val="18"/>
        <rFont val="Century Gothic"/>
        <family val="2"/>
      </rPr>
      <t xml:space="preserve"> em alumínio para encontro entre piso vinílico e carpete</t>
    </r>
  </si>
  <si>
    <r>
      <rPr>
        <b/>
        <sz val="18"/>
        <rFont val="Century Gothic"/>
        <family val="2"/>
      </rPr>
      <t>1a: Forro modular a instalar, com estrutura aparente nova seguindo modelo existente e placas de forro modular a reaproveita</t>
    </r>
    <r>
      <rPr>
        <sz val="18"/>
        <rFont val="Century Gothic"/>
        <family val="2"/>
      </rPr>
      <t>. Placas na cor branca, espessura 15mm, dim.:62,5x62,5cm</t>
    </r>
  </si>
  <si>
    <r>
      <rPr>
        <b/>
        <sz val="18"/>
        <rFont val="Century Gothic"/>
        <family val="2"/>
      </rPr>
      <t xml:space="preserve">2e: Forro de gesso existente a manter. </t>
    </r>
    <r>
      <rPr>
        <sz val="18"/>
        <rFont val="Century Gothic"/>
        <family val="2"/>
      </rPr>
      <t>Prever reparos quando necessário devido ao remanejamento de luminárias.</t>
    </r>
  </si>
  <si>
    <r>
      <t xml:space="preserve">2e: Forro de gesso novo </t>
    </r>
    <r>
      <rPr>
        <sz val="18"/>
        <rFont val="Century Gothic"/>
        <family val="2"/>
      </rPr>
      <t>a instalar.</t>
    </r>
  </si>
  <si>
    <t>Cabo UTP (unshielded twisted pair) - categoria 6 - remanejamento</t>
  </si>
  <si>
    <t>Conector RJ45 cat. 6 - remanejamento</t>
  </si>
  <si>
    <r>
      <rPr>
        <b/>
        <sz val="18"/>
        <rFont val="Century Gothic"/>
        <family val="2"/>
      </rPr>
      <t xml:space="preserve">Instalação de carpete em placas </t>
    </r>
    <r>
      <rPr>
        <sz val="18"/>
        <rFont val="Century Gothic"/>
        <family val="2"/>
      </rPr>
      <t>- carpete fornecido pelo cliente, cola pelo contratado</t>
    </r>
  </si>
  <si>
    <t>ARTs (Anotação de responsabilidade técnica) - civil</t>
  </si>
  <si>
    <r>
      <rPr>
        <b/>
        <sz val="18"/>
        <rFont val="Century Gothic"/>
        <family val="2"/>
      </rPr>
      <t xml:space="preserve">Piso Vinílico amarelo </t>
    </r>
    <r>
      <rPr>
        <sz val="18"/>
        <rFont val="Century Gothic"/>
        <family val="2"/>
      </rPr>
      <t>em placas Ref.: Tarkertt linha Paviflex Natural coleção Thru - 9206247</t>
    </r>
  </si>
  <si>
    <r>
      <rPr>
        <b/>
        <sz val="18"/>
        <rFont val="Century Gothic"/>
        <family val="2"/>
      </rPr>
      <t xml:space="preserve">Piso Vinílico laranja </t>
    </r>
    <r>
      <rPr>
        <sz val="18"/>
        <rFont val="Century Gothic"/>
        <family val="2"/>
      </rPr>
      <t>em placas Ref.: Tarkertt linha Paviflex Natural coleção Thru - 9206275</t>
    </r>
  </si>
  <si>
    <r>
      <rPr>
        <b/>
        <sz val="18"/>
        <rFont val="Century Gothic"/>
        <family val="2"/>
      </rPr>
      <t xml:space="preserve">Piso Vinílico verde escuro </t>
    </r>
    <r>
      <rPr>
        <sz val="18"/>
        <rFont val="Century Gothic"/>
        <family val="2"/>
      </rPr>
      <t>em placas Ref.: Tarkertt linha Paviflex Natural coleção Thru - 9206435</t>
    </r>
  </si>
  <si>
    <r>
      <rPr>
        <b/>
        <sz val="18"/>
        <rFont val="Century Gothic"/>
        <family val="2"/>
      </rPr>
      <t>Piso Vinílico Verde claro</t>
    </r>
    <r>
      <rPr>
        <sz val="18"/>
        <rFont val="Century Gothic"/>
        <family val="2"/>
      </rPr>
      <t xml:space="preserve"> em placas Ref.: Tarkertt linha Paviflex Natural coleção Thru - 9205450</t>
    </r>
  </si>
  <si>
    <t>07. COMUNICAÇÃO VISUAL</t>
  </si>
  <si>
    <t>07.2</t>
  </si>
  <si>
    <t>07.3</t>
  </si>
  <si>
    <t>08.1. LUMINÁRIAS</t>
  </si>
  <si>
    <t>09. LIMPEZA E APOIO CIVIL</t>
  </si>
  <si>
    <t>10. INSTALAÇÕES ELÉTRICAS</t>
  </si>
  <si>
    <t>11. CABEAMENTO ESTRUTURADO</t>
  </si>
  <si>
    <r>
      <rPr>
        <b/>
        <sz val="18"/>
        <rFont val="Century Gothic"/>
        <family val="2"/>
      </rPr>
      <t xml:space="preserve">Parede em gesso acartonado standard, de piso elevado a laje. </t>
    </r>
    <r>
      <rPr>
        <sz val="18"/>
        <rFont val="Century Gothic"/>
        <family val="2"/>
      </rPr>
      <t>Espessura interna 70mm. Uma chapa de gesso 12,5mm de cada lado. Isolamento acústico com lã de rocha de densidade 32Kg/m³ espessura de 75mm. Montante de 70mm a cada 60cm. Nas juntas fita de papel perfurada, massa de rejunte e fita para isolamento acústico espessura total 10cm.</t>
    </r>
  </si>
  <si>
    <r>
      <rPr>
        <b/>
        <sz val="18"/>
        <rFont val="Century Gothic"/>
        <family val="2"/>
      </rPr>
      <t>Divisória industrial em vidro duplo h2.70m encaixilhada,</t>
    </r>
    <r>
      <rPr>
        <sz val="18"/>
        <rFont val="Century Gothic"/>
        <family val="2"/>
      </rPr>
      <t xml:space="preserve"> com perfis entre vidros, em alumínio anodizado acetinado. Vidro duplo de segurança 10mm (ou 8mm) na face externa, 8mm (ou 6mm) na face interna. Ver caderno de especificação.</t>
    </r>
  </si>
  <si>
    <r>
      <t>Porta existente a manter.</t>
    </r>
    <r>
      <rPr>
        <sz val="18"/>
        <rFont val="Century Gothic"/>
        <family val="2"/>
      </rPr>
      <t xml:space="preserve"> se necessário, prever manutenção ou troca (mantendo padrão de acabamentos e ferragens existente).</t>
    </r>
  </si>
  <si>
    <r>
      <rPr>
        <b/>
        <sz val="18"/>
        <rFont val="Century Gothic"/>
        <family val="2"/>
      </rPr>
      <t>Porta industrial de abrir, do piso ao forro h= 2.55m.</t>
    </r>
    <r>
      <rPr>
        <sz val="18"/>
        <rFont val="Century Gothic"/>
        <family val="2"/>
      </rPr>
      <t xml:space="preserve"> Perfil em alumínio anodizado acetinado e folha em bp branco. Conjunto de maçaneta linha classic - la fonte maçaneta 515 e roseta 307 acabamento acetinado. Prever mola aérea de fechamento. </t>
    </r>
    <r>
      <rPr>
        <b/>
        <sz val="18"/>
        <rFont val="Century Gothic"/>
        <family val="2"/>
      </rPr>
      <t xml:space="preserve">Dimensões:L0.90 x H2.55m </t>
    </r>
  </si>
  <si>
    <t>Sinalização em Portas</t>
  </si>
  <si>
    <r>
      <rPr>
        <b/>
        <sz val="18"/>
        <rFont val="Century Gothic"/>
        <family val="2"/>
      </rPr>
      <t>Adesivo jateado</t>
    </r>
    <r>
      <rPr>
        <sz val="18"/>
        <rFont val="Century Gothic"/>
        <family val="2"/>
      </rPr>
      <t xml:space="preserve"> para vidro das divisórias (1,15x1,80m) fornecimento e aplicação lado de fora da divisória</t>
    </r>
  </si>
  <si>
    <r>
      <rPr>
        <b/>
        <sz val="18"/>
        <rFont val="Century Gothic"/>
        <family val="2"/>
      </rPr>
      <t>Adesivo jateado</t>
    </r>
    <r>
      <rPr>
        <sz val="18"/>
        <rFont val="Century Gothic"/>
        <family val="2"/>
      </rPr>
      <t xml:space="preserve"> para vidro das divisórias (2,10x1,80m) fornecimento e aplicação lado de fora da divisória</t>
    </r>
  </si>
  <si>
    <r>
      <rPr>
        <b/>
        <sz val="18"/>
        <rFont val="Century Gothic"/>
        <family val="2"/>
      </rPr>
      <t>Cabo de cobre singelo, # 2,5 mm2</t>
    </r>
    <r>
      <rPr>
        <sz val="18"/>
        <rFont val="Century Gothic"/>
        <family val="2"/>
      </rPr>
      <t>, com isolamento de composto e capa externa de EPR, tipo antichama, afumex da Prysmian, tensão de serviço 750V cor preto</t>
    </r>
  </si>
  <si>
    <r>
      <rPr>
        <b/>
        <sz val="18"/>
        <rFont val="Century Gothic"/>
        <family val="2"/>
      </rPr>
      <t>Cabo de cobre singelo, # 2,5 mm2</t>
    </r>
    <r>
      <rPr>
        <sz val="18"/>
        <rFont val="Century Gothic"/>
        <family val="2"/>
      </rPr>
      <t>, com isolamento de composto e capa externa de EPR, tipo antichama, afumex da Prysmian, tensão de serviço 750V cor branco</t>
    </r>
  </si>
  <si>
    <r>
      <rPr>
        <b/>
        <sz val="18"/>
        <rFont val="Century Gothic"/>
        <family val="2"/>
      </rPr>
      <t>Cabo de cobre singelo, # 2,5 mm2</t>
    </r>
    <r>
      <rPr>
        <sz val="18"/>
        <rFont val="Century Gothic"/>
        <family val="2"/>
      </rPr>
      <t>, com isolamento de composto e capa externa de EPR, tipo antichama, afumex da Prysmian, tensão de serviço 750V cor vermelho</t>
    </r>
  </si>
  <si>
    <r>
      <rPr>
        <b/>
        <sz val="18"/>
        <rFont val="Century Gothic"/>
        <family val="2"/>
      </rPr>
      <t>Cabo de cobre singelo, # 2,5 mm2</t>
    </r>
    <r>
      <rPr>
        <sz val="18"/>
        <rFont val="Century Gothic"/>
        <family val="2"/>
      </rPr>
      <t>, com isolamento de composto e capa externa de EPR, tipo antichama, afumex da Prysmian, tensão de serviço 750V cor azul</t>
    </r>
  </si>
  <si>
    <r>
      <rPr>
        <b/>
        <sz val="18"/>
        <rFont val="Century Gothic"/>
        <family val="2"/>
      </rPr>
      <t>Cabo de cobre singelo, # 2,5 mm2</t>
    </r>
    <r>
      <rPr>
        <sz val="18"/>
        <rFont val="Century Gothic"/>
        <family val="2"/>
      </rPr>
      <t>, com isolamento de composto e capa externa de EPR, tipo antichama, afumex da Prysmian, tensão de serviço 750V cor verde</t>
    </r>
  </si>
  <si>
    <r>
      <rPr>
        <b/>
        <sz val="18"/>
        <rFont val="Century Gothic"/>
        <family val="2"/>
      </rPr>
      <t>Eletroduto flexível tipo sealtube ø3/4",</t>
    </r>
    <r>
      <rPr>
        <sz val="18"/>
        <rFont val="Century Gothic"/>
        <family val="2"/>
      </rPr>
      <t xml:space="preserve"> TGVP normal com terminais de latão zincado com uma união macho fixo e outra giratória nas pontas, ref. STPF</t>
    </r>
  </si>
  <si>
    <r>
      <rPr>
        <b/>
        <sz val="18"/>
        <rFont val="Century Gothic"/>
        <family val="2"/>
      </rPr>
      <t>Tomada, padrão brasileiro, 2P+T/20A</t>
    </r>
    <r>
      <rPr>
        <sz val="18"/>
        <rFont val="Century Gothic"/>
        <family val="2"/>
      </rPr>
      <t xml:space="preserve"> embutida em caixa 4"X2" em alvenaria/divisória</t>
    </r>
  </si>
  <si>
    <r>
      <rPr>
        <b/>
        <sz val="18"/>
        <rFont val="Century Gothic"/>
        <family val="2"/>
      </rPr>
      <t xml:space="preserve">Interruptor Simples Bipolar - 10A-250V - </t>
    </r>
    <r>
      <rPr>
        <sz val="18"/>
        <rFont val="Century Gothic"/>
        <family val="2"/>
      </rPr>
      <t>Linha Pialplus (1 tecla)</t>
    </r>
  </si>
  <si>
    <t>SINAPI-95818</t>
  </si>
  <si>
    <t>Condulete aço galvanizado 3/4" X</t>
  </si>
  <si>
    <t>SINAPI-38075</t>
  </si>
  <si>
    <t>SINAPI-38065</t>
  </si>
  <si>
    <t>SINAPI-39511</t>
  </si>
  <si>
    <t>SINAPI-11587</t>
  </si>
  <si>
    <t>SINAPI-96360</t>
  </si>
  <si>
    <t>SINAPI-96372</t>
  </si>
  <si>
    <t>Porta de madeira industrial</t>
  </si>
  <si>
    <t>SINAPI-72897</t>
  </si>
  <si>
    <t>m³</t>
  </si>
  <si>
    <t>SINAPI-38776</t>
  </si>
  <si>
    <r>
      <rPr>
        <b/>
        <sz val="18"/>
        <rFont val="Century Gothic"/>
        <family val="2"/>
      </rPr>
      <t>Luminária quadrada de embutir, para tecnologia Fluorescente compacta</t>
    </r>
    <r>
      <rPr>
        <sz val="18"/>
        <rFont val="Century Gothic"/>
        <family val="2"/>
      </rPr>
      <t xml:space="preserve">, com corpo em alço tratado e Pintado por processo eletrostático. Reator alojado na Parte superior da luminária. Fix.: embutido em forro Modular. Acab.: branco. Ref.: lumini ‐ fe 1433/313, ou Equivalente com as mesmas características técnicas e Funcionais
</t>
    </r>
    <r>
      <rPr>
        <b/>
        <sz val="18"/>
        <rFont val="Century Gothic"/>
        <family val="2"/>
      </rPr>
      <t>3X 13W FLUORESCENTE TUBULAR 3000K SEM REATOR</t>
    </r>
  </si>
  <si>
    <r>
      <rPr>
        <b/>
        <sz val="18"/>
        <rFont val="Century Gothic"/>
        <family val="2"/>
      </rPr>
      <t>Luminária quadrada de embutir com fornecimento de lâmpadas,</t>
    </r>
    <r>
      <rPr>
        <sz val="18"/>
        <rFont val="Century Gothic"/>
        <family val="2"/>
      </rPr>
      <t xml:space="preserve"> para tecnologia fluorescente compacta, com corpo em aço tratado e pintado por processo eletrostático. Reator alojado na parte superior da luminária. Fix.: embutido em forro modular. Acab.: branco. Ref.: lumini fe 1433/313. Ou equivalente, com as mesmas características técnicas e funcionais.
</t>
    </r>
    <r>
      <rPr>
        <b/>
        <sz val="18"/>
        <rFont val="Century Gothic"/>
        <family val="2"/>
      </rPr>
      <t>3X 13W FLUORESCENTE TUBULAR 3000K SEM REATOR</t>
    </r>
  </si>
  <si>
    <r>
      <rPr>
        <b/>
        <sz val="18"/>
        <rFont val="Century Gothic"/>
        <family val="2"/>
      </rPr>
      <t>Emassamento e pintura com tinta acrílica fosca na cor branco.</t>
    </r>
    <r>
      <rPr>
        <sz val="18"/>
        <rFont val="Century Gothic"/>
        <family val="2"/>
      </rPr>
      <t xml:space="preserve"> Ref.: Cor Branco Neve Suvinil ou equivalente.</t>
    </r>
  </si>
  <si>
    <r>
      <t>VALIDADE DA PROPOSTA</t>
    </r>
    <r>
      <rPr>
        <sz val="16"/>
        <color theme="1"/>
        <rFont val="Century Gothic"/>
        <family val="2"/>
      </rPr>
      <t xml:space="preserve">: </t>
    </r>
    <r>
      <rPr>
        <sz val="16"/>
        <color rgb="FFFF0000"/>
        <rFont val="Century Gothic"/>
        <family val="2"/>
      </rPr>
      <t>XX</t>
    </r>
    <r>
      <rPr>
        <sz val="16"/>
        <color theme="1"/>
        <rFont val="Century Gothic"/>
        <family val="2"/>
      </rPr>
      <t xml:space="preserve"> (</t>
    </r>
    <r>
      <rPr>
        <sz val="16"/>
        <color rgb="FFFF0000"/>
        <rFont val="Century Gothic"/>
        <family val="2"/>
      </rPr>
      <t>XXXX</t>
    </r>
    <r>
      <rPr>
        <sz val="16"/>
        <color theme="1"/>
        <rFont val="Century Gothic"/>
        <family val="2"/>
      </rPr>
      <t>) dias, a contar do dia da sessão de recebimento da mesma (</t>
    </r>
    <r>
      <rPr>
        <i/>
        <sz val="16"/>
        <color theme="1"/>
        <rFont val="Century Gothic"/>
        <family val="2"/>
      </rPr>
      <t xml:space="preserve">observar o subitem </t>
    </r>
    <r>
      <rPr>
        <i/>
        <sz val="16"/>
        <color rgb="FFFF0000"/>
        <rFont val="Century Gothic"/>
        <family val="2"/>
      </rPr>
      <t>5.5</t>
    </r>
    <r>
      <rPr>
        <i/>
        <sz val="16"/>
        <color theme="1"/>
        <rFont val="Century Gothic"/>
        <family val="2"/>
      </rPr>
      <t xml:space="preserve"> do Edital</t>
    </r>
    <r>
      <rPr>
        <sz val="16"/>
        <color theme="1"/>
        <rFont val="Century Gothic"/>
        <family val="2"/>
      </rPr>
      <t>).</t>
    </r>
  </si>
  <si>
    <t>[Assinatura do Representante legal]</t>
  </si>
  <si>
    <t>Nome: ___________________</t>
  </si>
  <si>
    <t>Cargo: ___________________</t>
  </si>
  <si>
    <t>CPF: ____________________</t>
  </si>
  <si>
    <t>RG: _____________________</t>
  </si>
  <si>
    <r>
      <rPr>
        <sz val="16"/>
        <color rgb="FFFF0000"/>
        <rFont val="Century Gothic"/>
        <family val="2"/>
      </rPr>
      <t>[Local]</t>
    </r>
    <r>
      <rPr>
        <sz val="16"/>
        <color theme="1"/>
        <rFont val="Tahoma"/>
        <family val="2"/>
      </rPr>
      <t xml:space="preserve">, </t>
    </r>
    <r>
      <rPr>
        <sz val="16"/>
        <color rgb="FFFF0000"/>
        <rFont val="Tahoma"/>
        <family val="2"/>
      </rPr>
      <t>XX</t>
    </r>
    <r>
      <rPr>
        <sz val="16"/>
        <color theme="1"/>
        <rFont val="Tahoma"/>
        <family val="2"/>
      </rPr>
      <t xml:space="preserve"> de </t>
    </r>
    <r>
      <rPr>
        <sz val="16"/>
        <color rgb="FFFF0000"/>
        <rFont val="Tahoma"/>
        <family val="2"/>
      </rPr>
      <t>XXXXXX</t>
    </r>
    <r>
      <rPr>
        <sz val="16"/>
        <color theme="1"/>
        <rFont val="Tahoma"/>
        <family val="2"/>
      </rPr>
      <t xml:space="preserve"> de </t>
    </r>
    <r>
      <rPr>
        <sz val="16"/>
        <color rgb="FFFF0000"/>
        <rFont val="Tahoma"/>
        <family val="2"/>
      </rPr>
      <t>XXXX</t>
    </r>
    <r>
      <rPr>
        <sz val="16"/>
        <color theme="1"/>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</si>
</sst>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quot;R$ &quot;#,##0.00"/>
    <numFmt numFmtId="165" formatCode="&quot;R$&quot;\ #,##0.00"/>
    <numFmt numFmtId="166" formatCode="0.0000"/>
    <numFmt numFmtId="167" formatCode="&quot;R$&quot;#,##0.00_);[Red]\(&quot;R$&quot;#,##0.00\)"/>
    <numFmt numFmtId="168" formatCode="General_)"/>
    <numFmt numFmtId="169" formatCode="_(* #,##0.00_);_(* \(#,##0.00\);_(* &quot;-&quot;??_);_(@_)"/>
  </numFmts>
  <fonts count="54" x14ac:knownFonts="1">
    <font>
      <sz val="11"/>
      <color theme="1"/>
      <name val="Calibri"/>
      <family val="2"/>
      <scheme val="minor"/>
    </font>
    <font>
      <sz val="8"/>
      <name val="Times New Roman"/>
      <family val="1"/>
    </font>
    <font>
      <sz val="16"/>
      <name val="Century Gothic"/>
      <family val="2"/>
    </font>
    <font>
      <sz val="10"/>
      <name val="MS Sans Serif"/>
      <family val="2"/>
    </font>
    <font>
      <b/>
      <sz val="11"/>
      <name val="Century Gothic"/>
      <family val="2"/>
    </font>
    <font>
      <b/>
      <sz val="16"/>
      <color theme="0"/>
      <name val="Century Gothic"/>
      <family val="2"/>
    </font>
    <font>
      <sz val="11"/>
      <color indexed="8"/>
      <name val="Calibri"/>
      <family val="2"/>
    </font>
    <font>
      <sz val="11"/>
      <color indexed="9"/>
      <name val="Calibri"/>
      <family val="2"/>
    </font>
    <font>
      <sz val="11"/>
      <color indexed="17"/>
      <name val="Calibri"/>
      <family val="2"/>
    </font>
    <font>
      <b/>
      <sz val="11"/>
      <color indexed="10"/>
      <name val="Calibri"/>
      <family val="2"/>
    </font>
    <font>
      <sz val="10"/>
      <name val="Arial"/>
      <family val="2"/>
    </font>
    <font>
      <b/>
      <sz val="11"/>
      <color indexed="9"/>
      <name val="Calibri"/>
      <family val="2"/>
    </font>
    <font>
      <sz val="11"/>
      <color indexed="10"/>
      <name val="Calibri"/>
      <family val="2"/>
    </font>
    <font>
      <sz val="11"/>
      <color indexed="62"/>
      <name val="Calibri"/>
      <family val="2"/>
    </font>
    <font>
      <sz val="11"/>
      <color indexed="20"/>
      <name val="Calibri"/>
      <family val="2"/>
    </font>
    <font>
      <sz val="11"/>
      <color indexed="19"/>
      <name val="Calibri"/>
      <family val="2"/>
    </font>
    <font>
      <sz val="10"/>
      <name val="Courier"/>
      <family val="3"/>
    </font>
    <font>
      <b/>
      <sz val="11"/>
      <color indexed="63"/>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8"/>
      <name val="Calibri"/>
      <family val="2"/>
    </font>
    <font>
      <sz val="10"/>
      <name val="Century Gothic"/>
      <family val="2"/>
    </font>
    <font>
      <b/>
      <sz val="12"/>
      <name val="Century Gothic"/>
      <family val="2"/>
    </font>
    <font>
      <b/>
      <sz val="10"/>
      <name val="Century Gothic"/>
      <family val="2"/>
    </font>
    <font>
      <b/>
      <sz val="8"/>
      <name val="Century Gothic"/>
      <family val="2"/>
    </font>
    <font>
      <b/>
      <sz val="9"/>
      <name val="Century Gothic"/>
      <family val="2"/>
    </font>
    <font>
      <sz val="9"/>
      <name val="Century Gothic"/>
      <family val="2"/>
    </font>
    <font>
      <b/>
      <sz val="11"/>
      <color theme="1"/>
      <name val="Calibri"/>
      <family val="2"/>
      <scheme val="minor"/>
    </font>
    <font>
      <sz val="18"/>
      <name val="Century Gothic"/>
      <family val="2"/>
    </font>
    <font>
      <sz val="18"/>
      <color indexed="9"/>
      <name val="Century Gothic"/>
      <family val="2"/>
    </font>
    <font>
      <i/>
      <sz val="18"/>
      <color theme="1" tint="0.34998626667073579"/>
      <name val="Century Gothic"/>
      <family val="2"/>
    </font>
    <font>
      <sz val="18"/>
      <color rgb="FFFFC000"/>
      <name val="Century Gothic"/>
      <family val="2"/>
    </font>
    <font>
      <sz val="18"/>
      <color rgb="FFC00000"/>
      <name val="Century Gothic"/>
      <family val="2"/>
    </font>
    <font>
      <b/>
      <sz val="18"/>
      <color theme="6" tint="-0.499984740745262"/>
      <name val="Century Gothic"/>
      <family val="2"/>
    </font>
    <font>
      <b/>
      <i/>
      <sz val="18"/>
      <color theme="1" tint="0.34998626667073579"/>
      <name val="Century Gothic"/>
      <family val="2"/>
    </font>
    <font>
      <b/>
      <sz val="18"/>
      <name val="Century Gothic"/>
      <family val="2"/>
    </font>
    <font>
      <sz val="18"/>
      <color theme="3" tint="-0.249977111117893"/>
      <name val="Century Gothic"/>
      <family val="2"/>
    </font>
    <font>
      <sz val="18"/>
      <color theme="6" tint="-0.499984740745262"/>
      <name val="Century Gothic"/>
      <family val="2"/>
    </font>
    <font>
      <b/>
      <sz val="18"/>
      <color theme="0"/>
      <name val="Century Gothic"/>
      <family val="2"/>
    </font>
    <font>
      <b/>
      <sz val="18"/>
      <color indexed="47"/>
      <name val="Century Gothic"/>
      <family val="2"/>
    </font>
    <font>
      <sz val="18"/>
      <name val="Times New Roman"/>
      <family val="1"/>
    </font>
    <font>
      <sz val="18"/>
      <color theme="0"/>
      <name val="Century Gothic"/>
      <family val="2"/>
    </font>
    <font>
      <b/>
      <sz val="18"/>
      <color theme="1"/>
      <name val="Century Gothic"/>
      <family val="2"/>
    </font>
    <font>
      <sz val="18"/>
      <color theme="1"/>
      <name val="Century Gothic"/>
      <family val="2"/>
    </font>
    <font>
      <b/>
      <sz val="16"/>
      <name val="Century Gothic"/>
      <family val="2"/>
    </font>
    <font>
      <sz val="16"/>
      <color theme="1"/>
      <name val="Century Gothic"/>
      <family val="2"/>
    </font>
    <font>
      <sz val="16"/>
      <color rgb="FFFF0000"/>
      <name val="Century Gothic"/>
      <family val="2"/>
    </font>
    <font>
      <i/>
      <sz val="16"/>
      <color theme="1"/>
      <name val="Century Gothic"/>
      <family val="2"/>
    </font>
    <font>
      <i/>
      <sz val="16"/>
      <color rgb="FFFF0000"/>
      <name val="Century Gothic"/>
      <family val="2"/>
    </font>
    <font>
      <sz val="16"/>
      <color theme="1"/>
      <name val="Tahoma"/>
      <family val="2"/>
    </font>
    <font>
      <sz val="16"/>
      <color rgb="FFFF0000"/>
      <name val="Tahoma"/>
      <family val="2"/>
    </font>
  </fonts>
  <fills count="3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2"/>
        <bgColor indexed="64"/>
      </patternFill>
    </fill>
    <fill>
      <patternFill patternType="solid">
        <fgColor theme="9" tint="-0.49998474074526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FFC00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theme="0" tint="-0.14999847407452621"/>
        <bgColor indexed="64"/>
      </patternFill>
    </fill>
    <fill>
      <patternFill patternType="solid">
        <fgColor rgb="FFFF0000"/>
        <bgColor indexed="64"/>
      </patternFill>
    </fill>
    <fill>
      <patternFill patternType="solid">
        <fgColor theme="6" tint="0.79998168889431442"/>
        <bgColor indexed="64"/>
      </patternFill>
    </fill>
  </fills>
  <borders count="7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medium">
        <color indexed="64"/>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right/>
      <top/>
      <bottom style="hair">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medium">
        <color indexed="64"/>
      </top>
      <bottom style="hair">
        <color indexed="64"/>
      </bottom>
      <diagonal/>
    </border>
    <border>
      <left style="hair">
        <color indexed="64"/>
      </left>
      <right/>
      <top/>
      <bottom style="medium">
        <color indexed="64"/>
      </bottom>
      <diagonal/>
    </border>
    <border>
      <left style="medium">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diagonal/>
    </border>
    <border>
      <left style="medium">
        <color indexed="64"/>
      </left>
      <right style="medium">
        <color indexed="64"/>
      </right>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top/>
      <bottom style="thin">
        <color indexed="64"/>
      </bottom>
      <diagonal/>
    </border>
  </borders>
  <cellStyleXfs count="60">
    <xf numFmtId="0" fontId="0" fillId="0" borderId="0"/>
    <xf numFmtId="40" fontId="3"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8" fillId="17" borderId="0" applyNumberFormat="0" applyBorder="0" applyAlignment="0" applyProtection="0"/>
    <xf numFmtId="0" fontId="9" fillId="22" borderId="27" applyNumberFormat="0" applyAlignment="0" applyProtection="0"/>
    <xf numFmtId="0" fontId="10" fillId="0" borderId="0"/>
    <xf numFmtId="0" fontId="10" fillId="0" borderId="0"/>
    <xf numFmtId="0" fontId="11" fillId="23" borderId="28" applyNumberFormat="0" applyAlignment="0" applyProtection="0"/>
    <xf numFmtId="0" fontId="12" fillId="0" borderId="29" applyNumberFormat="0" applyFill="0" applyAlignment="0" applyProtection="0"/>
    <xf numFmtId="0" fontId="7" fillId="24"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13" fillId="18" borderId="27" applyNumberFormat="0" applyAlignment="0" applyProtection="0"/>
    <xf numFmtId="0" fontId="14" fillId="28" borderId="0" applyNumberFormat="0" applyBorder="0" applyAlignment="0" applyProtection="0"/>
    <xf numFmtId="167" fontId="3" fillId="0" borderId="0" applyFont="0" applyFill="0" applyBorder="0" applyAlignment="0" applyProtection="0"/>
    <xf numFmtId="0" fontId="15" fillId="18" borderId="0" applyNumberFormat="0" applyBorder="0" applyAlignment="0" applyProtection="0"/>
    <xf numFmtId="0" fontId="10" fillId="0" borderId="0"/>
    <xf numFmtId="0" fontId="10" fillId="0" borderId="0"/>
    <xf numFmtId="0" fontId="3" fillId="0" borderId="0"/>
    <xf numFmtId="0" fontId="1" fillId="0" borderId="0">
      <alignment vertical="top"/>
    </xf>
    <xf numFmtId="168" fontId="16" fillId="0" borderId="0"/>
    <xf numFmtId="0" fontId="3" fillId="0" borderId="0"/>
    <xf numFmtId="0" fontId="1" fillId="0" borderId="0">
      <alignment vertical="top"/>
    </xf>
    <xf numFmtId="0" fontId="10" fillId="0" borderId="0"/>
    <xf numFmtId="0" fontId="1" fillId="15" borderId="30" applyNumberFormat="0" applyFont="0" applyAlignment="0" applyProtection="0"/>
    <xf numFmtId="9" fontId="10" fillId="0" borderId="0" applyFont="0" applyFill="0" applyBorder="0" applyAlignment="0" applyProtection="0"/>
    <xf numFmtId="0" fontId="17" fillId="22" borderId="31" applyNumberFormat="0" applyAlignment="0" applyProtection="0"/>
    <xf numFmtId="169" fontId="10" fillId="0" borderId="0" applyFont="0" applyFill="0" applyBorder="0" applyAlignment="0" applyProtection="0"/>
    <xf numFmtId="169" fontId="10" fillId="0" borderId="0" applyFont="0" applyFill="0" applyBorder="0" applyAlignment="0" applyProtection="0"/>
    <xf numFmtId="0" fontId="12" fillId="0" borderId="0" applyNumberFormat="0" applyFill="0" applyBorder="0" applyAlignment="0" applyProtection="0"/>
    <xf numFmtId="0" fontId="18" fillId="0" borderId="0" applyNumberFormat="0" applyFill="0" applyBorder="0" applyAlignment="0" applyProtection="0"/>
    <xf numFmtId="0" fontId="19" fillId="0" borderId="32" applyNumberFormat="0" applyFill="0" applyAlignment="0" applyProtection="0"/>
    <xf numFmtId="0" fontId="20" fillId="0" borderId="33" applyNumberFormat="0" applyFill="0" applyAlignment="0" applyProtection="0"/>
    <xf numFmtId="0" fontId="21" fillId="0" borderId="34"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35" applyNumberFormat="0" applyFill="0" applyAlignment="0" applyProtection="0"/>
  </cellStyleXfs>
  <cellXfs count="293">
    <xf numFmtId="0" fontId="0" fillId="0" borderId="0" xfId="0"/>
    <xf numFmtId="0" fontId="5" fillId="7" borderId="5" xfId="2" applyFont="1" applyFill="1" applyBorder="1" applyAlignment="1" applyProtection="1">
      <alignment vertical="center"/>
    </xf>
    <xf numFmtId="0" fontId="5" fillId="7" borderId="6" xfId="2" applyFont="1" applyFill="1" applyBorder="1" applyAlignment="1" applyProtection="1">
      <alignment vertical="center"/>
    </xf>
    <xf numFmtId="0" fontId="5" fillId="7" borderId="7" xfId="2" applyFont="1" applyFill="1" applyBorder="1" applyAlignment="1" applyProtection="1">
      <alignment vertical="center"/>
    </xf>
    <xf numFmtId="49" fontId="2" fillId="4" borderId="8" xfId="2" applyNumberFormat="1" applyFont="1" applyFill="1" applyBorder="1" applyAlignment="1" applyProtection="1">
      <alignment horizontal="left" vertical="center"/>
    </xf>
    <xf numFmtId="49" fontId="2" fillId="0" borderId="8" xfId="2" applyNumberFormat="1" applyFont="1" applyFill="1" applyBorder="1" applyAlignment="1" applyProtection="1">
      <alignment horizontal="left" vertical="center"/>
    </xf>
    <xf numFmtId="49" fontId="2" fillId="2" borderId="8" xfId="2" applyNumberFormat="1" applyFont="1" applyFill="1" applyBorder="1" applyAlignment="1" applyProtection="1">
      <alignment horizontal="left" vertical="center"/>
    </xf>
    <xf numFmtId="49" fontId="2" fillId="0" borderId="17" xfId="2" applyNumberFormat="1" applyFont="1" applyFill="1" applyBorder="1" applyAlignment="1" applyProtection="1">
      <alignment horizontal="left" vertical="center"/>
    </xf>
    <xf numFmtId="49" fontId="2" fillId="4" borderId="17" xfId="2" applyNumberFormat="1" applyFont="1" applyFill="1" applyBorder="1" applyAlignment="1" applyProtection="1">
      <alignment horizontal="left" vertical="center"/>
    </xf>
    <xf numFmtId="49" fontId="2" fillId="0" borderId="22" xfId="2" applyNumberFormat="1" applyFont="1" applyFill="1" applyBorder="1" applyAlignment="1" applyProtection="1">
      <alignment horizontal="left" vertical="center"/>
    </xf>
    <xf numFmtId="49" fontId="2" fillId="2" borderId="17" xfId="2" applyNumberFormat="1" applyFont="1" applyFill="1" applyBorder="1" applyAlignment="1" applyProtection="1">
      <alignment horizontal="left" vertical="center"/>
    </xf>
    <xf numFmtId="0" fontId="2" fillId="4" borderId="55" xfId="2" applyFont="1" applyFill="1" applyBorder="1" applyAlignment="1" applyProtection="1">
      <alignment vertical="center"/>
    </xf>
    <xf numFmtId="0" fontId="2" fillId="4" borderId="48" xfId="2" applyFont="1" applyFill="1" applyBorder="1" applyAlignment="1" applyProtection="1">
      <alignment vertical="center"/>
    </xf>
    <xf numFmtId="0" fontId="2" fillId="4" borderId="18" xfId="2" applyFont="1" applyFill="1" applyBorder="1" applyAlignment="1" applyProtection="1">
      <alignment vertical="center"/>
    </xf>
    <xf numFmtId="0" fontId="2" fillId="4" borderId="20" xfId="2" applyFont="1" applyFill="1" applyBorder="1" applyAlignment="1" applyProtection="1">
      <alignment vertical="center"/>
    </xf>
    <xf numFmtId="0" fontId="2" fillId="4" borderId="44" xfId="2" applyFont="1" applyFill="1" applyBorder="1" applyAlignment="1" applyProtection="1">
      <alignment vertical="center"/>
    </xf>
    <xf numFmtId="0" fontId="2" fillId="4" borderId="13" xfId="2" applyFont="1" applyFill="1" applyBorder="1" applyAlignment="1" applyProtection="1">
      <alignment vertical="center"/>
    </xf>
    <xf numFmtId="4" fontId="2" fillId="0" borderId="8" xfId="2" applyNumberFormat="1" applyFont="1" applyFill="1" applyBorder="1" applyAlignment="1" applyProtection="1">
      <alignment horizontal="center" vertical="center"/>
    </xf>
    <xf numFmtId="4" fontId="2" fillId="0" borderId="10" xfId="2" applyNumberFormat="1" applyFont="1" applyFill="1" applyBorder="1" applyAlignment="1" applyProtection="1">
      <alignment horizontal="center" vertical="center"/>
    </xf>
    <xf numFmtId="4" fontId="2" fillId="0" borderId="16" xfId="2" applyNumberFormat="1" applyFont="1" applyFill="1" applyBorder="1" applyAlignment="1" applyProtection="1">
      <alignment horizontal="center" vertical="center"/>
    </xf>
    <xf numFmtId="4" fontId="2" fillId="0" borderId="11" xfId="2" applyNumberFormat="1" applyFont="1" applyFill="1" applyBorder="1" applyAlignment="1" applyProtection="1">
      <alignment horizontal="center" vertical="center"/>
    </xf>
    <xf numFmtId="4" fontId="2" fillId="0" borderId="17" xfId="2" applyNumberFormat="1" applyFont="1" applyFill="1" applyBorder="1" applyAlignment="1" applyProtection="1">
      <alignment horizontal="center" vertical="center"/>
    </xf>
    <xf numFmtId="4" fontId="2" fillId="0" borderId="15" xfId="2" applyNumberFormat="1" applyFont="1" applyFill="1" applyBorder="1" applyAlignment="1" applyProtection="1">
      <alignment horizontal="center" vertical="center"/>
    </xf>
    <xf numFmtId="4" fontId="2" fillId="2" borderId="8" xfId="2" applyNumberFormat="1" applyFont="1" applyFill="1" applyBorder="1" applyAlignment="1" applyProtection="1">
      <alignment horizontal="center" vertical="center"/>
    </xf>
    <xf numFmtId="4" fontId="2" fillId="2" borderId="47" xfId="2" applyNumberFormat="1" applyFont="1" applyFill="1" applyBorder="1" applyAlignment="1" applyProtection="1">
      <alignment vertical="center"/>
    </xf>
    <xf numFmtId="4" fontId="2" fillId="2" borderId="60" xfId="2" applyNumberFormat="1" applyFont="1" applyFill="1" applyBorder="1" applyAlignment="1" applyProtection="1">
      <alignment vertical="center"/>
    </xf>
    <xf numFmtId="4" fontId="2" fillId="2" borderId="61" xfId="2" applyNumberFormat="1" applyFont="1" applyFill="1" applyBorder="1" applyAlignment="1" applyProtection="1">
      <alignment vertical="center"/>
    </xf>
    <xf numFmtId="4" fontId="2" fillId="2" borderId="62" xfId="2" applyNumberFormat="1" applyFont="1" applyFill="1" applyBorder="1" applyAlignment="1" applyProtection="1">
      <alignment vertical="center"/>
    </xf>
    <xf numFmtId="4" fontId="2" fillId="2" borderId="0" xfId="2" applyNumberFormat="1" applyFont="1" applyFill="1" applyBorder="1" applyAlignment="1" applyProtection="1">
      <alignment vertical="center"/>
    </xf>
    <xf numFmtId="4" fontId="2" fillId="2" borderId="58" xfId="2" applyNumberFormat="1" applyFont="1" applyFill="1" applyBorder="1" applyAlignment="1" applyProtection="1">
      <alignment vertical="center"/>
    </xf>
    <xf numFmtId="4" fontId="2" fillId="2" borderId="49" xfId="2" applyNumberFormat="1" applyFont="1" applyFill="1" applyBorder="1" applyAlignment="1" applyProtection="1">
      <alignment vertical="center"/>
    </xf>
    <xf numFmtId="4" fontId="2" fillId="2" borderId="63" xfId="2" applyNumberFormat="1" applyFont="1" applyFill="1" applyBorder="1" applyAlignment="1" applyProtection="1">
      <alignment vertical="center"/>
    </xf>
    <xf numFmtId="4" fontId="2" fillId="2" borderId="4" xfId="2" applyNumberFormat="1" applyFont="1" applyFill="1" applyBorder="1" applyAlignment="1" applyProtection="1">
      <alignment vertical="center"/>
    </xf>
    <xf numFmtId="4" fontId="2" fillId="2" borderId="64" xfId="2" applyNumberFormat="1" applyFont="1" applyFill="1" applyBorder="1" applyAlignment="1" applyProtection="1">
      <alignment vertical="center"/>
    </xf>
    <xf numFmtId="4" fontId="2" fillId="2" borderId="65" xfId="2" applyNumberFormat="1" applyFont="1" applyFill="1" applyBorder="1" applyAlignment="1" applyProtection="1">
      <alignment vertical="center"/>
    </xf>
    <xf numFmtId="4" fontId="2" fillId="2" borderId="8" xfId="2" applyNumberFormat="1" applyFont="1" applyFill="1" applyBorder="1" applyAlignment="1" applyProtection="1">
      <alignment vertical="center"/>
    </xf>
    <xf numFmtId="0" fontId="31" fillId="0" borderId="0" xfId="2" applyFont="1" applyFill="1" applyBorder="1" applyAlignment="1" applyProtection="1">
      <alignment vertical="center"/>
    </xf>
    <xf numFmtId="0" fontId="32" fillId="2" borderId="0" xfId="2" applyFont="1" applyFill="1" applyBorder="1" applyAlignment="1" applyProtection="1">
      <alignment vertical="center"/>
    </xf>
    <xf numFmtId="0" fontId="33" fillId="2" borderId="0" xfId="2" applyFont="1" applyFill="1" applyBorder="1" applyAlignment="1" applyProtection="1">
      <alignment vertical="center"/>
    </xf>
    <xf numFmtId="0" fontId="34" fillId="2" borderId="0" xfId="2" applyFont="1" applyFill="1" applyBorder="1" applyAlignment="1" applyProtection="1">
      <alignment vertical="center"/>
    </xf>
    <xf numFmtId="0" fontId="35" fillId="2" borderId="0" xfId="2" applyFont="1" applyFill="1" applyBorder="1" applyAlignment="1" applyProtection="1">
      <alignment vertical="center"/>
    </xf>
    <xf numFmtId="0" fontId="31" fillId="2" borderId="0" xfId="2" applyFont="1" applyFill="1" applyBorder="1" applyAlignment="1" applyProtection="1">
      <alignment vertical="center"/>
    </xf>
    <xf numFmtId="0" fontId="31" fillId="0" borderId="0" xfId="2" applyFont="1" applyBorder="1" applyAlignment="1" applyProtection="1">
      <alignment vertical="center"/>
    </xf>
    <xf numFmtId="0" fontId="36" fillId="3" borderId="0" xfId="2" applyFont="1" applyFill="1" applyBorder="1" applyAlignment="1" applyProtection="1">
      <alignment vertical="center"/>
    </xf>
    <xf numFmtId="0" fontId="37" fillId="3" borderId="0" xfId="2" applyFont="1" applyFill="1" applyBorder="1" applyAlignment="1" applyProtection="1">
      <alignment vertical="center"/>
    </xf>
    <xf numFmtId="0" fontId="36" fillId="2" borderId="0" xfId="2" applyFont="1" applyFill="1" applyBorder="1" applyAlignment="1" applyProtection="1">
      <alignment vertical="center"/>
    </xf>
    <xf numFmtId="0" fontId="39" fillId="3" borderId="0" xfId="2" applyFont="1" applyFill="1" applyBorder="1" applyAlignment="1" applyProtection="1">
      <alignment horizontal="right" vertical="center"/>
    </xf>
    <xf numFmtId="164" fontId="38" fillId="3" borderId="0" xfId="2" applyNumberFormat="1" applyFont="1" applyFill="1" applyBorder="1" applyAlignment="1" applyProtection="1">
      <alignment horizontal="center" vertical="center"/>
    </xf>
    <xf numFmtId="165" fontId="31" fillId="0" borderId="0" xfId="2" applyNumberFormat="1" applyFont="1" applyBorder="1" applyAlignment="1" applyProtection="1">
      <alignment vertical="center"/>
    </xf>
    <xf numFmtId="0" fontId="40" fillId="3" borderId="0" xfId="2" applyFont="1" applyFill="1" applyBorder="1" applyAlignment="1" applyProtection="1">
      <alignment vertical="center" wrapText="1"/>
    </xf>
    <xf numFmtId="0" fontId="33" fillId="3" borderId="0" xfId="2" applyFont="1" applyFill="1" applyBorder="1" applyAlignment="1" applyProtection="1">
      <alignment vertical="center" wrapText="1"/>
    </xf>
    <xf numFmtId="0" fontId="40" fillId="2" borderId="0" xfId="2" applyFont="1" applyFill="1" applyBorder="1" applyAlignment="1" applyProtection="1">
      <alignment vertical="center" wrapText="1"/>
    </xf>
    <xf numFmtId="0" fontId="39" fillId="4" borderId="0" xfId="2" applyFont="1" applyFill="1" applyBorder="1" applyAlignment="1" applyProtection="1">
      <alignment horizontal="right" vertical="center"/>
    </xf>
    <xf numFmtId="0" fontId="31" fillId="4" borderId="0" xfId="2" applyFont="1" applyFill="1" applyBorder="1" applyAlignment="1" applyProtection="1">
      <alignment horizontal="right" vertical="center"/>
    </xf>
    <xf numFmtId="4" fontId="31" fillId="4" borderId="0" xfId="2" applyNumberFormat="1" applyFont="1" applyFill="1" applyBorder="1" applyAlignment="1" applyProtection="1">
      <alignment horizontal="left" vertical="center"/>
    </xf>
    <xf numFmtId="165" fontId="31" fillId="4" borderId="0" xfId="2" applyNumberFormat="1" applyFont="1" applyFill="1" applyBorder="1" applyAlignment="1" applyProtection="1">
      <alignment horizontal="left" vertical="center"/>
    </xf>
    <xf numFmtId="0" fontId="32" fillId="3" borderId="0" xfId="2" applyFont="1" applyFill="1" applyBorder="1" applyAlignment="1" applyProtection="1">
      <alignment vertical="center"/>
    </xf>
    <xf numFmtId="0" fontId="33" fillId="3" borderId="0" xfId="2" applyFont="1" applyFill="1" applyBorder="1" applyAlignment="1" applyProtection="1">
      <alignment vertical="center"/>
    </xf>
    <xf numFmtId="0" fontId="32" fillId="4" borderId="0" xfId="2" applyFont="1" applyFill="1" applyBorder="1" applyAlignment="1" applyProtection="1">
      <alignment vertical="center"/>
    </xf>
    <xf numFmtId="0" fontId="38" fillId="0" borderId="0" xfId="2" applyFont="1" applyFill="1" applyBorder="1" applyAlignment="1" applyProtection="1"/>
    <xf numFmtId="40" fontId="38" fillId="2" borderId="0" xfId="1" applyFont="1" applyFill="1" applyBorder="1" applyAlignment="1" applyProtection="1">
      <alignment horizontal="center" vertical="center" wrapText="1"/>
    </xf>
    <xf numFmtId="0" fontId="38" fillId="0" borderId="0" xfId="2" applyFont="1" applyBorder="1" applyAlignment="1" applyProtection="1"/>
    <xf numFmtId="0" fontId="38" fillId="0" borderId="0" xfId="2" applyFont="1" applyFill="1" applyBorder="1" applyAlignment="1" applyProtection="1">
      <alignment wrapText="1"/>
    </xf>
    <xf numFmtId="0" fontId="38" fillId="0" borderId="0" xfId="2" applyFont="1" applyBorder="1" applyAlignment="1" applyProtection="1">
      <alignment wrapText="1"/>
    </xf>
    <xf numFmtId="0" fontId="41" fillId="0" borderId="0" xfId="2" applyFont="1" applyFill="1" applyBorder="1" applyAlignment="1" applyProtection="1">
      <alignment wrapText="1"/>
    </xf>
    <xf numFmtId="0" fontId="41" fillId="7" borderId="5" xfId="2" applyFont="1" applyFill="1" applyBorder="1" applyAlignment="1" applyProtection="1">
      <alignment vertical="center"/>
    </xf>
    <xf numFmtId="0" fontId="37" fillId="7" borderId="6" xfId="2" applyFont="1" applyFill="1" applyBorder="1" applyAlignment="1" applyProtection="1">
      <alignment vertical="center"/>
    </xf>
    <xf numFmtId="0" fontId="41" fillId="7" borderId="6" xfId="2" applyFont="1" applyFill="1" applyBorder="1" applyAlignment="1" applyProtection="1">
      <alignment vertical="center"/>
    </xf>
    <xf numFmtId="0" fontId="41" fillId="7" borderId="7" xfId="2" applyFont="1" applyFill="1" applyBorder="1" applyAlignment="1" applyProtection="1">
      <alignment vertical="center"/>
    </xf>
    <xf numFmtId="0" fontId="41" fillId="7" borderId="42" xfId="2" applyFont="1" applyFill="1" applyBorder="1" applyAlignment="1" applyProtection="1">
      <alignment vertical="center"/>
    </xf>
    <xf numFmtId="165" fontId="41" fillId="7" borderId="7" xfId="2" applyNumberFormat="1" applyFont="1" applyFill="1" applyBorder="1" applyAlignment="1" applyProtection="1">
      <alignment vertical="center"/>
    </xf>
    <xf numFmtId="165" fontId="41" fillId="2" borderId="0" xfId="2" applyNumberFormat="1" applyFont="1" applyFill="1" applyBorder="1" applyAlignment="1" applyProtection="1">
      <alignment vertical="center"/>
    </xf>
    <xf numFmtId="0" fontId="41" fillId="0" borderId="0" xfId="2" applyFont="1" applyBorder="1" applyAlignment="1" applyProtection="1">
      <alignment wrapText="1"/>
    </xf>
    <xf numFmtId="49" fontId="33" fillId="4" borderId="9" xfId="2" applyNumberFormat="1" applyFont="1" applyFill="1" applyBorder="1" applyAlignment="1" applyProtection="1">
      <alignment horizontal="center" vertical="center"/>
    </xf>
    <xf numFmtId="0" fontId="38" fillId="4" borderId="10" xfId="2" applyFont="1" applyFill="1" applyBorder="1" applyAlignment="1" applyProtection="1">
      <alignment horizontal="right" vertical="center" wrapText="1"/>
    </xf>
    <xf numFmtId="0" fontId="31" fillId="4" borderId="16" xfId="2" applyFont="1" applyFill="1" applyBorder="1" applyAlignment="1" applyProtection="1">
      <alignment horizontal="center" vertical="center"/>
    </xf>
    <xf numFmtId="40" fontId="38" fillId="4" borderId="12" xfId="1" applyNumberFormat="1" applyFont="1" applyFill="1" applyBorder="1" applyAlignment="1" applyProtection="1">
      <alignment horizontal="center" vertical="center"/>
    </xf>
    <xf numFmtId="164" fontId="31" fillId="4" borderId="13" xfId="1" applyNumberFormat="1" applyFont="1" applyFill="1" applyBorder="1" applyAlignment="1" applyProtection="1">
      <alignment horizontal="center" vertical="center"/>
    </xf>
    <xf numFmtId="165" fontId="31" fillId="4" borderId="14" xfId="1" applyNumberFormat="1" applyFont="1" applyFill="1" applyBorder="1" applyAlignment="1" applyProtection="1">
      <alignment horizontal="center" vertical="center"/>
    </xf>
    <xf numFmtId="165" fontId="31" fillId="2" borderId="0" xfId="1" applyNumberFormat="1" applyFont="1" applyFill="1" applyBorder="1" applyAlignment="1" applyProtection="1">
      <alignment horizontal="center" vertical="center"/>
    </xf>
    <xf numFmtId="49" fontId="33" fillId="0" borderId="9" xfId="2" applyNumberFormat="1" applyFont="1" applyFill="1" applyBorder="1" applyAlignment="1" applyProtection="1">
      <alignment horizontal="center" vertical="center"/>
    </xf>
    <xf numFmtId="0" fontId="31" fillId="0" borderId="15" xfId="2" applyFont="1" applyFill="1" applyBorder="1" applyAlignment="1" applyProtection="1">
      <alignment horizontal="left" vertical="center" wrapText="1"/>
    </xf>
    <xf numFmtId="0" fontId="31" fillId="0" borderId="44" xfId="2" applyFont="1" applyFill="1" applyBorder="1" applyAlignment="1" applyProtection="1">
      <alignment horizontal="center" vertical="center"/>
    </xf>
    <xf numFmtId="40" fontId="38" fillId="0" borderId="12" xfId="1" applyNumberFormat="1" applyFont="1" applyFill="1" applyBorder="1" applyAlignment="1" applyProtection="1">
      <alignment horizontal="center" vertical="center"/>
    </xf>
    <xf numFmtId="165" fontId="31" fillId="6" borderId="13" xfId="1" applyNumberFormat="1" applyFont="1" applyFill="1" applyBorder="1" applyAlignment="1" applyProtection="1">
      <alignment horizontal="center" vertical="center"/>
      <protection locked="0"/>
    </xf>
    <xf numFmtId="165" fontId="31" fillId="0" borderId="14" xfId="1" applyNumberFormat="1" applyFont="1" applyFill="1" applyBorder="1" applyAlignment="1" applyProtection="1">
      <alignment horizontal="right" vertical="center"/>
    </xf>
    <xf numFmtId="165" fontId="31" fillId="2" borderId="0" xfId="1" applyNumberFormat="1" applyFont="1" applyFill="1" applyBorder="1" applyAlignment="1" applyProtection="1">
      <alignment horizontal="right" vertical="center"/>
    </xf>
    <xf numFmtId="49" fontId="33" fillId="4" borderId="9" xfId="2" applyNumberFormat="1" applyFont="1" applyFill="1" applyBorder="1" applyAlignment="1" applyProtection="1">
      <alignment horizontal="left" vertical="center"/>
    </xf>
    <xf numFmtId="165" fontId="31" fillId="4" borderId="14" xfId="1" applyNumberFormat="1" applyFont="1" applyFill="1" applyBorder="1" applyAlignment="1" applyProtection="1">
      <alignment horizontal="right" vertical="center"/>
    </xf>
    <xf numFmtId="0" fontId="31" fillId="2" borderId="10" xfId="2" applyFont="1" applyFill="1" applyBorder="1" applyAlignment="1" applyProtection="1">
      <alignment horizontal="left" vertical="center" wrapText="1"/>
    </xf>
    <xf numFmtId="0" fontId="31" fillId="2" borderId="44" xfId="2" applyFont="1" applyFill="1" applyBorder="1" applyAlignment="1" applyProtection="1">
      <alignment horizontal="center" vertical="center"/>
    </xf>
    <xf numFmtId="0" fontId="31" fillId="0" borderId="16" xfId="2" applyFont="1" applyFill="1" applyBorder="1" applyAlignment="1" applyProtection="1">
      <alignment horizontal="left" vertical="center" wrapText="1"/>
    </xf>
    <xf numFmtId="0" fontId="31" fillId="2" borderId="46" xfId="2" applyFont="1" applyFill="1" applyBorder="1" applyAlignment="1" applyProtection="1">
      <alignment horizontal="center" vertical="center"/>
    </xf>
    <xf numFmtId="0" fontId="31" fillId="0" borderId="46" xfId="2" applyFont="1" applyBorder="1" applyAlignment="1" applyProtection="1">
      <alignment horizontal="center" vertical="center"/>
    </xf>
    <xf numFmtId="0" fontId="31" fillId="0" borderId="0" xfId="2" applyFont="1" applyFill="1" applyBorder="1" applyAlignment="1" applyProtection="1"/>
    <xf numFmtId="165" fontId="41" fillId="7" borderId="6" xfId="2" applyNumberFormat="1" applyFont="1" applyFill="1" applyBorder="1" applyAlignment="1" applyProtection="1">
      <alignment vertical="center"/>
    </xf>
    <xf numFmtId="165" fontId="41" fillId="7" borderId="7" xfId="2" applyNumberFormat="1" applyFont="1" applyFill="1" applyBorder="1" applyAlignment="1" applyProtection="1">
      <alignment horizontal="right" vertical="center"/>
    </xf>
    <xf numFmtId="165" fontId="41" fillId="2" borderId="0" xfId="2" applyNumberFormat="1" applyFont="1" applyFill="1" applyBorder="1" applyAlignment="1" applyProtection="1">
      <alignment horizontal="right" vertical="center"/>
    </xf>
    <xf numFmtId="0" fontId="31" fillId="0" borderId="0" xfId="2" applyFont="1" applyBorder="1" applyAlignment="1" applyProtection="1"/>
    <xf numFmtId="0" fontId="31" fillId="2" borderId="15" xfId="2" applyFont="1" applyFill="1" applyBorder="1" applyAlignment="1" applyProtection="1">
      <alignment horizontal="left" vertical="center" wrapText="1"/>
    </xf>
    <xf numFmtId="0" fontId="31" fillId="2" borderId="26" xfId="2" applyFont="1" applyFill="1" applyBorder="1" applyAlignment="1" applyProtection="1">
      <alignment horizontal="center" vertical="center"/>
    </xf>
    <xf numFmtId="0" fontId="31" fillId="0" borderId="10" xfId="2" applyFont="1" applyFill="1" applyBorder="1" applyAlignment="1" applyProtection="1">
      <alignment horizontal="left" vertical="center" wrapText="1"/>
    </xf>
    <xf numFmtId="0" fontId="31" fillId="2" borderId="16" xfId="2" applyFont="1" applyFill="1" applyBorder="1" applyAlignment="1" applyProtection="1">
      <alignment horizontal="center" vertical="center"/>
    </xf>
    <xf numFmtId="0" fontId="31" fillId="0" borderId="47" xfId="2" applyFont="1" applyBorder="1" applyAlignment="1" applyProtection="1">
      <alignment horizontal="center" vertical="center"/>
    </xf>
    <xf numFmtId="40" fontId="38" fillId="0" borderId="3" xfId="1" applyNumberFormat="1" applyFont="1" applyFill="1" applyBorder="1" applyAlignment="1" applyProtection="1">
      <alignment horizontal="center" vertical="center"/>
    </xf>
    <xf numFmtId="0" fontId="31" fillId="0" borderId="16" xfId="2" applyFont="1" applyBorder="1" applyAlignment="1" applyProtection="1">
      <alignment horizontal="center" vertical="center"/>
    </xf>
    <xf numFmtId="0" fontId="38" fillId="2" borderId="10" xfId="2" applyFont="1" applyFill="1" applyBorder="1" applyAlignment="1" applyProtection="1">
      <alignment horizontal="left" vertical="center" wrapText="1"/>
    </xf>
    <xf numFmtId="0" fontId="31" fillId="2" borderId="16" xfId="2" applyFont="1" applyFill="1" applyBorder="1" applyAlignment="1" applyProtection="1">
      <alignment horizontal="center" vertical="center" wrapText="1"/>
    </xf>
    <xf numFmtId="164" fontId="31" fillId="4" borderId="18" xfId="1" applyNumberFormat="1" applyFont="1" applyFill="1" applyBorder="1" applyAlignment="1" applyProtection="1">
      <alignment horizontal="center" vertical="center"/>
    </xf>
    <xf numFmtId="49" fontId="33" fillId="4" borderId="19" xfId="2" applyNumberFormat="1" applyFont="1" applyFill="1" applyBorder="1" applyAlignment="1" applyProtection="1">
      <alignment horizontal="left" vertical="center"/>
    </xf>
    <xf numFmtId="0" fontId="38" fillId="4" borderId="15" xfId="2" applyFont="1" applyFill="1" applyBorder="1" applyAlignment="1" applyProtection="1">
      <alignment horizontal="right" vertical="center" wrapText="1"/>
    </xf>
    <xf numFmtId="0" fontId="31" fillId="4" borderId="46" xfId="2" applyFont="1" applyFill="1" applyBorder="1" applyAlignment="1" applyProtection="1">
      <alignment horizontal="center" vertical="center"/>
    </xf>
    <xf numFmtId="165" fontId="31" fillId="4" borderId="13" xfId="1" applyNumberFormat="1" applyFont="1" applyFill="1" applyBorder="1" applyAlignment="1" applyProtection="1">
      <alignment horizontal="center" vertical="center"/>
    </xf>
    <xf numFmtId="165" fontId="31" fillId="2" borderId="14" xfId="1" applyNumberFormat="1" applyFont="1" applyFill="1" applyBorder="1" applyAlignment="1" applyProtection="1">
      <alignment horizontal="right" vertical="center"/>
    </xf>
    <xf numFmtId="0" fontId="42" fillId="4" borderId="44" xfId="2" applyFont="1" applyFill="1" applyBorder="1" applyAlignment="1" applyProtection="1">
      <alignment horizontal="center" vertical="center"/>
    </xf>
    <xf numFmtId="0" fontId="31" fillId="0" borderId="16" xfId="2" applyFont="1" applyFill="1" applyBorder="1" applyAlignment="1" applyProtection="1">
      <alignment horizontal="center" vertical="center"/>
    </xf>
    <xf numFmtId="0" fontId="42" fillId="4" borderId="26" xfId="2" applyFont="1" applyFill="1" applyBorder="1" applyAlignment="1" applyProtection="1">
      <alignment horizontal="center" vertical="center"/>
    </xf>
    <xf numFmtId="165" fontId="31" fillId="6" borderId="13" xfId="1" applyNumberFormat="1" applyFont="1" applyFill="1" applyBorder="1" applyAlignment="1" applyProtection="1">
      <alignment horizontal="center" vertical="center" wrapText="1"/>
      <protection locked="0"/>
    </xf>
    <xf numFmtId="0" fontId="31" fillId="0" borderId="9" xfId="2" applyFont="1" applyFill="1" applyBorder="1" applyAlignment="1" applyProtection="1">
      <alignment horizontal="left" vertical="center" wrapText="1"/>
    </xf>
    <xf numFmtId="165" fontId="31" fillId="0" borderId="0" xfId="2" applyNumberFormat="1" applyFont="1" applyFill="1" applyBorder="1" applyAlignment="1" applyProtection="1"/>
    <xf numFmtId="0" fontId="38" fillId="4" borderId="43" xfId="2" applyFont="1" applyFill="1" applyBorder="1" applyAlignment="1" applyProtection="1">
      <alignment horizontal="right" vertical="center" wrapText="1"/>
    </xf>
    <xf numFmtId="0" fontId="42" fillId="4" borderId="48" xfId="2" applyFont="1" applyFill="1" applyBorder="1" applyAlignment="1" applyProtection="1">
      <alignment horizontal="center" vertical="center"/>
    </xf>
    <xf numFmtId="40" fontId="38" fillId="4" borderId="57" xfId="1" applyNumberFormat="1" applyFont="1" applyFill="1" applyBorder="1" applyAlignment="1" applyProtection="1">
      <alignment horizontal="center" vertical="center"/>
    </xf>
    <xf numFmtId="0" fontId="31" fillId="5" borderId="16" xfId="2" applyFont="1" applyFill="1" applyBorder="1" applyAlignment="1" applyProtection="1">
      <alignment horizontal="center" vertical="center"/>
    </xf>
    <xf numFmtId="0" fontId="31" fillId="5" borderId="9" xfId="2" applyFont="1" applyFill="1" applyBorder="1" applyAlignment="1" applyProtection="1">
      <alignment horizontal="left" vertical="center" wrapText="1"/>
    </xf>
    <xf numFmtId="0" fontId="31" fillId="5" borderId="23" xfId="2" applyFont="1" applyFill="1" applyBorder="1" applyAlignment="1" applyProtection="1">
      <alignment horizontal="left" vertical="center" wrapText="1"/>
    </xf>
    <xf numFmtId="0" fontId="31" fillId="5" borderId="49" xfId="2" applyFont="1" applyFill="1" applyBorder="1" applyAlignment="1" applyProtection="1">
      <alignment horizontal="center" vertical="center"/>
    </xf>
    <xf numFmtId="0" fontId="31" fillId="2" borderId="9" xfId="2" applyFont="1" applyFill="1" applyBorder="1" applyAlignment="1" applyProtection="1">
      <alignment horizontal="left" vertical="center" wrapText="1"/>
    </xf>
    <xf numFmtId="49" fontId="33" fillId="0" borderId="23" xfId="2" applyNumberFormat="1" applyFont="1" applyFill="1" applyBorder="1" applyAlignment="1" applyProtection="1">
      <alignment horizontal="center" vertical="center"/>
    </xf>
    <xf numFmtId="0" fontId="31" fillId="0" borderId="23" xfId="2" applyFont="1" applyFill="1" applyBorder="1" applyAlignment="1" applyProtection="1">
      <alignment horizontal="left" vertical="center" wrapText="1"/>
    </xf>
    <xf numFmtId="0" fontId="31" fillId="0" borderId="49" xfId="2" applyFont="1" applyFill="1" applyBorder="1" applyAlignment="1" applyProtection="1">
      <alignment horizontal="center" vertical="center"/>
    </xf>
    <xf numFmtId="0" fontId="31" fillId="0" borderId="0" xfId="2" applyNumberFormat="1" applyFont="1" applyBorder="1" applyAlignment="1" applyProtection="1">
      <alignment horizontal="center"/>
    </xf>
    <xf numFmtId="0" fontId="33" fillId="0" borderId="0" xfId="2" applyNumberFormat="1" applyFont="1" applyBorder="1" applyAlignment="1" applyProtection="1">
      <alignment horizontal="center"/>
    </xf>
    <xf numFmtId="0" fontId="31" fillId="0" borderId="0" xfId="2" applyFont="1" applyFill="1" applyBorder="1" applyAlignment="1" applyProtection="1">
      <alignment wrapText="1"/>
    </xf>
    <xf numFmtId="0" fontId="31" fillId="0" borderId="0" xfId="2" applyFont="1" applyBorder="1" applyAlignment="1" applyProtection="1">
      <alignment horizontal="center"/>
    </xf>
    <xf numFmtId="0" fontId="43" fillId="0" borderId="0" xfId="3" applyFont="1" applyAlignment="1"/>
    <xf numFmtId="165" fontId="38" fillId="9" borderId="26" xfId="2" applyNumberFormat="1" applyFont="1" applyFill="1" applyBorder="1" applyAlignment="1" applyProtection="1"/>
    <xf numFmtId="165" fontId="38" fillId="2" borderId="0" xfId="2" applyNumberFormat="1" applyFont="1" applyFill="1" applyBorder="1" applyAlignment="1" applyProtection="1"/>
    <xf numFmtId="0" fontId="38" fillId="0" borderId="0" xfId="2" applyFont="1" applyBorder="1" applyAlignment="1" applyProtection="1">
      <alignment horizontal="right"/>
    </xf>
    <xf numFmtId="0" fontId="38" fillId="10" borderId="26" xfId="2" applyFont="1" applyFill="1" applyBorder="1" applyAlignment="1" applyProtection="1">
      <alignment horizontal="right"/>
    </xf>
    <xf numFmtId="10" fontId="38" fillId="11" borderId="26" xfId="2" applyNumberFormat="1" applyFont="1" applyFill="1" applyBorder="1" applyAlignment="1" applyProtection="1">
      <alignment horizontal="center" wrapText="1"/>
    </xf>
    <xf numFmtId="165" fontId="31" fillId="10" borderId="26" xfId="2" applyNumberFormat="1" applyFont="1" applyFill="1" applyBorder="1" applyAlignment="1" applyProtection="1"/>
    <xf numFmtId="165" fontId="31" fillId="2" borderId="0" xfId="2" applyNumberFormat="1" applyFont="1" applyFill="1" applyBorder="1" applyAlignment="1" applyProtection="1"/>
    <xf numFmtId="0" fontId="31" fillId="0" borderId="0" xfId="2" applyFont="1" applyBorder="1" applyAlignment="1" applyProtection="1">
      <alignment horizontal="right"/>
    </xf>
    <xf numFmtId="165" fontId="38" fillId="12" borderId="26" xfId="2" applyNumberFormat="1" applyFont="1" applyFill="1" applyBorder="1" applyAlignment="1" applyProtection="1"/>
    <xf numFmtId="166" fontId="44" fillId="0" borderId="0" xfId="2" applyNumberFormat="1" applyFont="1" applyFill="1" applyBorder="1" applyAlignment="1" applyProtection="1"/>
    <xf numFmtId="165" fontId="43" fillId="0" borderId="0" xfId="3" applyNumberFormat="1" applyFont="1" applyAlignment="1"/>
    <xf numFmtId="0" fontId="31" fillId="2" borderId="0" xfId="2" applyFont="1" applyFill="1" applyBorder="1" applyAlignment="1" applyProtection="1"/>
    <xf numFmtId="164" fontId="31" fillId="0" borderId="0" xfId="2" applyNumberFormat="1" applyFont="1" applyFill="1" applyBorder="1" applyAlignment="1" applyProtection="1"/>
    <xf numFmtId="10" fontId="31" fillId="0" borderId="0" xfId="2" applyNumberFormat="1" applyFont="1" applyFill="1" applyBorder="1" applyAlignment="1" applyProtection="1">
      <alignment horizontal="left"/>
    </xf>
    <xf numFmtId="40" fontId="38" fillId="4" borderId="59" xfId="1" applyNumberFormat="1" applyFont="1" applyFill="1" applyBorder="1" applyAlignment="1" applyProtection="1">
      <alignment horizontal="center" vertical="center"/>
    </xf>
    <xf numFmtId="40" fontId="38" fillId="0" borderId="21" xfId="1" applyNumberFormat="1" applyFont="1" applyFill="1" applyBorder="1" applyAlignment="1" applyProtection="1">
      <alignment horizontal="center" vertical="center"/>
    </xf>
    <xf numFmtId="4" fontId="2" fillId="0" borderId="64" xfId="2" applyNumberFormat="1" applyFont="1" applyFill="1" applyBorder="1" applyAlignment="1" applyProtection="1">
      <alignment vertical="center"/>
    </xf>
    <xf numFmtId="4" fontId="2" fillId="0" borderId="65" xfId="2" applyNumberFormat="1" applyFont="1" applyFill="1" applyBorder="1" applyAlignment="1" applyProtection="1">
      <alignment vertical="center"/>
    </xf>
    <xf numFmtId="4" fontId="2" fillId="0" borderId="8" xfId="2" applyNumberFormat="1" applyFont="1" applyFill="1" applyBorder="1" applyAlignment="1" applyProtection="1">
      <alignment vertical="center"/>
    </xf>
    <xf numFmtId="4" fontId="2" fillId="0" borderId="47" xfId="2" applyNumberFormat="1" applyFont="1" applyFill="1" applyBorder="1" applyAlignment="1" applyProtection="1">
      <alignment vertical="center"/>
    </xf>
    <xf numFmtId="4" fontId="2" fillId="0" borderId="60" xfId="2" applyNumberFormat="1" applyFont="1" applyFill="1" applyBorder="1" applyAlignment="1" applyProtection="1">
      <alignment vertical="center"/>
    </xf>
    <xf numFmtId="4" fontId="2" fillId="0" borderId="61" xfId="2" applyNumberFormat="1" applyFont="1" applyFill="1" applyBorder="1" applyAlignment="1" applyProtection="1">
      <alignment vertical="center"/>
    </xf>
    <xf numFmtId="4" fontId="2" fillId="0" borderId="62" xfId="2" applyNumberFormat="1" applyFont="1" applyFill="1" applyBorder="1" applyAlignment="1" applyProtection="1">
      <alignment vertical="center"/>
    </xf>
    <xf numFmtId="4" fontId="2" fillId="0" borderId="0" xfId="2" applyNumberFormat="1" applyFont="1" applyFill="1" applyBorder="1" applyAlignment="1" applyProtection="1">
      <alignment vertical="center"/>
    </xf>
    <xf numFmtId="4" fontId="2" fillId="0" borderId="58" xfId="2" applyNumberFormat="1" applyFont="1" applyFill="1" applyBorder="1" applyAlignment="1" applyProtection="1">
      <alignment vertical="center"/>
    </xf>
    <xf numFmtId="4" fontId="2" fillId="0" borderId="49" xfId="2" applyNumberFormat="1" applyFont="1" applyFill="1" applyBorder="1" applyAlignment="1" applyProtection="1">
      <alignment vertical="center"/>
    </xf>
    <xf numFmtId="4" fontId="2" fillId="0" borderId="63" xfId="2" applyNumberFormat="1" applyFont="1" applyFill="1" applyBorder="1" applyAlignment="1" applyProtection="1">
      <alignment vertical="center"/>
    </xf>
    <xf numFmtId="4" fontId="2" fillId="0" borderId="4" xfId="2" applyNumberFormat="1" applyFont="1" applyFill="1" applyBorder="1" applyAlignment="1" applyProtection="1">
      <alignment vertical="center"/>
    </xf>
    <xf numFmtId="4" fontId="2" fillId="0" borderId="16" xfId="2" applyNumberFormat="1" applyFont="1" applyFill="1" applyBorder="1" applyAlignment="1" applyProtection="1">
      <alignment vertical="center"/>
    </xf>
    <xf numFmtId="4" fontId="2" fillId="0" borderId="44" xfId="2" applyNumberFormat="1" applyFont="1" applyFill="1" applyBorder="1" applyAlignment="1" applyProtection="1">
      <alignment vertical="center"/>
    </xf>
    <xf numFmtId="4" fontId="2" fillId="0" borderId="13" xfId="2" applyNumberFormat="1" applyFont="1" applyFill="1" applyBorder="1" applyAlignment="1" applyProtection="1">
      <alignment vertical="center"/>
    </xf>
    <xf numFmtId="4" fontId="2" fillId="0" borderId="20" xfId="2" applyNumberFormat="1" applyFont="1" applyFill="1" applyBorder="1" applyAlignment="1" applyProtection="1">
      <alignment vertical="center"/>
    </xf>
    <xf numFmtId="4" fontId="2" fillId="0" borderId="66" xfId="2" applyNumberFormat="1" applyFont="1" applyFill="1" applyBorder="1" applyAlignment="1" applyProtection="1">
      <alignment vertical="center"/>
    </xf>
    <xf numFmtId="0" fontId="31" fillId="0" borderId="11" xfId="2" applyFont="1" applyFill="1" applyBorder="1" applyAlignment="1" applyProtection="1">
      <alignment horizontal="center" vertical="center"/>
    </xf>
    <xf numFmtId="4" fontId="2" fillId="0" borderId="67" xfId="2" applyNumberFormat="1" applyFont="1" applyFill="1" applyBorder="1" applyAlignment="1" applyProtection="1">
      <alignment vertical="center"/>
    </xf>
    <xf numFmtId="4" fontId="2" fillId="0" borderId="68" xfId="2" applyNumberFormat="1" applyFont="1" applyFill="1" applyBorder="1" applyAlignment="1" applyProtection="1">
      <alignment vertical="center"/>
    </xf>
    <xf numFmtId="4" fontId="2" fillId="0" borderId="69" xfId="2" applyNumberFormat="1" applyFont="1" applyFill="1" applyBorder="1" applyAlignment="1" applyProtection="1">
      <alignment vertical="center"/>
    </xf>
    <xf numFmtId="4" fontId="2" fillId="0" borderId="9" xfId="2" applyNumberFormat="1" applyFont="1" applyFill="1" applyBorder="1" applyAlignment="1" applyProtection="1">
      <alignment vertical="center"/>
    </xf>
    <xf numFmtId="4" fontId="2" fillId="0" borderId="70" xfId="2" applyNumberFormat="1" applyFont="1" applyFill="1" applyBorder="1" applyAlignment="1" applyProtection="1">
      <alignment vertical="center"/>
    </xf>
    <xf numFmtId="4" fontId="2" fillId="0" borderId="71" xfId="2" applyNumberFormat="1" applyFont="1" applyFill="1" applyBorder="1" applyAlignment="1" applyProtection="1">
      <alignment vertical="center"/>
    </xf>
    <xf numFmtId="4" fontId="2" fillId="0" borderId="11" xfId="2" applyNumberFormat="1" applyFont="1" applyFill="1" applyBorder="1" applyAlignment="1" applyProtection="1">
      <alignment vertical="center"/>
    </xf>
    <xf numFmtId="49" fontId="2" fillId="4" borderId="72" xfId="2" applyNumberFormat="1" applyFont="1" applyFill="1" applyBorder="1" applyAlignment="1" applyProtection="1">
      <alignment horizontal="left" vertical="center"/>
    </xf>
    <xf numFmtId="49" fontId="33" fillId="4" borderId="73" xfId="2" applyNumberFormat="1" applyFont="1" applyFill="1" applyBorder="1" applyAlignment="1" applyProtection="1">
      <alignment horizontal="left" vertical="center"/>
    </xf>
    <xf numFmtId="165" fontId="31" fillId="4" borderId="18" xfId="1" applyNumberFormat="1" applyFont="1" applyFill="1" applyBorder="1" applyAlignment="1" applyProtection="1">
      <alignment horizontal="center" vertical="center"/>
    </xf>
    <xf numFmtId="165" fontId="31" fillId="4" borderId="1" xfId="1" applyNumberFormat="1" applyFont="1" applyFill="1" applyBorder="1" applyAlignment="1" applyProtection="1">
      <alignment horizontal="right" vertical="center"/>
    </xf>
    <xf numFmtId="4" fontId="2" fillId="0" borderId="54" xfId="2" applyNumberFormat="1" applyFont="1" applyFill="1" applyBorder="1" applyAlignment="1" applyProtection="1">
      <alignment horizontal="center" vertical="center"/>
    </xf>
    <xf numFmtId="4" fontId="2" fillId="0" borderId="45" xfId="2" applyNumberFormat="1" applyFont="1" applyFill="1" applyBorder="1" applyAlignment="1" applyProtection="1">
      <alignment horizontal="center" vertical="center"/>
    </xf>
    <xf numFmtId="4" fontId="2" fillId="0" borderId="49" xfId="2" applyNumberFormat="1" applyFont="1" applyFill="1" applyBorder="1" applyAlignment="1" applyProtection="1">
      <alignment horizontal="center" vertical="center"/>
    </xf>
    <xf numFmtId="4" fontId="2" fillId="0" borderId="24" xfId="2" applyNumberFormat="1" applyFont="1" applyFill="1" applyBorder="1" applyAlignment="1" applyProtection="1">
      <alignment horizontal="center" vertical="center"/>
    </xf>
    <xf numFmtId="165" fontId="31" fillId="6" borderId="4" xfId="1" applyNumberFormat="1" applyFont="1" applyFill="1" applyBorder="1" applyAlignment="1" applyProtection="1">
      <alignment horizontal="center" vertical="center"/>
      <protection locked="0"/>
    </xf>
    <xf numFmtId="165" fontId="31" fillId="0" borderId="56" xfId="1" applyNumberFormat="1" applyFont="1" applyFill="1" applyBorder="1" applyAlignment="1" applyProtection="1">
      <alignment horizontal="right" vertical="center"/>
    </xf>
    <xf numFmtId="0" fontId="46" fillId="0" borderId="15" xfId="0" applyFont="1" applyBorder="1" applyAlignment="1">
      <alignment horizontal="left" vertical="center" wrapText="1"/>
    </xf>
    <xf numFmtId="0" fontId="45" fillId="0" borderId="15" xfId="0" applyFont="1" applyBorder="1" applyAlignment="1">
      <alignment horizontal="left" vertical="center" wrapText="1"/>
    </xf>
    <xf numFmtId="4" fontId="2" fillId="2" borderId="10" xfId="2" applyNumberFormat="1" applyFont="1" applyFill="1" applyBorder="1" applyAlignment="1" applyProtection="1">
      <alignment horizontal="center" vertical="center"/>
    </xf>
    <xf numFmtId="4" fontId="2" fillId="2" borderId="16" xfId="2" applyNumberFormat="1" applyFont="1" applyFill="1" applyBorder="1" applyAlignment="1" applyProtection="1">
      <alignment horizontal="center" vertical="center"/>
    </xf>
    <xf numFmtId="4" fontId="2" fillId="2" borderId="11" xfId="2" applyNumberFormat="1" applyFont="1" applyFill="1" applyBorder="1" applyAlignment="1" applyProtection="1">
      <alignment horizontal="center" vertical="center"/>
    </xf>
    <xf numFmtId="40" fontId="38" fillId="2" borderId="12" xfId="1" applyNumberFormat="1" applyFont="1" applyFill="1" applyBorder="1" applyAlignment="1" applyProtection="1">
      <alignment horizontal="center" vertical="center"/>
    </xf>
    <xf numFmtId="4" fontId="2" fillId="2" borderId="66" xfId="2" applyNumberFormat="1" applyFont="1" applyFill="1" applyBorder="1" applyAlignment="1" applyProtection="1">
      <alignment vertical="center"/>
    </xf>
    <xf numFmtId="4" fontId="2" fillId="2" borderId="54" xfId="2" applyNumberFormat="1" applyFont="1" applyFill="1" applyBorder="1" applyAlignment="1" applyProtection="1">
      <alignment horizontal="center" vertical="center"/>
    </xf>
    <xf numFmtId="4" fontId="2" fillId="2" borderId="45" xfId="2" applyNumberFormat="1" applyFont="1" applyFill="1" applyBorder="1" applyAlignment="1" applyProtection="1">
      <alignment horizontal="center" vertical="center"/>
    </xf>
    <xf numFmtId="4" fontId="2" fillId="2" borderId="24" xfId="2" applyNumberFormat="1" applyFont="1" applyFill="1" applyBorder="1" applyAlignment="1" applyProtection="1">
      <alignment horizontal="center" vertical="center"/>
    </xf>
    <xf numFmtId="0" fontId="38" fillId="3" borderId="0" xfId="2" applyFont="1" applyFill="1" applyBorder="1" applyAlignment="1" applyProtection="1">
      <alignment horizontal="center" vertical="center"/>
    </xf>
    <xf numFmtId="49" fontId="33" fillId="0" borderId="9" xfId="2" applyNumberFormat="1" applyFont="1" applyFill="1" applyBorder="1" applyAlignment="1" applyProtection="1">
      <alignment horizontal="center" vertical="center" wrapText="1"/>
    </xf>
    <xf numFmtId="0" fontId="46" fillId="2" borderId="15" xfId="0" applyFont="1" applyFill="1" applyBorder="1" applyAlignment="1">
      <alignment horizontal="left" vertical="center" wrapText="1"/>
    </xf>
    <xf numFmtId="49" fontId="33" fillId="8" borderId="9" xfId="2" applyNumberFormat="1" applyFont="1" applyFill="1" applyBorder="1" applyAlignment="1" applyProtection="1">
      <alignment horizontal="center" vertical="center"/>
    </xf>
    <xf numFmtId="165" fontId="31" fillId="31" borderId="13" xfId="1" applyNumberFormat="1" applyFont="1" applyFill="1" applyBorder="1" applyAlignment="1" applyProtection="1">
      <alignment horizontal="center" vertical="center"/>
      <protection locked="0"/>
    </xf>
    <xf numFmtId="4" fontId="47" fillId="0" borderId="11" xfId="2" applyNumberFormat="1" applyFont="1" applyFill="1" applyBorder="1" applyAlignment="1" applyProtection="1">
      <alignment horizontal="center" vertical="center"/>
    </xf>
    <xf numFmtId="4" fontId="47" fillId="0" borderId="16" xfId="2" applyNumberFormat="1" applyFont="1" applyFill="1" applyBorder="1" applyAlignment="1" applyProtection="1">
      <alignment horizontal="center" vertical="center"/>
    </xf>
    <xf numFmtId="4" fontId="47" fillId="0" borderId="10" xfId="2" applyNumberFormat="1" applyFont="1" applyFill="1" applyBorder="1" applyAlignment="1" applyProtection="1">
      <alignment horizontal="center" vertical="center"/>
    </xf>
    <xf numFmtId="0" fontId="38" fillId="0" borderId="10" xfId="2" applyFont="1" applyFill="1" applyBorder="1" applyAlignment="1" applyProtection="1">
      <alignment horizontal="left" vertical="center" wrapText="1"/>
    </xf>
    <xf numFmtId="0" fontId="38" fillId="3" borderId="0" xfId="2" applyFont="1" applyFill="1" applyBorder="1" applyAlignment="1" applyProtection="1">
      <alignment horizontal="center" vertical="center"/>
    </xf>
    <xf numFmtId="165" fontId="31" fillId="6" borderId="13" xfId="1" applyNumberFormat="1" applyFont="1" applyFill="1" applyBorder="1" applyAlignment="1" applyProtection="1">
      <alignment horizontal="center" vertical="center"/>
    </xf>
    <xf numFmtId="165" fontId="31" fillId="30" borderId="13" xfId="1" applyNumberFormat="1" applyFont="1" applyFill="1" applyBorder="1" applyAlignment="1" applyProtection="1">
      <alignment horizontal="center" vertical="center"/>
    </xf>
    <xf numFmtId="0" fontId="32" fillId="2" borderId="0" xfId="2" applyFont="1" applyFill="1" applyBorder="1" applyAlignment="1" applyProtection="1">
      <alignment vertical="center"/>
      <protection locked="0"/>
    </xf>
    <xf numFmtId="0" fontId="34" fillId="2" borderId="0" xfId="2" applyFont="1" applyFill="1" applyBorder="1" applyAlignment="1" applyProtection="1">
      <alignment vertical="center"/>
      <protection locked="0"/>
    </xf>
    <xf numFmtId="0" fontId="35" fillId="2" borderId="0" xfId="2" applyFont="1" applyFill="1" applyBorder="1" applyAlignment="1" applyProtection="1">
      <alignment vertical="center"/>
      <protection locked="0"/>
    </xf>
    <xf numFmtId="0" fontId="31" fillId="2" borderId="0" xfId="2" applyFont="1" applyFill="1" applyBorder="1" applyAlignment="1" applyProtection="1">
      <alignment vertical="center"/>
      <protection locked="0"/>
    </xf>
    <xf numFmtId="0" fontId="31" fillId="0" borderId="0" xfId="2" applyFont="1" applyBorder="1" applyAlignment="1" applyProtection="1">
      <alignment vertical="center"/>
      <protection locked="0"/>
    </xf>
    <xf numFmtId="165" fontId="31" fillId="0" borderId="0" xfId="2" applyNumberFormat="1" applyFont="1" applyBorder="1" applyAlignment="1" applyProtection="1">
      <alignment vertical="center"/>
      <protection locked="0"/>
    </xf>
    <xf numFmtId="40" fontId="38" fillId="2" borderId="0" xfId="1" applyFont="1" applyFill="1" applyBorder="1" applyAlignment="1" applyProtection="1">
      <alignment horizontal="center" vertical="center" wrapText="1"/>
      <protection locked="0"/>
    </xf>
    <xf numFmtId="0" fontId="38" fillId="0" borderId="0" xfId="2" applyFont="1" applyBorder="1" applyAlignment="1" applyProtection="1">
      <protection locked="0"/>
    </xf>
    <xf numFmtId="0" fontId="38" fillId="0" borderId="0" xfId="2" applyFont="1" applyBorder="1" applyAlignment="1" applyProtection="1">
      <alignment wrapText="1"/>
      <protection locked="0"/>
    </xf>
    <xf numFmtId="165" fontId="41" fillId="2" borderId="0" xfId="2" applyNumberFormat="1" applyFont="1" applyFill="1" applyBorder="1" applyAlignment="1" applyProtection="1">
      <alignment vertical="center"/>
      <protection locked="0"/>
    </xf>
    <xf numFmtId="0" fontId="41" fillId="0" borderId="0" xfId="2" applyFont="1" applyBorder="1" applyAlignment="1" applyProtection="1">
      <alignment wrapText="1"/>
      <protection locked="0"/>
    </xf>
    <xf numFmtId="165" fontId="31" fillId="2" borderId="0" xfId="1" applyNumberFormat="1" applyFont="1" applyFill="1" applyBorder="1" applyAlignment="1" applyProtection="1">
      <alignment horizontal="center" vertical="center"/>
      <protection locked="0"/>
    </xf>
    <xf numFmtId="165" fontId="31" fillId="2" borderId="0" xfId="1" applyNumberFormat="1" applyFont="1" applyFill="1" applyBorder="1" applyAlignment="1" applyProtection="1">
      <alignment horizontal="right" vertical="center"/>
      <protection locked="0"/>
    </xf>
    <xf numFmtId="0" fontId="31" fillId="31" borderId="0" xfId="2" applyFont="1" applyFill="1" applyBorder="1" applyAlignment="1" applyProtection="1">
      <alignment vertical="center"/>
      <protection locked="0"/>
    </xf>
    <xf numFmtId="165" fontId="41" fillId="2" borderId="0" xfId="2" applyNumberFormat="1" applyFont="1" applyFill="1" applyBorder="1" applyAlignment="1" applyProtection="1">
      <alignment horizontal="right" vertical="center"/>
      <protection locked="0"/>
    </xf>
    <xf numFmtId="0" fontId="31" fillId="0" borderId="0" xfId="2" applyFont="1" applyBorder="1" applyAlignment="1" applyProtection="1">
      <protection locked="0"/>
    </xf>
    <xf numFmtId="165" fontId="31" fillId="8" borderId="0" xfId="1" applyNumberFormat="1" applyFont="1" applyFill="1" applyBorder="1" applyAlignment="1" applyProtection="1">
      <alignment horizontal="right" vertical="center"/>
      <protection locked="0"/>
    </xf>
    <xf numFmtId="0" fontId="31" fillId="8" borderId="0" xfId="2" applyFont="1" applyFill="1" applyBorder="1" applyAlignment="1" applyProtection="1">
      <protection locked="0"/>
    </xf>
    <xf numFmtId="0" fontId="31" fillId="0" borderId="0" xfId="2" applyFont="1" applyFill="1" applyBorder="1" applyAlignment="1" applyProtection="1">
      <protection locked="0"/>
    </xf>
    <xf numFmtId="0" fontId="31" fillId="0" borderId="0" xfId="2" applyFont="1" applyFill="1" applyBorder="1" applyAlignment="1" applyProtection="1">
      <alignment horizontal="center" vertical="center"/>
      <protection locked="0"/>
    </xf>
    <xf numFmtId="0" fontId="31" fillId="0" borderId="0" xfId="2" applyNumberFormat="1" applyFont="1" applyBorder="1" applyAlignment="1" applyProtection="1">
      <alignment horizontal="center"/>
      <protection locked="0"/>
    </xf>
    <xf numFmtId="0" fontId="33" fillId="0" borderId="0" xfId="2" applyNumberFormat="1" applyFont="1" applyBorder="1" applyAlignment="1" applyProtection="1">
      <alignment horizontal="center"/>
      <protection locked="0"/>
    </xf>
    <xf numFmtId="0" fontId="31" fillId="0" borderId="0" xfId="2" applyFont="1" applyFill="1" applyBorder="1" applyAlignment="1" applyProtection="1">
      <alignment wrapText="1"/>
      <protection locked="0"/>
    </xf>
    <xf numFmtId="0" fontId="31" fillId="0" borderId="0" xfId="2" applyFont="1" applyBorder="1" applyAlignment="1" applyProtection="1">
      <alignment horizontal="center"/>
      <protection locked="0"/>
    </xf>
    <xf numFmtId="0" fontId="43" fillId="0" borderId="0" xfId="3" applyFont="1" applyAlignment="1" applyProtection="1">
      <protection locked="0"/>
    </xf>
    <xf numFmtId="165" fontId="38" fillId="2" borderId="0" xfId="2" applyNumberFormat="1" applyFont="1" applyFill="1" applyBorder="1" applyAlignment="1" applyProtection="1">
      <protection locked="0"/>
    </xf>
    <xf numFmtId="165" fontId="31" fillId="2" borderId="0" xfId="2" applyNumberFormat="1" applyFont="1" applyFill="1" applyBorder="1" applyAlignment="1" applyProtection="1">
      <protection locked="0"/>
    </xf>
    <xf numFmtId="166" fontId="44" fillId="0" borderId="0" xfId="2" applyNumberFormat="1" applyFont="1" applyFill="1" applyBorder="1" applyAlignment="1" applyProtection="1">
      <protection locked="0"/>
    </xf>
    <xf numFmtId="165" fontId="43" fillId="0" borderId="0" xfId="3" applyNumberFormat="1" applyFont="1" applyAlignment="1" applyProtection="1">
      <protection locked="0"/>
    </xf>
    <xf numFmtId="0" fontId="31" fillId="2" borderId="0" xfId="2" applyFont="1" applyFill="1" applyBorder="1" applyAlignment="1" applyProtection="1">
      <protection locked="0"/>
    </xf>
    <xf numFmtId="164" fontId="31" fillId="0" borderId="0" xfId="2" applyNumberFormat="1" applyFont="1" applyFill="1" applyBorder="1" applyAlignment="1" applyProtection="1">
      <protection locked="0"/>
    </xf>
    <xf numFmtId="0" fontId="0" fillId="0" borderId="0" xfId="0" applyProtection="1"/>
    <xf numFmtId="0" fontId="0" fillId="29" borderId="0" xfId="0" applyFill="1" applyProtection="1"/>
    <xf numFmtId="0" fontId="24" fillId="0" borderId="0" xfId="46" applyFont="1" applyFill="1" applyAlignment="1" applyProtection="1"/>
    <xf numFmtId="17" fontId="26" fillId="0" borderId="0" xfId="46" applyNumberFormat="1" applyFont="1" applyFill="1" applyBorder="1" applyAlignment="1" applyProtection="1">
      <alignment wrapText="1"/>
    </xf>
    <xf numFmtId="0" fontId="1" fillId="0" borderId="0" xfId="42" applyAlignment="1" applyProtection="1"/>
    <xf numFmtId="0" fontId="27" fillId="0" borderId="36" xfId="46" applyFont="1" applyFill="1" applyBorder="1" applyAlignment="1" applyProtection="1">
      <alignment horizontal="center" vertical="center" wrapText="1"/>
    </xf>
    <xf numFmtId="0" fontId="27" fillId="0" borderId="37" xfId="46" applyFont="1" applyFill="1" applyBorder="1" applyAlignment="1" applyProtection="1">
      <alignment horizontal="center" vertical="center" wrapText="1"/>
    </xf>
    <xf numFmtId="43" fontId="27" fillId="0" borderId="37" xfId="1" applyNumberFormat="1" applyFont="1" applyFill="1" applyBorder="1" applyAlignment="1" applyProtection="1">
      <alignment horizontal="center" vertical="center" wrapText="1"/>
    </xf>
    <xf numFmtId="0" fontId="28" fillId="8" borderId="38" xfId="39" applyFont="1" applyFill="1" applyBorder="1" applyAlignment="1" applyProtection="1">
      <alignment horizontal="center" vertical="center" wrapText="1"/>
    </xf>
    <xf numFmtId="0" fontId="28" fillId="8" borderId="39" xfId="39" applyFont="1" applyFill="1" applyBorder="1" applyAlignment="1" applyProtection="1">
      <alignment vertical="center" wrapText="1"/>
    </xf>
    <xf numFmtId="10" fontId="28" fillId="8" borderId="39" xfId="39" applyNumberFormat="1" applyFont="1" applyFill="1" applyBorder="1" applyAlignment="1" applyProtection="1">
      <alignment horizontal="center" vertical="center" wrapText="1"/>
    </xf>
    <xf numFmtId="0" fontId="29" fillId="0" borderId="38" xfId="39" applyFont="1" applyBorder="1" applyAlignment="1" applyProtection="1">
      <alignment horizontal="center" vertical="center" wrapText="1"/>
    </xf>
    <xf numFmtId="0" fontId="29" fillId="0" borderId="39" xfId="39" applyFont="1" applyBorder="1" applyAlignment="1" applyProtection="1">
      <alignment vertical="center" wrapText="1"/>
    </xf>
    <xf numFmtId="0" fontId="27" fillId="0" borderId="39" xfId="39" applyFont="1" applyBorder="1" applyAlignment="1" applyProtection="1">
      <alignment horizontal="center" vertical="center" wrapText="1"/>
    </xf>
    <xf numFmtId="10" fontId="29" fillId="2" borderId="39" xfId="39" applyNumberFormat="1" applyFont="1" applyFill="1" applyBorder="1" applyAlignment="1" applyProtection="1">
      <alignment horizontal="center" vertical="center" wrapText="1"/>
    </xf>
    <xf numFmtId="10" fontId="29" fillId="0" borderId="39" xfId="39" applyNumberFormat="1" applyFont="1" applyBorder="1" applyAlignment="1" applyProtection="1">
      <alignment horizontal="center" vertical="center" wrapText="1"/>
    </xf>
    <xf numFmtId="0" fontId="29" fillId="0" borderId="40" xfId="39" applyFont="1" applyBorder="1" applyAlignment="1" applyProtection="1">
      <alignment horizontal="center" vertical="center" wrapText="1"/>
    </xf>
    <xf numFmtId="0" fontId="29" fillId="0" borderId="41" xfId="39" applyFont="1" applyBorder="1" applyAlignment="1" applyProtection="1">
      <alignment vertical="center" wrapText="1"/>
    </xf>
    <xf numFmtId="10" fontId="29" fillId="2" borderId="41" xfId="39" applyNumberFormat="1" applyFont="1" applyFill="1" applyBorder="1" applyAlignment="1" applyProtection="1">
      <alignment horizontal="center" vertical="center" wrapText="1"/>
    </xf>
    <xf numFmtId="0" fontId="4" fillId="5" borderId="5" xfId="39" applyFont="1" applyFill="1" applyBorder="1" applyAlignment="1" applyProtection="1">
      <alignment horizontal="centerContinuous" vertical="center" wrapText="1"/>
    </xf>
    <xf numFmtId="0" fontId="4" fillId="5" borderId="42" xfId="39" applyFont="1" applyFill="1" applyBorder="1" applyAlignment="1" applyProtection="1">
      <alignment horizontal="centerContinuous" vertical="center" wrapText="1"/>
    </xf>
    <xf numFmtId="10" fontId="4" fillId="5" borderId="42" xfId="39" applyNumberFormat="1" applyFont="1" applyFill="1" applyBorder="1" applyAlignment="1" applyProtection="1">
      <alignment horizontal="center" vertical="center" wrapText="1"/>
    </xf>
    <xf numFmtId="0" fontId="31" fillId="0" borderId="74" xfId="2" applyFont="1" applyFill="1" applyBorder="1" applyAlignment="1" applyProtection="1">
      <alignment wrapText="1"/>
      <protection locked="0"/>
    </xf>
    <xf numFmtId="165" fontId="41" fillId="7" borderId="6" xfId="2" applyNumberFormat="1" applyFont="1" applyFill="1" applyBorder="1" applyAlignment="1" applyProtection="1">
      <alignment vertical="center"/>
      <protection locked="0"/>
    </xf>
    <xf numFmtId="49" fontId="2" fillId="0" borderId="0" xfId="2" applyNumberFormat="1" applyFont="1" applyFill="1" applyBorder="1" applyAlignment="1" applyProtection="1">
      <alignment horizontal="left" vertical="center"/>
      <protection locked="0"/>
    </xf>
    <xf numFmtId="0" fontId="48" fillId="0" borderId="0" xfId="0" applyFont="1" applyAlignment="1" applyProtection="1">
      <alignment horizontal="center" vertical="center"/>
      <protection locked="0"/>
    </xf>
    <xf numFmtId="164" fontId="38" fillId="6" borderId="2" xfId="1" applyNumberFormat="1" applyFont="1" applyFill="1" applyBorder="1" applyAlignment="1" applyProtection="1">
      <alignment horizontal="center" vertical="center" wrapText="1"/>
    </xf>
    <xf numFmtId="164" fontId="38" fillId="6" borderId="4" xfId="1" applyNumberFormat="1" applyFont="1" applyFill="1" applyBorder="1" applyAlignment="1" applyProtection="1">
      <alignment horizontal="center" vertical="center" wrapText="1"/>
    </xf>
    <xf numFmtId="40" fontId="38" fillId="0" borderId="1" xfId="1" applyFont="1" applyFill="1" applyBorder="1" applyAlignment="1" applyProtection="1">
      <alignment horizontal="center" vertical="center" wrapText="1"/>
    </xf>
    <xf numFmtId="40" fontId="38" fillId="0" borderId="3" xfId="1" applyFont="1" applyFill="1" applyBorder="1" applyAlignment="1" applyProtection="1">
      <alignment horizontal="center" vertical="center" wrapText="1"/>
    </xf>
    <xf numFmtId="0" fontId="38" fillId="9" borderId="26" xfId="2" applyFont="1" applyFill="1" applyBorder="1" applyAlignment="1" applyProtection="1">
      <alignment horizontal="right"/>
    </xf>
    <xf numFmtId="0" fontId="38" fillId="12" borderId="26" xfId="2" applyFont="1" applyFill="1" applyBorder="1" applyAlignment="1" applyProtection="1">
      <alignment horizontal="right"/>
    </xf>
    <xf numFmtId="0" fontId="38" fillId="3" borderId="0" xfId="2" applyFont="1" applyFill="1" applyBorder="1" applyAlignment="1" applyProtection="1">
      <alignment horizontal="center" vertical="center" wrapText="1"/>
    </xf>
    <xf numFmtId="0" fontId="38" fillId="3" borderId="0" xfId="2" applyFont="1" applyFill="1" applyBorder="1" applyAlignment="1" applyProtection="1">
      <alignment horizontal="center" vertical="center"/>
    </xf>
    <xf numFmtId="0" fontId="38" fillId="5" borderId="53" xfId="2" applyFont="1" applyFill="1" applyBorder="1" applyAlignment="1" applyProtection="1">
      <alignment horizontal="center" vertical="center"/>
    </xf>
    <xf numFmtId="0" fontId="38" fillId="5" borderId="24" xfId="2" applyFont="1" applyFill="1" applyBorder="1" applyAlignment="1" applyProtection="1">
      <alignment horizontal="center" vertical="center"/>
    </xf>
    <xf numFmtId="0" fontId="38" fillId="5" borderId="1" xfId="2" applyNumberFormat="1" applyFont="1" applyFill="1" applyBorder="1" applyAlignment="1" applyProtection="1">
      <alignment horizontal="center" vertical="center"/>
    </xf>
    <xf numFmtId="0" fontId="31" fillId="0" borderId="3" xfId="2" applyFont="1" applyBorder="1" applyAlignment="1" applyProtection="1">
      <alignment horizontal="center" vertical="center"/>
    </xf>
    <xf numFmtId="0" fontId="38" fillId="5" borderId="1" xfId="2" applyNumberFormat="1" applyFont="1" applyFill="1" applyBorder="1" applyAlignment="1" applyProtection="1">
      <alignment horizontal="center" vertical="center" wrapText="1"/>
    </xf>
    <xf numFmtId="0" fontId="38" fillId="0" borderId="3" xfId="2" applyFont="1" applyBorder="1" applyAlignment="1" applyProtection="1">
      <alignment horizontal="center" vertical="center"/>
    </xf>
    <xf numFmtId="0" fontId="38" fillId="0" borderId="1" xfId="2" applyFont="1" applyFill="1" applyBorder="1" applyAlignment="1" applyProtection="1">
      <alignment horizontal="center" vertical="center" wrapText="1"/>
    </xf>
    <xf numFmtId="0" fontId="38" fillId="0" borderId="3" xfId="2" applyFont="1" applyFill="1" applyBorder="1" applyAlignment="1" applyProtection="1">
      <alignment horizontal="center" vertical="center" wrapText="1"/>
    </xf>
    <xf numFmtId="0" fontId="38" fillId="5" borderId="50" xfId="2" applyFont="1" applyFill="1" applyBorder="1" applyAlignment="1" applyProtection="1">
      <alignment horizontal="center" vertical="center"/>
    </xf>
    <xf numFmtId="0" fontId="31" fillId="0" borderId="25" xfId="2" applyFont="1" applyBorder="1" applyAlignment="1" applyProtection="1">
      <alignment horizontal="center" vertical="center"/>
    </xf>
    <xf numFmtId="0" fontId="38" fillId="0" borderId="3" xfId="2" applyFont="1" applyFill="1" applyBorder="1" applyAlignment="1" applyProtection="1">
      <alignment horizontal="center" vertical="center"/>
    </xf>
    <xf numFmtId="0" fontId="38" fillId="5" borderId="51" xfId="2" applyFont="1" applyFill="1" applyBorder="1" applyAlignment="1" applyProtection="1">
      <alignment horizontal="center" vertical="center"/>
    </xf>
    <xf numFmtId="0" fontId="38" fillId="5" borderId="54" xfId="2" applyFont="1" applyFill="1" applyBorder="1" applyAlignment="1" applyProtection="1">
      <alignment horizontal="center" vertical="center"/>
    </xf>
    <xf numFmtId="0" fontId="38" fillId="5" borderId="52" xfId="2" applyFont="1" applyFill="1" applyBorder="1" applyAlignment="1" applyProtection="1">
      <alignment horizontal="center" vertical="center"/>
    </xf>
    <xf numFmtId="0" fontId="38" fillId="5" borderId="45" xfId="2" applyFont="1" applyFill="1" applyBorder="1" applyAlignment="1" applyProtection="1">
      <alignment horizontal="center" vertical="center"/>
    </xf>
    <xf numFmtId="164" fontId="38" fillId="6" borderId="2" xfId="1" applyNumberFormat="1" applyFont="1" applyFill="1" applyBorder="1" applyAlignment="1" applyProtection="1">
      <alignment horizontal="center" vertical="center" wrapText="1"/>
      <protection locked="0"/>
    </xf>
    <xf numFmtId="164" fontId="38" fillId="6" borderId="4" xfId="1" applyNumberFormat="1" applyFont="1" applyFill="1" applyBorder="1" applyAlignment="1" applyProtection="1">
      <alignment horizontal="center" vertical="center" wrapText="1"/>
      <protection locked="0"/>
    </xf>
    <xf numFmtId="0" fontId="30" fillId="29" borderId="0" xfId="0" applyFont="1" applyFill="1" applyAlignment="1" applyProtection="1">
      <alignment horizontal="left"/>
    </xf>
    <xf numFmtId="0" fontId="25" fillId="0" borderId="0" xfId="46" applyFont="1" applyFill="1" applyAlignment="1" applyProtection="1">
      <alignment horizontal="center" vertical="center"/>
    </xf>
  </cellXfs>
  <cellStyles count="60">
    <cellStyle name="%" xfId="4"/>
    <cellStyle name="% 2" xfId="2"/>
    <cellStyle name="20% - Ênfase1 2" xfId="5"/>
    <cellStyle name="20% - Ênfase2 2" xfId="6"/>
    <cellStyle name="20% - Ênfase3 2" xfId="7"/>
    <cellStyle name="20% - Ênfase4 2" xfId="8"/>
    <cellStyle name="20% - Ênfase5 2" xfId="9"/>
    <cellStyle name="20% - Ênfase6 2" xfId="10"/>
    <cellStyle name="40% - Ênfase1 2" xfId="11"/>
    <cellStyle name="40% - Ênfase2 2" xfId="12"/>
    <cellStyle name="40% - Ênfase3 2" xfId="13"/>
    <cellStyle name="40% - Ênfase4 2" xfId="14"/>
    <cellStyle name="40% - Ênfase5 2" xfId="15"/>
    <cellStyle name="40% - Ênfase6 2" xfId="16"/>
    <cellStyle name="60% - Ênfase1 2" xfId="17"/>
    <cellStyle name="60% - Ênfase2 2" xfId="18"/>
    <cellStyle name="60% - Ênfase3 2" xfId="19"/>
    <cellStyle name="60% - Ênfase4 2" xfId="20"/>
    <cellStyle name="60% - Ênfase5 2" xfId="21"/>
    <cellStyle name="60% - Ênfase6 2" xfId="22"/>
    <cellStyle name="Bom 2" xfId="23"/>
    <cellStyle name="Cálculo 2" xfId="24"/>
    <cellStyle name="Cancel" xfId="25"/>
    <cellStyle name="Cancel 2" xfId="26"/>
    <cellStyle name="Célula de Verificação 2" xfId="27"/>
    <cellStyle name="Célula Vinculada 2" xfId="28"/>
    <cellStyle name="Ênfase1 2" xfId="29"/>
    <cellStyle name="Ênfase2 2" xfId="30"/>
    <cellStyle name="Ênfase3 2" xfId="31"/>
    <cellStyle name="Ênfase4 2" xfId="32"/>
    <cellStyle name="Ênfase5 2" xfId="33"/>
    <cellStyle name="Ênfase6 2" xfId="34"/>
    <cellStyle name="Entrada 2" xfId="35"/>
    <cellStyle name="Incorreto 2" xfId="36"/>
    <cellStyle name="Moeda 2" xfId="37"/>
    <cellStyle name="Neutra 2" xfId="38"/>
    <cellStyle name="Normal" xfId="0" builtinId="0"/>
    <cellStyle name="Normal 12" xfId="39"/>
    <cellStyle name="Normal 2" xfId="40"/>
    <cellStyle name="Normal 2 2" xfId="41"/>
    <cellStyle name="Normal 3" xfId="42"/>
    <cellStyle name="Normal 4" xfId="43"/>
    <cellStyle name="Normal 5" xfId="44"/>
    <cellStyle name="Normal 6" xfId="3"/>
    <cellStyle name="Normal 6 2" xfId="45"/>
    <cellStyle name="Normal 7" xfId="46"/>
    <cellStyle name="Nota 2" xfId="47"/>
    <cellStyle name="Porcentagem 2" xfId="48"/>
    <cellStyle name="Saída 2" xfId="49"/>
    <cellStyle name="Separador de milhares 2" xfId="50"/>
    <cellStyle name="Separador de milhares 5" xfId="51"/>
    <cellStyle name="Texto de Aviso 2" xfId="52"/>
    <cellStyle name="Texto Explicativo 2" xfId="53"/>
    <cellStyle name="Título 1 2" xfId="54"/>
    <cellStyle name="Título 2 2" xfId="55"/>
    <cellStyle name="Título 3 2" xfId="56"/>
    <cellStyle name="Título 4 2" xfId="57"/>
    <cellStyle name="Título 5" xfId="58"/>
    <cellStyle name="Total 2" xfId="59"/>
    <cellStyle name="Vírgula" xfId="1" builtinId="3"/>
  </cellStyles>
  <dxfs count="21">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39056</xdr:rowOff>
    </xdr:from>
    <xdr:to>
      <xdr:col>1</xdr:col>
      <xdr:colOff>1545040</xdr:colOff>
      <xdr:row>4</xdr:row>
      <xdr:rowOff>160886</xdr:rowOff>
    </xdr:to>
    <xdr:pic>
      <xdr:nvPicPr>
        <xdr:cNvPr id="2" name="Imagem 1"/>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7362" b="22700"/>
        <a:stretch/>
      </xdr:blipFill>
      <xdr:spPr bwMode="auto">
        <a:xfrm>
          <a:off x="0" y="336712"/>
          <a:ext cx="2338790" cy="101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2398</xdr:colOff>
      <xdr:row>1</xdr:row>
      <xdr:rowOff>39056</xdr:rowOff>
    </xdr:from>
    <xdr:to>
      <xdr:col>2</xdr:col>
      <xdr:colOff>1527594</xdr:colOff>
      <xdr:row>4</xdr:row>
      <xdr:rowOff>160886</xdr:rowOff>
    </xdr:to>
    <xdr:pic>
      <xdr:nvPicPr>
        <xdr:cNvPr id="2" name="Imagem 1"/>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7362" b="22700"/>
        <a:stretch/>
      </xdr:blipFill>
      <xdr:spPr bwMode="auto">
        <a:xfrm>
          <a:off x="145273" y="343856"/>
          <a:ext cx="2344346" cy="103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2398</xdr:colOff>
      <xdr:row>1</xdr:row>
      <xdr:rowOff>39056</xdr:rowOff>
    </xdr:from>
    <xdr:to>
      <xdr:col>2</xdr:col>
      <xdr:colOff>1527594</xdr:colOff>
      <xdr:row>4</xdr:row>
      <xdr:rowOff>160886</xdr:rowOff>
    </xdr:to>
    <xdr:pic>
      <xdr:nvPicPr>
        <xdr:cNvPr id="2" name="Imagem 1"/>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7362" b="22700"/>
        <a:stretch/>
      </xdr:blipFill>
      <xdr:spPr bwMode="auto">
        <a:xfrm>
          <a:off x="145273" y="343856"/>
          <a:ext cx="2344346" cy="103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2398</xdr:colOff>
      <xdr:row>1</xdr:row>
      <xdr:rowOff>39056</xdr:rowOff>
    </xdr:from>
    <xdr:to>
      <xdr:col>2</xdr:col>
      <xdr:colOff>1527594</xdr:colOff>
      <xdr:row>4</xdr:row>
      <xdr:rowOff>160886</xdr:rowOff>
    </xdr:to>
    <xdr:pic>
      <xdr:nvPicPr>
        <xdr:cNvPr id="2" name="Imagem 1"/>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7362" b="22700"/>
        <a:stretch/>
      </xdr:blipFill>
      <xdr:spPr bwMode="auto">
        <a:xfrm>
          <a:off x="145273" y="343856"/>
          <a:ext cx="2344346" cy="103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2398</xdr:colOff>
      <xdr:row>1</xdr:row>
      <xdr:rowOff>39056</xdr:rowOff>
    </xdr:from>
    <xdr:to>
      <xdr:col>2</xdr:col>
      <xdr:colOff>1527594</xdr:colOff>
      <xdr:row>4</xdr:row>
      <xdr:rowOff>160886</xdr:rowOff>
    </xdr:to>
    <xdr:pic>
      <xdr:nvPicPr>
        <xdr:cNvPr id="2" name="Imagem 1"/>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7362" b="22700"/>
        <a:stretch/>
      </xdr:blipFill>
      <xdr:spPr bwMode="auto">
        <a:xfrm>
          <a:off x="145273" y="343856"/>
          <a:ext cx="2344346" cy="103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2398</xdr:colOff>
      <xdr:row>1</xdr:row>
      <xdr:rowOff>39056</xdr:rowOff>
    </xdr:from>
    <xdr:to>
      <xdr:col>2</xdr:col>
      <xdr:colOff>1527594</xdr:colOff>
      <xdr:row>4</xdr:row>
      <xdr:rowOff>160886</xdr:rowOff>
    </xdr:to>
    <xdr:pic>
      <xdr:nvPicPr>
        <xdr:cNvPr id="2" name="Imagem 1"/>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7362" b="22700"/>
        <a:stretch/>
      </xdr:blipFill>
      <xdr:spPr bwMode="auto">
        <a:xfrm>
          <a:off x="145273" y="343856"/>
          <a:ext cx="2344346" cy="103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200024</xdr:colOff>
      <xdr:row>3</xdr:row>
      <xdr:rowOff>0</xdr:rowOff>
    </xdr:from>
    <xdr:to>
      <xdr:col>12</xdr:col>
      <xdr:colOff>371474</xdr:colOff>
      <xdr:row>37</xdr:row>
      <xdr:rowOff>148806</xdr:rowOff>
    </xdr:to>
    <xdr:pic>
      <xdr:nvPicPr>
        <xdr:cNvPr id="2" name="Imagem 1"/>
        <xdr:cNvPicPr>
          <a:picLocks noChangeAspect="1"/>
        </xdr:cNvPicPr>
      </xdr:nvPicPr>
      <xdr:blipFill rotWithShape="1">
        <a:blip xmlns:r="http://schemas.openxmlformats.org/officeDocument/2006/relationships" r:embed="rId1" cstate="print"/>
        <a:srcRect r="6026"/>
        <a:stretch/>
      </xdr:blipFill>
      <xdr:spPr>
        <a:xfrm>
          <a:off x="7429499" y="581025"/>
          <a:ext cx="8734425" cy="664485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121"/>
  <sheetViews>
    <sheetView showGridLines="0" showZeros="0" tabSelected="1" zoomScale="40" zoomScaleNormal="40" zoomScaleSheetLayoutView="55" workbookViewId="0">
      <selection activeCell="L90" sqref="L90"/>
    </sheetView>
  </sheetViews>
  <sheetFormatPr defaultColWidth="10.28515625" defaultRowHeight="24" x14ac:dyDescent="0.35"/>
  <cols>
    <col min="1" max="1" width="12" style="229" customWidth="1"/>
    <col min="2" max="2" width="27.5703125" style="230" customWidth="1"/>
    <col min="3" max="3" width="132.85546875" style="231" customWidth="1"/>
    <col min="4" max="4" width="15.5703125" style="232" customWidth="1"/>
    <col min="5" max="5" width="20.140625" style="232" customWidth="1"/>
    <col min="6" max="6" width="34" style="232" customWidth="1"/>
    <col min="7" max="8" width="40.7109375" style="232" customWidth="1"/>
    <col min="9" max="9" width="17.85546875" style="232" customWidth="1"/>
    <col min="10" max="10" width="27.28515625" style="227" bestFit="1" customWidth="1"/>
    <col min="11" max="11" width="41" style="227" bestFit="1" customWidth="1"/>
    <col min="12" max="12" width="37.28515625" style="227" bestFit="1" customWidth="1"/>
    <col min="13" max="13" width="2.42578125" style="238" customWidth="1"/>
    <col min="14" max="14" width="25.85546875" style="224" bestFit="1" customWidth="1"/>
    <col min="15" max="15" width="20.28515625" style="224" bestFit="1" customWidth="1"/>
    <col min="16" max="16" width="13" style="224" bestFit="1" customWidth="1"/>
    <col min="17" max="17" width="12.140625" style="224" bestFit="1" customWidth="1"/>
    <col min="18" max="16384" width="10.28515625" style="224"/>
  </cols>
  <sheetData>
    <row r="1" spans="1:13" s="213" customFormat="1" x14ac:dyDescent="0.25">
      <c r="A1" s="37"/>
      <c r="B1" s="38"/>
      <c r="C1" s="37"/>
      <c r="D1" s="37"/>
      <c r="E1" s="37"/>
      <c r="F1" s="37"/>
      <c r="G1" s="37"/>
      <c r="H1" s="37"/>
      <c r="I1" s="209"/>
      <c r="J1" s="210"/>
      <c r="K1" s="211"/>
      <c r="L1" s="211"/>
      <c r="M1" s="212"/>
    </row>
    <row r="2" spans="1:13" s="213" customFormat="1" x14ac:dyDescent="0.25">
      <c r="A2" s="43"/>
      <c r="B2" s="44"/>
      <c r="C2" s="272" t="s">
        <v>947</v>
      </c>
      <c r="D2" s="272"/>
      <c r="E2" s="272"/>
      <c r="F2" s="46"/>
      <c r="G2" s="206" t="s">
        <v>0</v>
      </c>
      <c r="H2" s="47">
        <f>H101</f>
        <v>17799.876194558266</v>
      </c>
      <c r="I2" s="212"/>
      <c r="J2" s="214"/>
    </row>
    <row r="3" spans="1:13" s="213" customFormat="1" x14ac:dyDescent="0.25">
      <c r="A3" s="49"/>
      <c r="B3" s="50"/>
      <c r="C3" s="273"/>
      <c r="D3" s="272"/>
      <c r="E3" s="272"/>
      <c r="F3" s="52"/>
      <c r="G3" s="53" t="s">
        <v>1</v>
      </c>
      <c r="H3" s="54">
        <v>70</v>
      </c>
      <c r="I3" s="212"/>
      <c r="J3" s="214"/>
    </row>
    <row r="4" spans="1:13" s="213" customFormat="1" x14ac:dyDescent="0.25">
      <c r="A4" s="49"/>
      <c r="B4" s="50"/>
      <c r="C4" s="273"/>
      <c r="D4" s="272"/>
      <c r="E4" s="272"/>
      <c r="F4" s="52"/>
      <c r="G4" s="53" t="s">
        <v>2</v>
      </c>
      <c r="H4" s="55">
        <f>H2/H3</f>
        <v>254.28394563654666</v>
      </c>
      <c r="I4" s="212"/>
    </row>
    <row r="5" spans="1:13" s="213" customFormat="1" x14ac:dyDescent="0.25">
      <c r="A5" s="56"/>
      <c r="B5" s="57"/>
      <c r="C5" s="273"/>
      <c r="D5" s="272"/>
      <c r="E5" s="272"/>
      <c r="F5" s="58"/>
      <c r="G5" s="58"/>
      <c r="H5" s="58"/>
      <c r="I5" s="212"/>
    </row>
    <row r="6" spans="1:13" s="213" customFormat="1" ht="24.75" thickBot="1" x14ac:dyDescent="0.3">
      <c r="A6" s="37"/>
      <c r="B6" s="38"/>
      <c r="C6" s="37"/>
      <c r="D6" s="37"/>
      <c r="E6" s="37"/>
      <c r="F6" s="37"/>
      <c r="G6" s="37"/>
      <c r="H6" s="37"/>
      <c r="I6" s="209"/>
      <c r="J6" s="209"/>
      <c r="K6" s="209"/>
      <c r="L6" s="209"/>
      <c r="M6" s="212"/>
    </row>
    <row r="7" spans="1:13" s="216" customFormat="1" ht="22.5" x14ac:dyDescent="0.3">
      <c r="A7" s="276" t="s">
        <v>3</v>
      </c>
      <c r="B7" s="278" t="s">
        <v>4</v>
      </c>
      <c r="C7" s="280" t="s">
        <v>5</v>
      </c>
      <c r="D7" s="282" t="s">
        <v>6</v>
      </c>
      <c r="E7" s="274" t="s">
        <v>948</v>
      </c>
      <c r="F7" s="280" t="s">
        <v>7</v>
      </c>
      <c r="G7" s="266" t="s">
        <v>8</v>
      </c>
      <c r="H7" s="268" t="s">
        <v>9</v>
      </c>
      <c r="I7" s="215"/>
    </row>
    <row r="8" spans="1:13" s="217" customFormat="1" ht="23.25" thickBot="1" x14ac:dyDescent="0.35">
      <c r="A8" s="277"/>
      <c r="B8" s="279"/>
      <c r="C8" s="281"/>
      <c r="D8" s="283"/>
      <c r="E8" s="275"/>
      <c r="F8" s="284"/>
      <c r="G8" s="267"/>
      <c r="H8" s="269"/>
      <c r="I8" s="215"/>
    </row>
    <row r="9" spans="1:13" s="219" customFormat="1" ht="24.75" thickBot="1" x14ac:dyDescent="0.35">
      <c r="A9" s="65" t="s">
        <v>10</v>
      </c>
      <c r="B9" s="66"/>
      <c r="C9" s="67"/>
      <c r="D9" s="67"/>
      <c r="E9" s="68"/>
      <c r="F9" s="69"/>
      <c r="G9" s="67"/>
      <c r="H9" s="70">
        <f>H11+H13+H14+H15</f>
        <v>4901.1693999999998</v>
      </c>
      <c r="I9" s="218"/>
    </row>
    <row r="10" spans="1:13" s="217" customFormat="1" x14ac:dyDescent="0.3">
      <c r="A10" s="4"/>
      <c r="B10" s="73"/>
      <c r="C10" s="74" t="s">
        <v>11</v>
      </c>
      <c r="D10" s="75"/>
      <c r="E10" s="13"/>
      <c r="F10" s="76"/>
      <c r="G10" s="77">
        <v>0</v>
      </c>
      <c r="H10" s="78"/>
      <c r="I10" s="220"/>
    </row>
    <row r="11" spans="1:13" s="217" customFormat="1" x14ac:dyDescent="0.3">
      <c r="A11" s="5" t="s">
        <v>12</v>
      </c>
      <c r="B11" s="80" t="s">
        <v>935</v>
      </c>
      <c r="C11" s="81" t="s">
        <v>956</v>
      </c>
      <c r="D11" s="82" t="s">
        <v>14</v>
      </c>
      <c r="E11" s="20">
        <v>1</v>
      </c>
      <c r="F11" s="83">
        <f>SUM(E11:E11)</f>
        <v>1</v>
      </c>
      <c r="G11" s="201"/>
      <c r="H11" s="85">
        <f>G11*F11</f>
        <v>0</v>
      </c>
      <c r="I11" s="221"/>
    </row>
    <row r="12" spans="1:13" s="213" customFormat="1" x14ac:dyDescent="0.25">
      <c r="A12" s="4"/>
      <c r="B12" s="87"/>
      <c r="C12" s="74" t="s">
        <v>31</v>
      </c>
      <c r="D12" s="75"/>
      <c r="E12" s="16"/>
      <c r="F12" s="76"/>
      <c r="G12" s="77">
        <v>0</v>
      </c>
      <c r="H12" s="85">
        <f t="shared" ref="H12:H15" si="0">G12*F12</f>
        <v>0</v>
      </c>
      <c r="I12" s="221"/>
    </row>
    <row r="13" spans="1:13" s="213" customFormat="1" x14ac:dyDescent="0.25">
      <c r="A13" s="5" t="s">
        <v>15</v>
      </c>
      <c r="B13" s="80" t="s">
        <v>931</v>
      </c>
      <c r="C13" s="91" t="s">
        <v>33</v>
      </c>
      <c r="D13" s="93" t="s">
        <v>14</v>
      </c>
      <c r="E13" s="20">
        <v>1</v>
      </c>
      <c r="F13" s="83">
        <f>SUM(E13:E13)</f>
        <v>1</v>
      </c>
      <c r="G13" s="207">
        <v>1500</v>
      </c>
      <c r="H13" s="85">
        <f t="shared" si="0"/>
        <v>1500</v>
      </c>
      <c r="I13" s="221"/>
      <c r="J13" s="222"/>
    </row>
    <row r="14" spans="1:13" s="213" customFormat="1" x14ac:dyDescent="0.25">
      <c r="A14" s="5" t="s">
        <v>17</v>
      </c>
      <c r="B14" s="80" t="s">
        <v>931</v>
      </c>
      <c r="C14" s="91" t="s">
        <v>35</v>
      </c>
      <c r="D14" s="93" t="s">
        <v>14</v>
      </c>
      <c r="E14" s="20">
        <v>1</v>
      </c>
      <c r="F14" s="83">
        <v>1</v>
      </c>
      <c r="G14" s="207">
        <v>1500</v>
      </c>
      <c r="H14" s="85">
        <f t="shared" si="0"/>
        <v>1500</v>
      </c>
      <c r="I14" s="221"/>
    </row>
    <row r="15" spans="1:13" s="217" customFormat="1" ht="72.75" thickBot="1" x14ac:dyDescent="0.35">
      <c r="A15" s="5" t="s">
        <v>19</v>
      </c>
      <c r="B15" s="80" t="s">
        <v>931</v>
      </c>
      <c r="C15" s="91" t="s">
        <v>39</v>
      </c>
      <c r="D15" s="93" t="s">
        <v>14</v>
      </c>
      <c r="E15" s="20">
        <v>1</v>
      </c>
      <c r="F15" s="83">
        <f>SUM(E15:E15)</f>
        <v>1</v>
      </c>
      <c r="G15" s="207">
        <v>1901.1694</v>
      </c>
      <c r="H15" s="85">
        <f t="shared" si="0"/>
        <v>1901.1694</v>
      </c>
      <c r="I15" s="221"/>
    </row>
    <row r="16" spans="1:13" ht="24.75" thickBot="1" x14ac:dyDescent="0.4">
      <c r="A16" s="65" t="s">
        <v>41</v>
      </c>
      <c r="B16" s="66"/>
      <c r="C16" s="67"/>
      <c r="D16" s="67"/>
      <c r="E16" s="3"/>
      <c r="F16" s="69"/>
      <c r="G16" s="95"/>
      <c r="H16" s="96">
        <f>H18+H19+H20+H21+H22+H23+H24+H25+H26+H28+H29</f>
        <v>473.42</v>
      </c>
      <c r="I16" s="223"/>
      <c r="J16" s="224"/>
      <c r="K16" s="224"/>
      <c r="L16" s="224"/>
      <c r="M16" s="224"/>
    </row>
    <row r="17" spans="1:13" x14ac:dyDescent="0.35">
      <c r="A17" s="4"/>
      <c r="B17" s="87"/>
      <c r="C17" s="74" t="s">
        <v>42</v>
      </c>
      <c r="D17" s="75"/>
      <c r="E17" s="16"/>
      <c r="F17" s="76"/>
      <c r="G17" s="77"/>
      <c r="H17" s="88"/>
      <c r="I17" s="221"/>
      <c r="J17" s="224"/>
      <c r="K17" s="224"/>
      <c r="L17" s="224"/>
      <c r="M17" s="224"/>
    </row>
    <row r="18" spans="1:13" x14ac:dyDescent="0.35">
      <c r="A18" s="5" t="s">
        <v>43</v>
      </c>
      <c r="B18" s="80" t="s">
        <v>931</v>
      </c>
      <c r="C18" s="99" t="s">
        <v>516</v>
      </c>
      <c r="D18" s="100" t="s">
        <v>44</v>
      </c>
      <c r="E18" s="20">
        <v>45</v>
      </c>
      <c r="F18" s="202">
        <v>45</v>
      </c>
      <c r="G18" s="84"/>
      <c r="H18" s="85">
        <f>G18*F18</f>
        <v>0</v>
      </c>
      <c r="I18" s="221"/>
      <c r="J18" s="224"/>
      <c r="K18" s="224"/>
      <c r="L18" s="224"/>
      <c r="M18" s="224"/>
    </row>
    <row r="19" spans="1:13" x14ac:dyDescent="0.35">
      <c r="A19" s="5" t="s">
        <v>45</v>
      </c>
      <c r="B19" s="200" t="s">
        <v>938</v>
      </c>
      <c r="C19" s="81" t="s">
        <v>46</v>
      </c>
      <c r="D19" s="100" t="s">
        <v>44</v>
      </c>
      <c r="E19" s="20">
        <v>32</v>
      </c>
      <c r="F19" s="202">
        <v>32</v>
      </c>
      <c r="G19" s="207">
        <v>2.58</v>
      </c>
      <c r="H19" s="85">
        <f t="shared" ref="H19:H26" si="1">G19*F19</f>
        <v>82.56</v>
      </c>
      <c r="I19" s="225"/>
      <c r="J19" s="226" t="s">
        <v>937</v>
      </c>
      <c r="K19" s="224"/>
      <c r="L19" s="224"/>
      <c r="M19" s="224"/>
    </row>
    <row r="20" spans="1:13" x14ac:dyDescent="0.35">
      <c r="A20" s="5" t="s">
        <v>47</v>
      </c>
      <c r="B20" s="200" t="s">
        <v>939</v>
      </c>
      <c r="C20" s="81" t="s">
        <v>491</v>
      </c>
      <c r="D20" s="100" t="s">
        <v>44</v>
      </c>
      <c r="E20" s="20">
        <v>15</v>
      </c>
      <c r="F20" s="202">
        <v>15</v>
      </c>
      <c r="G20" s="207">
        <v>2.58</v>
      </c>
      <c r="H20" s="85">
        <f t="shared" si="1"/>
        <v>38.700000000000003</v>
      </c>
      <c r="I20" s="225"/>
      <c r="J20" s="226" t="s">
        <v>937</v>
      </c>
      <c r="K20" s="224"/>
      <c r="L20" s="224"/>
      <c r="M20" s="224"/>
    </row>
    <row r="21" spans="1:13" x14ac:dyDescent="0.35">
      <c r="A21" s="5" t="s">
        <v>48</v>
      </c>
      <c r="B21" s="200" t="s">
        <v>940</v>
      </c>
      <c r="C21" s="81" t="s">
        <v>493</v>
      </c>
      <c r="D21" s="100" t="s">
        <v>44</v>
      </c>
      <c r="E21" s="20">
        <v>35</v>
      </c>
      <c r="F21" s="202">
        <v>35</v>
      </c>
      <c r="G21" s="207">
        <v>3.14</v>
      </c>
      <c r="H21" s="85">
        <f t="shared" si="1"/>
        <v>109.9</v>
      </c>
      <c r="I21" s="225"/>
      <c r="J21" s="226" t="s">
        <v>937</v>
      </c>
      <c r="K21" s="224"/>
      <c r="L21" s="224"/>
      <c r="M21" s="224"/>
    </row>
    <row r="22" spans="1:13" x14ac:dyDescent="0.35">
      <c r="A22" s="5" t="s">
        <v>49</v>
      </c>
      <c r="B22" s="80" t="s">
        <v>941</v>
      </c>
      <c r="C22" s="81" t="s">
        <v>494</v>
      </c>
      <c r="D22" s="100" t="s">
        <v>50</v>
      </c>
      <c r="E22" s="20">
        <v>24</v>
      </c>
      <c r="F22" s="202">
        <v>24</v>
      </c>
      <c r="G22" s="207">
        <v>6.88</v>
      </c>
      <c r="H22" s="85">
        <f t="shared" si="1"/>
        <v>165.12</v>
      </c>
      <c r="I22" s="225"/>
      <c r="J22" s="226" t="s">
        <v>937</v>
      </c>
      <c r="K22" s="224"/>
      <c r="L22" s="224"/>
      <c r="M22" s="224"/>
    </row>
    <row r="23" spans="1:13" x14ac:dyDescent="0.35">
      <c r="A23" s="5" t="s">
        <v>51</v>
      </c>
      <c r="B23" s="80" t="s">
        <v>931</v>
      </c>
      <c r="C23" s="99" t="s">
        <v>991</v>
      </c>
      <c r="D23" s="100" t="s">
        <v>36</v>
      </c>
      <c r="E23" s="20">
        <v>1</v>
      </c>
      <c r="F23" s="202">
        <v>1</v>
      </c>
      <c r="G23" s="84"/>
      <c r="H23" s="85">
        <f t="shared" si="1"/>
        <v>0</v>
      </c>
      <c r="I23" s="221"/>
      <c r="J23" s="224"/>
      <c r="K23" s="224"/>
      <c r="L23" s="224"/>
      <c r="M23" s="224"/>
    </row>
    <row r="24" spans="1:13" x14ac:dyDescent="0.35">
      <c r="A24" s="5" t="s">
        <v>52</v>
      </c>
      <c r="B24" s="80" t="s">
        <v>931</v>
      </c>
      <c r="C24" s="99" t="s">
        <v>53</v>
      </c>
      <c r="D24" s="100" t="s">
        <v>36</v>
      </c>
      <c r="E24" s="20">
        <v>3</v>
      </c>
      <c r="F24" s="202">
        <v>3</v>
      </c>
      <c r="G24" s="84"/>
      <c r="H24" s="85">
        <f t="shared" si="1"/>
        <v>0</v>
      </c>
      <c r="I24" s="221"/>
      <c r="J24" s="224"/>
      <c r="K24" s="224"/>
      <c r="L24" s="224"/>
      <c r="M24" s="224"/>
    </row>
    <row r="25" spans="1:13" s="219" customFormat="1" x14ac:dyDescent="0.3">
      <c r="A25" s="5" t="s">
        <v>54</v>
      </c>
      <c r="B25" s="80" t="s">
        <v>931</v>
      </c>
      <c r="C25" s="89" t="s">
        <v>518</v>
      </c>
      <c r="D25" s="100" t="s">
        <v>44</v>
      </c>
      <c r="E25" s="20">
        <v>7.5</v>
      </c>
      <c r="F25" s="202">
        <v>7.5</v>
      </c>
      <c r="G25" s="84"/>
      <c r="H25" s="85">
        <f t="shared" si="1"/>
        <v>0</v>
      </c>
      <c r="I25" s="221"/>
    </row>
    <row r="26" spans="1:13" s="219" customFormat="1" x14ac:dyDescent="0.3">
      <c r="A26" s="5" t="s">
        <v>55</v>
      </c>
      <c r="B26" s="80" t="s">
        <v>931</v>
      </c>
      <c r="C26" s="89" t="s">
        <v>519</v>
      </c>
      <c r="D26" s="100" t="s">
        <v>44</v>
      </c>
      <c r="E26" s="20">
        <v>1</v>
      </c>
      <c r="F26" s="202">
        <v>1</v>
      </c>
      <c r="G26" s="84"/>
      <c r="H26" s="85">
        <f t="shared" si="1"/>
        <v>0</v>
      </c>
      <c r="I26" s="221"/>
    </row>
    <row r="27" spans="1:13" x14ac:dyDescent="0.35">
      <c r="A27" s="4"/>
      <c r="B27" s="87"/>
      <c r="C27" s="74" t="s">
        <v>58</v>
      </c>
      <c r="D27" s="75"/>
      <c r="E27" s="16"/>
      <c r="F27" s="76"/>
      <c r="G27" s="77"/>
      <c r="H27" s="88"/>
      <c r="I27" s="221"/>
      <c r="J27" s="224"/>
      <c r="K27" s="224"/>
      <c r="L27" s="224"/>
      <c r="M27" s="224"/>
    </row>
    <row r="28" spans="1:13" x14ac:dyDescent="0.35">
      <c r="A28" s="5" t="s">
        <v>57</v>
      </c>
      <c r="B28" s="80" t="s">
        <v>992</v>
      </c>
      <c r="C28" s="101" t="s">
        <v>62</v>
      </c>
      <c r="D28" s="93" t="s">
        <v>993</v>
      </c>
      <c r="E28" s="20">
        <v>3.5</v>
      </c>
      <c r="F28" s="83">
        <v>3.5</v>
      </c>
      <c r="G28" s="207">
        <v>22.04</v>
      </c>
      <c r="H28" s="85">
        <f>F28*G28</f>
        <v>77.14</v>
      </c>
      <c r="I28" s="221"/>
      <c r="J28" s="224"/>
      <c r="K28" s="224"/>
      <c r="L28" s="224"/>
      <c r="M28" s="224"/>
    </row>
    <row r="29" spans="1:13" ht="72.75" thickBot="1" x14ac:dyDescent="0.4">
      <c r="A29" s="5" t="s">
        <v>59</v>
      </c>
      <c r="B29" s="80" t="s">
        <v>931</v>
      </c>
      <c r="C29" s="101" t="s">
        <v>63</v>
      </c>
      <c r="D29" s="93" t="s">
        <v>993</v>
      </c>
      <c r="E29" s="20">
        <v>3.5</v>
      </c>
      <c r="F29" s="83">
        <v>3.5</v>
      </c>
      <c r="G29" s="84"/>
      <c r="H29" s="85">
        <f>F29*G29</f>
        <v>0</v>
      </c>
      <c r="I29" s="221"/>
      <c r="J29" s="224"/>
      <c r="K29" s="224"/>
      <c r="L29" s="224"/>
      <c r="M29" s="224"/>
    </row>
    <row r="30" spans="1:13" ht="24.75" thickBot="1" x14ac:dyDescent="0.4">
      <c r="A30" s="65" t="s">
        <v>64</v>
      </c>
      <c r="B30" s="66"/>
      <c r="C30" s="67"/>
      <c r="D30" s="67"/>
      <c r="E30" s="3"/>
      <c r="F30" s="69"/>
      <c r="G30" s="263"/>
      <c r="H30" s="96">
        <f>SUM(H31:H40)</f>
        <v>0</v>
      </c>
      <c r="I30" s="223"/>
      <c r="J30" s="224"/>
      <c r="K30" s="224"/>
      <c r="L30" s="224"/>
      <c r="M30" s="224"/>
    </row>
    <row r="31" spans="1:13" ht="48" x14ac:dyDescent="0.35">
      <c r="A31" s="5" t="s">
        <v>65</v>
      </c>
      <c r="B31" s="80" t="s">
        <v>931</v>
      </c>
      <c r="C31" s="89" t="s">
        <v>562</v>
      </c>
      <c r="D31" s="92" t="s">
        <v>44</v>
      </c>
      <c r="E31" s="20">
        <v>45</v>
      </c>
      <c r="F31" s="202">
        <v>45</v>
      </c>
      <c r="G31" s="84"/>
      <c r="H31" s="85">
        <f>G31*F31</f>
        <v>0</v>
      </c>
      <c r="I31" s="221"/>
      <c r="J31" s="224"/>
      <c r="K31" s="224"/>
      <c r="L31" s="224"/>
      <c r="M31" s="224"/>
    </row>
    <row r="32" spans="1:13" ht="96" x14ac:dyDescent="0.35">
      <c r="A32" s="5" t="s">
        <v>522</v>
      </c>
      <c r="B32" s="80" t="s">
        <v>931</v>
      </c>
      <c r="C32" s="89" t="s">
        <v>563</v>
      </c>
      <c r="D32" s="92" t="s">
        <v>44</v>
      </c>
      <c r="E32" s="20">
        <v>45</v>
      </c>
      <c r="F32" s="202">
        <v>45</v>
      </c>
      <c r="G32" s="84"/>
      <c r="H32" s="85">
        <f t="shared" ref="H32:H40" si="2">G32*F32</f>
        <v>0</v>
      </c>
      <c r="I32" s="221"/>
      <c r="J32" s="224"/>
      <c r="K32" s="224"/>
      <c r="L32" s="224"/>
      <c r="M32" s="224"/>
    </row>
    <row r="33" spans="1:13" ht="48" x14ac:dyDescent="0.35">
      <c r="A33" s="5" t="s">
        <v>66</v>
      </c>
      <c r="B33" s="80" t="s">
        <v>931</v>
      </c>
      <c r="C33" s="89" t="s">
        <v>575</v>
      </c>
      <c r="D33" s="92" t="s">
        <v>50</v>
      </c>
      <c r="E33" s="20">
        <v>6</v>
      </c>
      <c r="F33" s="202">
        <v>6</v>
      </c>
      <c r="G33" s="84"/>
      <c r="H33" s="85">
        <f t="shared" si="2"/>
        <v>0</v>
      </c>
      <c r="I33" s="221"/>
      <c r="J33" s="224"/>
      <c r="K33" s="224"/>
      <c r="L33" s="224"/>
      <c r="M33" s="224"/>
    </row>
    <row r="34" spans="1:13" x14ac:dyDescent="0.35">
      <c r="A34" s="5" t="s">
        <v>523</v>
      </c>
      <c r="B34" s="80" t="s">
        <v>931</v>
      </c>
      <c r="C34" s="89" t="s">
        <v>576</v>
      </c>
      <c r="D34" s="92" t="s">
        <v>50</v>
      </c>
      <c r="E34" s="20">
        <v>24</v>
      </c>
      <c r="F34" s="202">
        <v>24</v>
      </c>
      <c r="G34" s="84"/>
      <c r="H34" s="85">
        <f t="shared" si="2"/>
        <v>0</v>
      </c>
      <c r="I34" s="221"/>
      <c r="J34" s="224"/>
      <c r="K34" s="224"/>
      <c r="L34" s="224"/>
      <c r="M34" s="224"/>
    </row>
    <row r="35" spans="1:13" ht="48" x14ac:dyDescent="0.35">
      <c r="A35" s="5" t="s">
        <v>67</v>
      </c>
      <c r="B35" s="80" t="s">
        <v>931</v>
      </c>
      <c r="C35" s="89" t="s">
        <v>949</v>
      </c>
      <c r="D35" s="92" t="s">
        <v>50</v>
      </c>
      <c r="E35" s="20">
        <v>6</v>
      </c>
      <c r="F35" s="202">
        <v>6</v>
      </c>
      <c r="G35" s="84"/>
      <c r="H35" s="85">
        <f t="shared" si="2"/>
        <v>0</v>
      </c>
      <c r="I35" s="221"/>
      <c r="J35" s="224"/>
      <c r="K35" s="224"/>
      <c r="L35" s="224"/>
      <c r="M35" s="224"/>
    </row>
    <row r="36" spans="1:13" ht="48" x14ac:dyDescent="0.35">
      <c r="A36" s="5" t="s">
        <v>68</v>
      </c>
      <c r="B36" s="80" t="s">
        <v>931</v>
      </c>
      <c r="C36" s="89" t="s">
        <v>960</v>
      </c>
      <c r="D36" s="92" t="s">
        <v>44</v>
      </c>
      <c r="E36" s="20">
        <v>8.1</v>
      </c>
      <c r="F36" s="202">
        <v>8.1</v>
      </c>
      <c r="G36" s="84"/>
      <c r="H36" s="85">
        <f t="shared" si="2"/>
        <v>0</v>
      </c>
      <c r="I36" s="221"/>
      <c r="J36" s="224"/>
      <c r="K36" s="224"/>
      <c r="L36" s="224"/>
      <c r="M36" s="224"/>
    </row>
    <row r="37" spans="1:13" ht="48" x14ac:dyDescent="0.35">
      <c r="A37" s="5" t="s">
        <v>524</v>
      </c>
      <c r="B37" s="80" t="s">
        <v>931</v>
      </c>
      <c r="C37" s="89" t="s">
        <v>957</v>
      </c>
      <c r="D37" s="92" t="s">
        <v>44</v>
      </c>
      <c r="E37" s="20">
        <v>9.35</v>
      </c>
      <c r="F37" s="202">
        <v>9.35</v>
      </c>
      <c r="G37" s="84"/>
      <c r="H37" s="85">
        <f t="shared" si="2"/>
        <v>0</v>
      </c>
      <c r="I37" s="221"/>
      <c r="J37" s="224"/>
      <c r="K37" s="224"/>
      <c r="L37" s="224"/>
      <c r="M37" s="224"/>
    </row>
    <row r="38" spans="1:13" ht="48" x14ac:dyDescent="0.35">
      <c r="A38" s="5" t="s">
        <v>69</v>
      </c>
      <c r="B38" s="80" t="s">
        <v>931</v>
      </c>
      <c r="C38" s="89" t="s">
        <v>958</v>
      </c>
      <c r="D38" s="92" t="s">
        <v>44</v>
      </c>
      <c r="E38" s="20">
        <v>10.35</v>
      </c>
      <c r="F38" s="202">
        <v>10.35</v>
      </c>
      <c r="G38" s="84"/>
      <c r="H38" s="85">
        <f t="shared" si="2"/>
        <v>0</v>
      </c>
      <c r="I38" s="221"/>
      <c r="J38" s="224"/>
      <c r="K38" s="224"/>
      <c r="L38" s="224"/>
      <c r="M38" s="224"/>
    </row>
    <row r="39" spans="1:13" ht="48" x14ac:dyDescent="0.35">
      <c r="A39" s="5" t="s">
        <v>70</v>
      </c>
      <c r="B39" s="80" t="s">
        <v>931</v>
      </c>
      <c r="C39" s="89" t="s">
        <v>959</v>
      </c>
      <c r="D39" s="92" t="s">
        <v>44</v>
      </c>
      <c r="E39" s="20">
        <v>4</v>
      </c>
      <c r="F39" s="202">
        <v>4</v>
      </c>
      <c r="G39" s="84"/>
      <c r="H39" s="85">
        <f t="shared" si="2"/>
        <v>0</v>
      </c>
      <c r="I39" s="221"/>
      <c r="J39" s="224"/>
      <c r="K39" s="224"/>
      <c r="L39" s="224"/>
      <c r="M39" s="224"/>
    </row>
    <row r="40" spans="1:13" s="227" customFormat="1" ht="48.75" thickBot="1" x14ac:dyDescent="0.4">
      <c r="A40" s="5" t="s">
        <v>525</v>
      </c>
      <c r="B40" s="80" t="s">
        <v>931</v>
      </c>
      <c r="C40" s="89" t="s">
        <v>955</v>
      </c>
      <c r="D40" s="92" t="s">
        <v>44</v>
      </c>
      <c r="E40" s="20">
        <v>35</v>
      </c>
      <c r="F40" s="202">
        <v>35</v>
      </c>
      <c r="G40" s="84"/>
      <c r="H40" s="85">
        <f t="shared" si="2"/>
        <v>0</v>
      </c>
      <c r="I40" s="221"/>
    </row>
    <row r="41" spans="1:13" s="227" customFormat="1" ht="24.75" thickBot="1" x14ac:dyDescent="0.4">
      <c r="A41" s="65" t="s">
        <v>71</v>
      </c>
      <c r="B41" s="66"/>
      <c r="C41" s="67"/>
      <c r="D41" s="67"/>
      <c r="E41" s="3"/>
      <c r="F41" s="69"/>
      <c r="G41" s="95"/>
      <c r="H41" s="96">
        <f>SUM(H42:H49)</f>
        <v>1774.44</v>
      </c>
      <c r="I41" s="223"/>
    </row>
    <row r="42" spans="1:13" s="217" customFormat="1" x14ac:dyDescent="0.3">
      <c r="A42" s="4"/>
      <c r="B42" s="87"/>
      <c r="C42" s="74" t="s">
        <v>72</v>
      </c>
      <c r="D42" s="75"/>
      <c r="E42" s="16"/>
      <c r="F42" s="76"/>
      <c r="G42" s="77"/>
      <c r="H42" s="88"/>
      <c r="I42" s="221"/>
    </row>
    <row r="43" spans="1:13" ht="120" x14ac:dyDescent="0.35">
      <c r="A43" s="5" t="s">
        <v>532</v>
      </c>
      <c r="B43" s="80" t="s">
        <v>989</v>
      </c>
      <c r="C43" s="89" t="s">
        <v>968</v>
      </c>
      <c r="D43" s="93" t="s">
        <v>44</v>
      </c>
      <c r="E43" s="20">
        <v>15</v>
      </c>
      <c r="F43" s="83">
        <f>SUM(E43:E43)</f>
        <v>15</v>
      </c>
      <c r="G43" s="207">
        <v>77.72</v>
      </c>
      <c r="H43" s="85">
        <f t="shared" ref="H43" si="3">F43*G43</f>
        <v>1165.8</v>
      </c>
      <c r="I43" s="221"/>
      <c r="J43" s="224"/>
      <c r="K43" s="224"/>
      <c r="L43" s="224"/>
      <c r="M43" s="224"/>
    </row>
    <row r="44" spans="1:13" s="227" customFormat="1" x14ac:dyDescent="0.35">
      <c r="A44" s="4"/>
      <c r="B44" s="87"/>
      <c r="C44" s="74" t="s">
        <v>77</v>
      </c>
      <c r="D44" s="75"/>
      <c r="E44" s="16"/>
      <c r="F44" s="76"/>
      <c r="G44" s="77"/>
      <c r="H44" s="88"/>
      <c r="I44" s="221"/>
    </row>
    <row r="45" spans="1:13" s="227" customFormat="1" ht="144" x14ac:dyDescent="0.35">
      <c r="A45" s="5" t="s">
        <v>533</v>
      </c>
      <c r="B45" s="80" t="s">
        <v>990</v>
      </c>
      <c r="C45" s="89" t="s">
        <v>594</v>
      </c>
      <c r="D45" s="105" t="s">
        <v>44</v>
      </c>
      <c r="E45" s="20">
        <v>16</v>
      </c>
      <c r="F45" s="83">
        <v>16</v>
      </c>
      <c r="G45" s="207">
        <v>38.04</v>
      </c>
      <c r="H45" s="85">
        <f>F45*G45</f>
        <v>608.64</v>
      </c>
      <c r="I45" s="221"/>
    </row>
    <row r="46" spans="1:13" s="227" customFormat="1" x14ac:dyDescent="0.35">
      <c r="A46" s="4"/>
      <c r="B46" s="87"/>
      <c r="C46" s="74" t="s">
        <v>79</v>
      </c>
      <c r="D46" s="75"/>
      <c r="E46" s="16"/>
      <c r="F46" s="76"/>
      <c r="G46" s="77"/>
      <c r="H46" s="88"/>
      <c r="I46" s="221"/>
    </row>
    <row r="47" spans="1:13" s="219" customFormat="1" ht="96" x14ac:dyDescent="0.3">
      <c r="A47" s="7" t="s">
        <v>73</v>
      </c>
      <c r="B47" s="80" t="s">
        <v>931</v>
      </c>
      <c r="C47" s="89" t="s">
        <v>969</v>
      </c>
      <c r="D47" s="93" t="s">
        <v>44</v>
      </c>
      <c r="E47" s="18">
        <v>7</v>
      </c>
      <c r="F47" s="83">
        <v>7</v>
      </c>
      <c r="G47" s="84"/>
      <c r="H47" s="85">
        <f t="shared" ref="H47:H49" si="4">F47*G47</f>
        <v>0</v>
      </c>
      <c r="I47" s="221"/>
    </row>
    <row r="48" spans="1:13" s="227" customFormat="1" ht="48" x14ac:dyDescent="0.35">
      <c r="A48" s="7" t="s">
        <v>74</v>
      </c>
      <c r="B48" s="80" t="s">
        <v>931</v>
      </c>
      <c r="C48" s="106" t="s">
        <v>970</v>
      </c>
      <c r="D48" s="100" t="s">
        <v>36</v>
      </c>
      <c r="E48" s="20">
        <v>1</v>
      </c>
      <c r="F48" s="83">
        <f>SUM(E48:E48)</f>
        <v>1</v>
      </c>
      <c r="G48" s="84"/>
      <c r="H48" s="85">
        <f t="shared" si="4"/>
        <v>0</v>
      </c>
      <c r="I48" s="221"/>
    </row>
    <row r="49" spans="1:10" s="227" customFormat="1" ht="96.75" thickBot="1" x14ac:dyDescent="0.4">
      <c r="A49" s="7" t="s">
        <v>75</v>
      </c>
      <c r="B49" s="80" t="s">
        <v>931</v>
      </c>
      <c r="C49" s="89" t="s">
        <v>971</v>
      </c>
      <c r="D49" s="100" t="s">
        <v>36</v>
      </c>
      <c r="E49" s="20">
        <v>1</v>
      </c>
      <c r="F49" s="83">
        <f>SUM(E49:E49)</f>
        <v>1</v>
      </c>
      <c r="G49" s="84"/>
      <c r="H49" s="85">
        <f t="shared" si="4"/>
        <v>0</v>
      </c>
      <c r="I49" s="221"/>
    </row>
    <row r="50" spans="1:10" s="219" customFormat="1" ht="24.75" thickBot="1" x14ac:dyDescent="0.35">
      <c r="A50" s="65" t="s">
        <v>94</v>
      </c>
      <c r="B50" s="66"/>
      <c r="C50" s="67"/>
      <c r="D50" s="67"/>
      <c r="E50" s="3"/>
      <c r="F50" s="69"/>
      <c r="G50" s="263"/>
      <c r="H50" s="96">
        <f>H51+H52+H53+H54+H55</f>
        <v>1219.891293866667</v>
      </c>
      <c r="I50" s="223"/>
    </row>
    <row r="51" spans="1:10" s="227" customFormat="1" ht="48" x14ac:dyDescent="0.35">
      <c r="A51" s="7" t="s">
        <v>95</v>
      </c>
      <c r="B51" s="80" t="s">
        <v>931</v>
      </c>
      <c r="C51" s="89" t="s">
        <v>598</v>
      </c>
      <c r="D51" s="92" t="s">
        <v>44</v>
      </c>
      <c r="E51" s="20">
        <v>26</v>
      </c>
      <c r="F51" s="202">
        <v>26</v>
      </c>
      <c r="G51" s="207">
        <v>25.634280533333335</v>
      </c>
      <c r="H51" s="85">
        <f>F51*G51</f>
        <v>666.49129386666675</v>
      </c>
      <c r="I51" s="221"/>
    </row>
    <row r="52" spans="1:10" s="227" customFormat="1" ht="70.5" x14ac:dyDescent="0.35">
      <c r="A52" s="7" t="s">
        <v>96</v>
      </c>
      <c r="B52" s="80" t="s">
        <v>987</v>
      </c>
      <c r="C52" s="89" t="s">
        <v>950</v>
      </c>
      <c r="D52" s="92" t="s">
        <v>44</v>
      </c>
      <c r="E52" s="20">
        <v>6</v>
      </c>
      <c r="F52" s="202">
        <v>6</v>
      </c>
      <c r="G52" s="207">
        <v>76.040000000000006</v>
      </c>
      <c r="H52" s="85">
        <f t="shared" ref="H52:H55" si="5">F52*G52</f>
        <v>456.24</v>
      </c>
      <c r="I52" s="221"/>
      <c r="J52" s="228" t="s">
        <v>937</v>
      </c>
    </row>
    <row r="53" spans="1:10" s="227" customFormat="1" ht="48" x14ac:dyDescent="0.35">
      <c r="A53" s="7" t="s">
        <v>97</v>
      </c>
      <c r="B53" s="80" t="s">
        <v>931</v>
      </c>
      <c r="C53" s="89" t="s">
        <v>951</v>
      </c>
      <c r="D53" s="92" t="s">
        <v>44</v>
      </c>
      <c r="E53" s="20">
        <v>15</v>
      </c>
      <c r="F53" s="202">
        <v>15</v>
      </c>
      <c r="G53" s="84"/>
      <c r="H53" s="85">
        <f t="shared" si="5"/>
        <v>0</v>
      </c>
      <c r="I53" s="221"/>
    </row>
    <row r="54" spans="1:10" s="227" customFormat="1" x14ac:dyDescent="0.35">
      <c r="A54" s="7" t="s">
        <v>98</v>
      </c>
      <c r="B54" s="80" t="s">
        <v>988</v>
      </c>
      <c r="C54" s="106" t="s">
        <v>952</v>
      </c>
      <c r="D54" s="92" t="s">
        <v>44</v>
      </c>
      <c r="E54" s="20">
        <v>2</v>
      </c>
      <c r="F54" s="202">
        <v>2</v>
      </c>
      <c r="G54" s="207">
        <v>48.58</v>
      </c>
      <c r="H54" s="85">
        <f t="shared" si="5"/>
        <v>97.16</v>
      </c>
      <c r="I54" s="221"/>
      <c r="J54" s="228" t="s">
        <v>937</v>
      </c>
    </row>
    <row r="55" spans="1:10" s="227" customFormat="1" ht="48.75" thickBot="1" x14ac:dyDescent="0.4">
      <c r="A55" s="7" t="s">
        <v>99</v>
      </c>
      <c r="B55" s="80" t="s">
        <v>931</v>
      </c>
      <c r="C55" s="89" t="s">
        <v>602</v>
      </c>
      <c r="D55" s="92" t="s">
        <v>50</v>
      </c>
      <c r="E55" s="20">
        <v>24</v>
      </c>
      <c r="F55" s="202">
        <v>24</v>
      </c>
      <c r="G55" s="84"/>
      <c r="H55" s="85">
        <f t="shared" si="5"/>
        <v>0</v>
      </c>
      <c r="I55" s="221"/>
    </row>
    <row r="56" spans="1:10" s="227" customFormat="1" ht="24.75" thickBot="1" x14ac:dyDescent="0.4">
      <c r="A56" s="65" t="s">
        <v>101</v>
      </c>
      <c r="B56" s="66"/>
      <c r="C56" s="67"/>
      <c r="D56" s="67"/>
      <c r="E56" s="3"/>
      <c r="F56" s="69"/>
      <c r="G56" s="95"/>
      <c r="H56" s="96">
        <v>0</v>
      </c>
      <c r="I56" s="223"/>
    </row>
    <row r="57" spans="1:10" s="227" customFormat="1" x14ac:dyDescent="0.35">
      <c r="A57" s="4"/>
      <c r="B57" s="87"/>
      <c r="C57" s="74" t="s">
        <v>102</v>
      </c>
      <c r="D57" s="75"/>
      <c r="E57" s="16"/>
      <c r="F57" s="76"/>
      <c r="G57" s="77"/>
      <c r="H57" s="88"/>
      <c r="I57" s="221"/>
    </row>
    <row r="58" spans="1:10" s="227" customFormat="1" ht="48" x14ac:dyDescent="0.35">
      <c r="A58" s="7" t="s">
        <v>103</v>
      </c>
      <c r="B58" s="80" t="s">
        <v>931</v>
      </c>
      <c r="C58" s="89" t="s">
        <v>997</v>
      </c>
      <c r="D58" s="102" t="s">
        <v>44</v>
      </c>
      <c r="E58" s="20">
        <v>20</v>
      </c>
      <c r="F58" s="202">
        <v>20</v>
      </c>
      <c r="G58" s="84"/>
      <c r="H58" s="85">
        <f t="shared" ref="H58:H61" si="6">F58*G58</f>
        <v>0</v>
      </c>
      <c r="I58" s="221"/>
    </row>
    <row r="59" spans="1:10" s="227" customFormat="1" x14ac:dyDescent="0.35">
      <c r="A59" s="4"/>
      <c r="B59" s="87"/>
      <c r="C59" s="74" t="s">
        <v>108</v>
      </c>
      <c r="D59" s="75"/>
      <c r="E59" s="16"/>
      <c r="F59" s="76"/>
      <c r="G59" s="77"/>
      <c r="H59" s="88"/>
      <c r="I59" s="221"/>
    </row>
    <row r="60" spans="1:10" s="227" customFormat="1" ht="48" x14ac:dyDescent="0.35">
      <c r="A60" s="7" t="s">
        <v>104</v>
      </c>
      <c r="B60" s="80" t="s">
        <v>931</v>
      </c>
      <c r="C60" s="106" t="s">
        <v>609</v>
      </c>
      <c r="D60" s="102" t="s">
        <v>44</v>
      </c>
      <c r="E60" s="20">
        <v>6</v>
      </c>
      <c r="F60" s="202">
        <v>6</v>
      </c>
      <c r="G60" s="84"/>
      <c r="H60" s="85">
        <f t="shared" si="6"/>
        <v>0</v>
      </c>
      <c r="I60" s="221"/>
    </row>
    <row r="61" spans="1:10" s="227" customFormat="1" ht="48.75" thickBot="1" x14ac:dyDescent="0.4">
      <c r="A61" s="7" t="s">
        <v>105</v>
      </c>
      <c r="B61" s="80" t="s">
        <v>931</v>
      </c>
      <c r="C61" s="106" t="s">
        <v>610</v>
      </c>
      <c r="D61" s="102" t="s">
        <v>44</v>
      </c>
      <c r="E61" s="20">
        <v>15</v>
      </c>
      <c r="F61" s="202">
        <v>15</v>
      </c>
      <c r="G61" s="84"/>
      <c r="H61" s="85">
        <f t="shared" si="6"/>
        <v>0</v>
      </c>
      <c r="I61" s="221"/>
    </row>
    <row r="62" spans="1:10" s="227" customFormat="1" ht="24.75" thickBot="1" x14ac:dyDescent="0.4">
      <c r="A62" s="65" t="s">
        <v>961</v>
      </c>
      <c r="B62" s="66"/>
      <c r="C62" s="67"/>
      <c r="D62" s="67"/>
      <c r="E62" s="3"/>
      <c r="F62" s="69"/>
      <c r="G62" s="95"/>
      <c r="H62" s="96">
        <f>SUM(H64:H66)</f>
        <v>1467.2185350918271</v>
      </c>
      <c r="I62" s="223"/>
    </row>
    <row r="63" spans="1:10" s="227" customFormat="1" x14ac:dyDescent="0.35">
      <c r="A63" s="4"/>
      <c r="B63" s="87"/>
      <c r="C63" s="74" t="s">
        <v>627</v>
      </c>
      <c r="D63" s="75"/>
      <c r="E63" s="16"/>
      <c r="F63" s="150"/>
      <c r="G63" s="77"/>
      <c r="H63" s="88"/>
      <c r="I63" s="221"/>
    </row>
    <row r="64" spans="1:10" s="219" customFormat="1" x14ac:dyDescent="0.3">
      <c r="A64" s="7" t="s">
        <v>109</v>
      </c>
      <c r="B64" s="80" t="s">
        <v>931</v>
      </c>
      <c r="C64" s="106" t="s">
        <v>972</v>
      </c>
      <c r="D64" s="92" t="s">
        <v>112</v>
      </c>
      <c r="E64" s="19">
        <v>1</v>
      </c>
      <c r="F64" s="203">
        <v>1</v>
      </c>
      <c r="G64" s="207">
        <v>435.6782827230868</v>
      </c>
      <c r="H64" s="85">
        <f t="shared" ref="H64:H66" si="7">F64*G64</f>
        <v>435.6782827230868</v>
      </c>
      <c r="I64" s="221"/>
    </row>
    <row r="65" spans="1:13" s="217" customFormat="1" ht="48" x14ac:dyDescent="0.3">
      <c r="A65" s="7" t="s">
        <v>962</v>
      </c>
      <c r="B65" s="80" t="s">
        <v>931</v>
      </c>
      <c r="C65" s="89" t="s">
        <v>973</v>
      </c>
      <c r="D65" s="92" t="s">
        <v>112</v>
      </c>
      <c r="E65" s="18">
        <v>2</v>
      </c>
      <c r="F65" s="204">
        <v>2</v>
      </c>
      <c r="G65" s="207">
        <v>97.270191347066771</v>
      </c>
      <c r="H65" s="85">
        <f t="shared" si="7"/>
        <v>194.54038269413354</v>
      </c>
      <c r="I65" s="221"/>
    </row>
    <row r="66" spans="1:13" s="217" customFormat="1" ht="48.75" thickBot="1" x14ac:dyDescent="0.35">
      <c r="A66" s="7" t="s">
        <v>963</v>
      </c>
      <c r="B66" s="80" t="s">
        <v>931</v>
      </c>
      <c r="C66" s="89" t="s">
        <v>974</v>
      </c>
      <c r="D66" s="92" t="s">
        <v>112</v>
      </c>
      <c r="E66" s="19">
        <v>2</v>
      </c>
      <c r="F66" s="203">
        <v>2</v>
      </c>
      <c r="G66" s="207">
        <v>418.49993483730344</v>
      </c>
      <c r="H66" s="85">
        <f t="shared" si="7"/>
        <v>836.99986967460688</v>
      </c>
      <c r="I66" s="221"/>
    </row>
    <row r="67" spans="1:13" s="227" customFormat="1" ht="24.75" thickBot="1" x14ac:dyDescent="0.4">
      <c r="A67" s="65" t="s">
        <v>964</v>
      </c>
      <c r="B67" s="66"/>
      <c r="C67" s="67"/>
      <c r="D67" s="67"/>
      <c r="E67" s="3"/>
      <c r="F67" s="69"/>
      <c r="G67" s="95"/>
      <c r="H67" s="96">
        <f>H69+H70+H72</f>
        <v>965.0915</v>
      </c>
      <c r="I67" s="223"/>
    </row>
    <row r="68" spans="1:13" s="227" customFormat="1" x14ac:dyDescent="0.35">
      <c r="A68" s="4"/>
      <c r="B68" s="87"/>
      <c r="C68" s="74" t="s">
        <v>853</v>
      </c>
      <c r="D68" s="75"/>
      <c r="E68" s="13"/>
      <c r="F68" s="76"/>
      <c r="G68" s="108"/>
      <c r="H68" s="88"/>
      <c r="I68" s="221"/>
    </row>
    <row r="69" spans="1:13" s="219" customFormat="1" ht="142.5" x14ac:dyDescent="0.3">
      <c r="A69" s="10" t="s">
        <v>111</v>
      </c>
      <c r="B69" s="80" t="s">
        <v>994</v>
      </c>
      <c r="C69" s="89" t="s">
        <v>995</v>
      </c>
      <c r="D69" s="107" t="s">
        <v>36</v>
      </c>
      <c r="E69" s="191">
        <v>3</v>
      </c>
      <c r="F69" s="192">
        <v>3</v>
      </c>
      <c r="G69" s="207">
        <v>123.71</v>
      </c>
      <c r="H69" s="85">
        <f t="shared" ref="H69:H70" si="8">F69*G69</f>
        <v>371.13</v>
      </c>
      <c r="I69" s="221"/>
    </row>
    <row r="70" spans="1:13" s="219" customFormat="1" ht="142.5" x14ac:dyDescent="0.3">
      <c r="A70" s="10" t="s">
        <v>113</v>
      </c>
      <c r="B70" s="80" t="s">
        <v>994</v>
      </c>
      <c r="C70" s="89" t="s">
        <v>996</v>
      </c>
      <c r="D70" s="107" t="s">
        <v>36</v>
      </c>
      <c r="E70" s="191">
        <v>3</v>
      </c>
      <c r="F70" s="192">
        <v>3</v>
      </c>
      <c r="G70" s="207">
        <v>123.71</v>
      </c>
      <c r="H70" s="85">
        <f t="shared" si="8"/>
        <v>371.13</v>
      </c>
      <c r="I70" s="221"/>
    </row>
    <row r="71" spans="1:13" x14ac:dyDescent="0.35">
      <c r="A71" s="8"/>
      <c r="B71" s="109"/>
      <c r="C71" s="74" t="s">
        <v>161</v>
      </c>
      <c r="D71" s="111"/>
      <c r="E71" s="16"/>
      <c r="F71" s="76"/>
      <c r="G71" s="112"/>
      <c r="H71" s="88"/>
      <c r="I71" s="221"/>
      <c r="J71" s="224"/>
      <c r="K71" s="224"/>
      <c r="L71" s="224"/>
      <c r="M71" s="224"/>
    </row>
    <row r="72" spans="1:13" ht="24.75" thickBot="1" x14ac:dyDescent="0.4">
      <c r="A72" s="10" t="s">
        <v>114</v>
      </c>
      <c r="B72" s="80" t="s">
        <v>931</v>
      </c>
      <c r="C72" s="106" t="s">
        <v>859</v>
      </c>
      <c r="D72" s="92" t="s">
        <v>36</v>
      </c>
      <c r="E72" s="196">
        <f>SUM(E69:E70)</f>
        <v>6</v>
      </c>
      <c r="F72" s="192">
        <v>6</v>
      </c>
      <c r="G72" s="207">
        <v>37.138583333333337</v>
      </c>
      <c r="H72" s="113">
        <f>F72*G72</f>
        <v>222.83150000000001</v>
      </c>
      <c r="I72" s="221"/>
      <c r="J72" s="224"/>
      <c r="K72" s="224"/>
      <c r="L72" s="224"/>
      <c r="M72" s="224"/>
    </row>
    <row r="73" spans="1:13" s="227" customFormat="1" ht="24.75" thickBot="1" x14ac:dyDescent="0.4">
      <c r="A73" s="65" t="s">
        <v>965</v>
      </c>
      <c r="B73" s="66"/>
      <c r="C73" s="67"/>
      <c r="D73" s="67"/>
      <c r="E73" s="3"/>
      <c r="F73" s="69"/>
      <c r="G73" s="95"/>
      <c r="H73" s="96">
        <f>SUM(H74:H75)</f>
        <v>178.5</v>
      </c>
      <c r="I73" s="223"/>
    </row>
    <row r="74" spans="1:13" s="227" customFormat="1" x14ac:dyDescent="0.35">
      <c r="A74" s="4"/>
      <c r="B74" s="87"/>
      <c r="C74" s="110" t="s">
        <v>174</v>
      </c>
      <c r="D74" s="114"/>
      <c r="E74" s="16"/>
      <c r="F74" s="76"/>
      <c r="G74" s="112"/>
      <c r="H74" s="88"/>
      <c r="I74" s="221"/>
    </row>
    <row r="75" spans="1:13" s="227" customFormat="1" ht="48.75" thickBot="1" x14ac:dyDescent="0.4">
      <c r="A75" s="7" t="s">
        <v>128</v>
      </c>
      <c r="B75" s="80" t="s">
        <v>942</v>
      </c>
      <c r="C75" s="101" t="s">
        <v>612</v>
      </c>
      <c r="D75" s="115" t="s">
        <v>40</v>
      </c>
      <c r="E75" s="20">
        <v>70</v>
      </c>
      <c r="F75" s="20">
        <v>70</v>
      </c>
      <c r="G75" s="207">
        <v>2.5499999999999998</v>
      </c>
      <c r="H75" s="85">
        <f>F75*G75</f>
        <v>178.5</v>
      </c>
      <c r="I75" s="221"/>
      <c r="J75" s="228" t="s">
        <v>937</v>
      </c>
    </row>
    <row r="76" spans="1:13" s="227" customFormat="1" ht="24.75" thickBot="1" x14ac:dyDescent="0.4">
      <c r="A76" s="65" t="s">
        <v>966</v>
      </c>
      <c r="B76" s="66"/>
      <c r="C76" s="67"/>
      <c r="D76" s="67"/>
      <c r="E76" s="3"/>
      <c r="F76" s="69"/>
      <c r="G76" s="95"/>
      <c r="H76" s="96">
        <f>SUM(H77:H91)</f>
        <v>3003.61</v>
      </c>
      <c r="I76" s="223"/>
    </row>
    <row r="77" spans="1:13" s="227" customFormat="1" x14ac:dyDescent="0.35">
      <c r="A77" s="8"/>
      <c r="B77" s="109"/>
      <c r="C77" s="110" t="s">
        <v>207</v>
      </c>
      <c r="D77" s="116"/>
      <c r="E77" s="16"/>
      <c r="F77" s="76"/>
      <c r="G77" s="112"/>
      <c r="H77" s="88"/>
      <c r="I77" s="221"/>
    </row>
    <row r="78" spans="1:13" s="227" customFormat="1" x14ac:dyDescent="0.35">
      <c r="A78" s="7" t="s">
        <v>145</v>
      </c>
      <c r="B78" s="80" t="s">
        <v>943</v>
      </c>
      <c r="C78" s="205" t="s">
        <v>209</v>
      </c>
      <c r="D78" s="92" t="s">
        <v>185</v>
      </c>
      <c r="E78" s="20">
        <v>10</v>
      </c>
      <c r="F78" s="20">
        <v>10</v>
      </c>
      <c r="G78" s="207">
        <v>9.68</v>
      </c>
      <c r="H78" s="85">
        <f>F78*G78</f>
        <v>96.8</v>
      </c>
      <c r="I78" s="221"/>
      <c r="J78" s="227" t="s">
        <v>946</v>
      </c>
    </row>
    <row r="79" spans="1:13" s="227" customFormat="1" ht="72" x14ac:dyDescent="0.35">
      <c r="A79" s="7" t="s">
        <v>146</v>
      </c>
      <c r="B79" s="80" t="s">
        <v>944</v>
      </c>
      <c r="C79" s="101" t="s">
        <v>975</v>
      </c>
      <c r="D79" s="92" t="s">
        <v>185</v>
      </c>
      <c r="E79" s="20">
        <v>25</v>
      </c>
      <c r="F79" s="20">
        <v>25</v>
      </c>
      <c r="G79" s="207">
        <v>3.87</v>
      </c>
      <c r="H79" s="85">
        <f>F79*G79</f>
        <v>96.75</v>
      </c>
      <c r="I79" s="221"/>
      <c r="J79" s="227" t="s">
        <v>937</v>
      </c>
    </row>
    <row r="80" spans="1:13" s="227" customFormat="1" ht="72" x14ac:dyDescent="0.35">
      <c r="A80" s="7" t="s">
        <v>147</v>
      </c>
      <c r="B80" s="80" t="s">
        <v>944</v>
      </c>
      <c r="C80" s="101" t="s">
        <v>976</v>
      </c>
      <c r="D80" s="92" t="s">
        <v>185</v>
      </c>
      <c r="E80" s="20">
        <v>25</v>
      </c>
      <c r="F80" s="20">
        <v>25</v>
      </c>
      <c r="G80" s="207">
        <v>3.87</v>
      </c>
      <c r="H80" s="85">
        <f t="shared" ref="H80:H84" si="9">F80*G80</f>
        <v>96.75</v>
      </c>
      <c r="I80" s="221"/>
      <c r="J80" s="227" t="s">
        <v>937</v>
      </c>
    </row>
    <row r="81" spans="1:13" s="227" customFormat="1" ht="72" x14ac:dyDescent="0.35">
      <c r="A81" s="7" t="s">
        <v>148</v>
      </c>
      <c r="B81" s="80" t="s">
        <v>944</v>
      </c>
      <c r="C81" s="101" t="s">
        <v>977</v>
      </c>
      <c r="D81" s="92" t="s">
        <v>185</v>
      </c>
      <c r="E81" s="20">
        <v>25</v>
      </c>
      <c r="F81" s="20">
        <v>25</v>
      </c>
      <c r="G81" s="207">
        <v>3.87</v>
      </c>
      <c r="H81" s="85">
        <f t="shared" si="9"/>
        <v>96.75</v>
      </c>
      <c r="I81" s="221"/>
      <c r="J81" s="227" t="s">
        <v>937</v>
      </c>
    </row>
    <row r="82" spans="1:13" s="227" customFormat="1" ht="72" x14ac:dyDescent="0.35">
      <c r="A82" s="7" t="s">
        <v>149</v>
      </c>
      <c r="B82" s="80" t="s">
        <v>944</v>
      </c>
      <c r="C82" s="101" t="s">
        <v>978</v>
      </c>
      <c r="D82" s="92" t="s">
        <v>185</v>
      </c>
      <c r="E82" s="20">
        <v>25</v>
      </c>
      <c r="F82" s="20">
        <v>25</v>
      </c>
      <c r="G82" s="207">
        <v>3.87</v>
      </c>
      <c r="H82" s="85">
        <f t="shared" si="9"/>
        <v>96.75</v>
      </c>
      <c r="I82" s="221"/>
      <c r="J82" s="227" t="s">
        <v>937</v>
      </c>
    </row>
    <row r="83" spans="1:13" s="227" customFormat="1" ht="72" x14ac:dyDescent="0.35">
      <c r="A83" s="7" t="s">
        <v>150</v>
      </c>
      <c r="B83" s="80" t="s">
        <v>944</v>
      </c>
      <c r="C83" s="101" t="s">
        <v>979</v>
      </c>
      <c r="D83" s="92" t="s">
        <v>185</v>
      </c>
      <c r="E83" s="20">
        <v>25</v>
      </c>
      <c r="F83" s="20">
        <v>25</v>
      </c>
      <c r="G83" s="207">
        <v>3.87</v>
      </c>
      <c r="H83" s="85">
        <f t="shared" si="9"/>
        <v>96.75</v>
      </c>
      <c r="I83" s="221"/>
      <c r="J83" s="227" t="s">
        <v>937</v>
      </c>
    </row>
    <row r="84" spans="1:13" s="227" customFormat="1" x14ac:dyDescent="0.35">
      <c r="A84" s="7" t="s">
        <v>151</v>
      </c>
      <c r="B84" s="80" t="s">
        <v>931</v>
      </c>
      <c r="C84" s="205" t="s">
        <v>241</v>
      </c>
      <c r="D84" s="92" t="s">
        <v>14</v>
      </c>
      <c r="E84" s="19">
        <v>1</v>
      </c>
      <c r="F84" s="19">
        <v>1</v>
      </c>
      <c r="G84" s="207">
        <v>800</v>
      </c>
      <c r="H84" s="85">
        <f t="shared" si="9"/>
        <v>800</v>
      </c>
      <c r="I84" s="221"/>
    </row>
    <row r="85" spans="1:13" s="227" customFormat="1" x14ac:dyDescent="0.35">
      <c r="A85" s="8"/>
      <c r="B85" s="109"/>
      <c r="C85" s="110" t="s">
        <v>242</v>
      </c>
      <c r="D85" s="116"/>
      <c r="E85" s="16"/>
      <c r="F85" s="76">
        <f>SUM(E85:E85)</f>
        <v>0</v>
      </c>
      <c r="G85" s="112"/>
      <c r="H85" s="88">
        <f t="shared" ref="H85:H88" si="10">F85*G85</f>
        <v>0</v>
      </c>
      <c r="I85" s="221"/>
    </row>
    <row r="86" spans="1:13" s="227" customFormat="1" ht="48" x14ac:dyDescent="0.35">
      <c r="A86" s="7" t="s">
        <v>152</v>
      </c>
      <c r="B86" s="80" t="s">
        <v>945</v>
      </c>
      <c r="C86" s="101" t="s">
        <v>980</v>
      </c>
      <c r="D86" s="92" t="s">
        <v>185</v>
      </c>
      <c r="E86" s="20">
        <v>25</v>
      </c>
      <c r="F86" s="20">
        <v>25</v>
      </c>
      <c r="G86" s="207">
        <v>27.19</v>
      </c>
      <c r="H86" s="85">
        <f t="shared" si="10"/>
        <v>679.75</v>
      </c>
      <c r="I86" s="221"/>
      <c r="J86" s="227" t="s">
        <v>937</v>
      </c>
    </row>
    <row r="87" spans="1:13" s="227" customFormat="1" x14ac:dyDescent="0.35">
      <c r="A87" s="7" t="s">
        <v>153</v>
      </c>
      <c r="B87" s="80" t="s">
        <v>983</v>
      </c>
      <c r="C87" s="205" t="s">
        <v>984</v>
      </c>
      <c r="D87" s="92" t="s">
        <v>50</v>
      </c>
      <c r="E87" s="20">
        <v>3</v>
      </c>
      <c r="F87" s="20">
        <v>3</v>
      </c>
      <c r="G87" s="207">
        <v>33.369999999999997</v>
      </c>
      <c r="H87" s="85">
        <f t="shared" si="10"/>
        <v>100.10999999999999</v>
      </c>
      <c r="I87" s="221"/>
    </row>
    <row r="88" spans="1:13" s="227" customFormat="1" ht="67.5" x14ac:dyDescent="0.35">
      <c r="A88" s="7" t="s">
        <v>154</v>
      </c>
      <c r="B88" s="80" t="s">
        <v>931</v>
      </c>
      <c r="C88" s="106" t="s">
        <v>271</v>
      </c>
      <c r="D88" s="92" t="s">
        <v>14</v>
      </c>
      <c r="E88" s="20">
        <v>1</v>
      </c>
      <c r="F88" s="20">
        <v>1</v>
      </c>
      <c r="G88" s="207">
        <v>800</v>
      </c>
      <c r="H88" s="85">
        <f t="shared" si="10"/>
        <v>800</v>
      </c>
      <c r="I88" s="221"/>
    </row>
    <row r="89" spans="1:13" s="227" customFormat="1" x14ac:dyDescent="0.35">
      <c r="A89" s="8"/>
      <c r="B89" s="109"/>
      <c r="C89" s="110" t="s">
        <v>290</v>
      </c>
      <c r="D89" s="116"/>
      <c r="E89" s="16"/>
      <c r="F89" s="76">
        <f>SUM(E89:E89)</f>
        <v>0</v>
      </c>
      <c r="G89" s="112"/>
      <c r="H89" s="88">
        <f>F89*G89</f>
        <v>0</v>
      </c>
      <c r="I89" s="221"/>
    </row>
    <row r="90" spans="1:13" s="227" customFormat="1" ht="48" x14ac:dyDescent="0.35">
      <c r="A90" s="7" t="s">
        <v>157</v>
      </c>
      <c r="B90" s="80" t="s">
        <v>985</v>
      </c>
      <c r="C90" s="118" t="s">
        <v>981</v>
      </c>
      <c r="D90" s="169" t="s">
        <v>112</v>
      </c>
      <c r="E90" s="20">
        <v>2</v>
      </c>
      <c r="F90" s="20">
        <v>2</v>
      </c>
      <c r="G90" s="208">
        <v>13.85</v>
      </c>
      <c r="H90" s="85">
        <f t="shared" ref="H90:H91" si="11">F90*G90</f>
        <v>27.7</v>
      </c>
      <c r="I90" s="221"/>
      <c r="J90" s="227" t="s">
        <v>937</v>
      </c>
    </row>
    <row r="91" spans="1:13" s="227" customFormat="1" ht="24.75" thickBot="1" x14ac:dyDescent="0.4">
      <c r="A91" s="7" t="s">
        <v>158</v>
      </c>
      <c r="B91" s="80" t="s">
        <v>986</v>
      </c>
      <c r="C91" s="118" t="s">
        <v>982</v>
      </c>
      <c r="D91" s="169" t="s">
        <v>112</v>
      </c>
      <c r="E91" s="20">
        <v>1</v>
      </c>
      <c r="F91" s="20">
        <v>1</v>
      </c>
      <c r="G91" s="207">
        <v>15.5</v>
      </c>
      <c r="H91" s="85">
        <f t="shared" si="11"/>
        <v>15.5</v>
      </c>
      <c r="I91" s="221"/>
      <c r="J91" s="227" t="s">
        <v>937</v>
      </c>
    </row>
    <row r="92" spans="1:13" s="227" customFormat="1" ht="24.75" thickBot="1" x14ac:dyDescent="0.4">
      <c r="A92" s="65" t="s">
        <v>967</v>
      </c>
      <c r="B92" s="66"/>
      <c r="C92" s="67"/>
      <c r="D92" s="67"/>
      <c r="E92" s="3"/>
      <c r="F92" s="69"/>
      <c r="G92" s="95"/>
      <c r="H92" s="96">
        <f>SUM(H93:H95)</f>
        <v>197.25</v>
      </c>
      <c r="I92" s="223"/>
    </row>
    <row r="93" spans="1:13" s="227" customFormat="1" x14ac:dyDescent="0.35">
      <c r="A93" s="8"/>
      <c r="B93" s="109"/>
      <c r="C93" s="110" t="s">
        <v>339</v>
      </c>
      <c r="D93" s="116"/>
      <c r="E93" s="16"/>
      <c r="F93" s="76"/>
      <c r="G93" s="112"/>
      <c r="H93" s="88"/>
      <c r="I93" s="221"/>
    </row>
    <row r="94" spans="1:13" s="227" customFormat="1" x14ac:dyDescent="0.35">
      <c r="A94" s="7" t="s">
        <v>163</v>
      </c>
      <c r="B94" s="80" t="s">
        <v>931</v>
      </c>
      <c r="C94" s="118" t="s">
        <v>953</v>
      </c>
      <c r="D94" s="115" t="s">
        <v>50</v>
      </c>
      <c r="E94" s="20">
        <v>25</v>
      </c>
      <c r="F94" s="20">
        <v>25</v>
      </c>
      <c r="G94" s="207">
        <v>3.69</v>
      </c>
      <c r="H94" s="85">
        <f t="shared" ref="H94:H95" si="12">F94*G94</f>
        <v>92.25</v>
      </c>
      <c r="I94" s="221"/>
    </row>
    <row r="95" spans="1:13" s="227" customFormat="1" x14ac:dyDescent="0.35">
      <c r="A95" s="7" t="s">
        <v>164</v>
      </c>
      <c r="B95" s="80" t="s">
        <v>931</v>
      </c>
      <c r="C95" s="118" t="s">
        <v>954</v>
      </c>
      <c r="D95" s="115" t="s">
        <v>112</v>
      </c>
      <c r="E95" s="20">
        <v>20</v>
      </c>
      <c r="F95" s="20">
        <v>20</v>
      </c>
      <c r="G95" s="207">
        <v>5.25</v>
      </c>
      <c r="H95" s="85">
        <f t="shared" si="12"/>
        <v>105</v>
      </c>
      <c r="I95" s="221"/>
    </row>
    <row r="96" spans="1:13" x14ac:dyDescent="0.35">
      <c r="A96" s="131"/>
      <c r="B96" s="132"/>
      <c r="C96" s="133"/>
      <c r="D96" s="134"/>
      <c r="E96" s="134"/>
      <c r="F96" s="134"/>
      <c r="G96" s="134"/>
      <c r="H96" s="134"/>
      <c r="J96" s="233"/>
      <c r="K96" s="233"/>
      <c r="L96" s="233"/>
      <c r="M96" s="233"/>
    </row>
    <row r="97" spans="1:13" x14ac:dyDescent="0.35">
      <c r="A97" s="131"/>
      <c r="B97" s="132"/>
      <c r="C97" s="133"/>
      <c r="D97" s="134"/>
      <c r="E97" s="134"/>
      <c r="F97" s="134"/>
      <c r="G97" s="134"/>
      <c r="H97" s="134"/>
      <c r="M97" s="234"/>
    </row>
    <row r="98" spans="1:13" x14ac:dyDescent="0.35">
      <c r="A98" s="131"/>
      <c r="B98" s="132"/>
      <c r="C98" s="133"/>
      <c r="D98" s="138"/>
      <c r="E98" s="138"/>
      <c r="F98" s="138"/>
      <c r="G98" s="138"/>
      <c r="H98" s="138"/>
      <c r="M98" s="235"/>
    </row>
    <row r="99" spans="1:13" x14ac:dyDescent="0.35">
      <c r="A99" s="131"/>
      <c r="B99" s="132"/>
      <c r="C99" s="133"/>
      <c r="D99" s="143"/>
      <c r="E99" s="136"/>
      <c r="F99" s="270" t="s">
        <v>453</v>
      </c>
      <c r="G99" s="270"/>
      <c r="H99" s="136">
        <f>H92+H76+H73+H67+H62+H56+H41+H50+H30+H16+H9</f>
        <v>14180.590728958494</v>
      </c>
      <c r="M99" s="235"/>
    </row>
    <row r="100" spans="1:13" x14ac:dyDescent="0.35">
      <c r="A100" s="131"/>
      <c r="B100" s="132"/>
      <c r="C100" s="133"/>
      <c r="D100" s="134"/>
      <c r="E100" s="139"/>
      <c r="F100" s="139" t="s">
        <v>454</v>
      </c>
      <c r="G100" s="140">
        <f>BDI!D17</f>
        <v>0.2552281167108752</v>
      </c>
      <c r="H100" s="141">
        <f>H99*G100</f>
        <v>3619.285465599773</v>
      </c>
      <c r="J100" s="233"/>
      <c r="K100" s="233"/>
      <c r="L100" s="233"/>
      <c r="M100" s="233"/>
    </row>
    <row r="101" spans="1:13" x14ac:dyDescent="0.35">
      <c r="A101" s="131"/>
      <c r="B101" s="132"/>
      <c r="C101" s="133"/>
      <c r="D101" s="134"/>
      <c r="E101" s="144"/>
      <c r="F101" s="271" t="s">
        <v>9</v>
      </c>
      <c r="G101" s="271"/>
      <c r="H101" s="144">
        <f>SUM(H99:H100)</f>
        <v>17799.876194558266</v>
      </c>
      <c r="K101" s="236">
        <f>1+G100</f>
        <v>1.2552281167108752</v>
      </c>
      <c r="L101" s="237"/>
    </row>
    <row r="102" spans="1:13" x14ac:dyDescent="0.35">
      <c r="K102" s="239"/>
      <c r="L102" s="239"/>
    </row>
    <row r="103" spans="1:13" x14ac:dyDescent="0.35">
      <c r="K103" s="239"/>
      <c r="L103" s="239"/>
    </row>
    <row r="104" spans="1:13" x14ac:dyDescent="0.35">
      <c r="K104" s="239"/>
      <c r="L104" s="239"/>
    </row>
    <row r="105" spans="1:13" x14ac:dyDescent="0.35">
      <c r="K105" s="239"/>
      <c r="L105" s="239"/>
    </row>
    <row r="106" spans="1:13" x14ac:dyDescent="0.35">
      <c r="A106" s="264" t="s">
        <v>998</v>
      </c>
      <c r="B106" s="264"/>
      <c r="C106" s="264"/>
      <c r="D106" s="264"/>
      <c r="E106" s="264"/>
      <c r="F106" s="264"/>
      <c r="G106" s="264"/>
      <c r="H106" s="264"/>
    </row>
    <row r="107" spans="1:13" x14ac:dyDescent="0.35">
      <c r="A107" s="264"/>
      <c r="B107" s="264"/>
      <c r="C107" s="264"/>
      <c r="D107" s="264"/>
      <c r="E107" s="264"/>
      <c r="F107" s="264"/>
      <c r="G107" s="264"/>
      <c r="H107" s="264"/>
    </row>
    <row r="108" spans="1:13" x14ac:dyDescent="0.35">
      <c r="A108" s="264"/>
      <c r="B108" s="264"/>
      <c r="C108" s="264"/>
      <c r="D108" s="264"/>
      <c r="E108" s="264"/>
      <c r="F108" s="264"/>
      <c r="G108" s="264"/>
      <c r="H108" s="264"/>
    </row>
    <row r="111" spans="1:13" x14ac:dyDescent="0.35">
      <c r="B111" s="264" t="s">
        <v>1004</v>
      </c>
    </row>
    <row r="112" spans="1:13" x14ac:dyDescent="0.35">
      <c r="B112" s="264"/>
    </row>
    <row r="113" spans="2:3" x14ac:dyDescent="0.35">
      <c r="B113" s="264"/>
    </row>
    <row r="114" spans="2:3" x14ac:dyDescent="0.35">
      <c r="B114" s="264"/>
    </row>
    <row r="116" spans="2:3" x14ac:dyDescent="0.35">
      <c r="C116" s="262"/>
    </row>
    <row r="117" spans="2:3" x14ac:dyDescent="0.35">
      <c r="C117" s="265" t="s">
        <v>999</v>
      </c>
    </row>
    <row r="118" spans="2:3" x14ac:dyDescent="0.35">
      <c r="C118" s="265" t="s">
        <v>1000</v>
      </c>
    </row>
    <row r="119" spans="2:3" x14ac:dyDescent="0.35">
      <c r="C119" s="265" t="s">
        <v>1001</v>
      </c>
    </row>
    <row r="120" spans="2:3" x14ac:dyDescent="0.35">
      <c r="C120" s="265" t="s">
        <v>1002</v>
      </c>
    </row>
    <row r="121" spans="2:3" x14ac:dyDescent="0.35">
      <c r="C121" s="265" t="s">
        <v>1003</v>
      </c>
    </row>
  </sheetData>
  <sheetProtection password="CA43" sheet="1" objects="1" scenarios="1"/>
  <mergeCells count="13">
    <mergeCell ref="A7:A8"/>
    <mergeCell ref="B7:B8"/>
    <mergeCell ref="C7:C8"/>
    <mergeCell ref="D7:D8"/>
    <mergeCell ref="F7:F8"/>
    <mergeCell ref="G7:G8"/>
    <mergeCell ref="H7:H8"/>
    <mergeCell ref="F99:G99"/>
    <mergeCell ref="F101:G101"/>
    <mergeCell ref="C2:C5"/>
    <mergeCell ref="E7:E8"/>
    <mergeCell ref="D2:D5"/>
    <mergeCell ref="E2:E5"/>
  </mergeCells>
  <conditionalFormatting sqref="G72 G75 G60:G61 G45 G11 G13:G15 G43 G51:G55 G58 G64:G66 G78:G84 G94:G95 G86:G88 G90:G91 G28:G29 G69:G70 G31:G40 G18:G26 G47:G49">
    <cfRule type="cellIs" dxfId="20" priority="69" operator="greaterThan">
      <formula>0</formula>
    </cfRule>
  </conditionalFormatting>
  <printOptions horizontalCentered="1"/>
  <pageMargins left="0.15748031496062992" right="0.15748031496062992" top="0.78740157480314965" bottom="0.59055118110236227" header="0.39370078740157483" footer="0.39370078740157483"/>
  <pageSetup paperSize="9" scale="38" fitToHeight="10" orientation="landscape" r:id="rId1"/>
  <headerFooter alignWithMargins="0"/>
  <rowBreaks count="3" manualBreakCount="3">
    <brk id="40" max="7" man="1"/>
    <brk id="66" max="7" man="1"/>
    <brk id="9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500"/>
  <sheetViews>
    <sheetView showGridLines="0" showZeros="0" zoomScale="48" zoomScaleNormal="48" zoomScaleSheetLayoutView="95" workbookViewId="0">
      <pane ySplit="8" topLeftCell="A9" activePane="bottomLeft" state="frozen"/>
      <selection activeCell="O124" sqref="O124"/>
      <selection pane="bottomLeft" activeCell="O124" sqref="O124"/>
    </sheetView>
  </sheetViews>
  <sheetFormatPr defaultColWidth="10.28515625" defaultRowHeight="24" outlineLevelRow="1" outlineLevelCol="1" x14ac:dyDescent="0.35"/>
  <cols>
    <col min="1" max="1" width="2.140625" style="94" customWidth="1"/>
    <col min="2" max="2" width="12.28515625" style="131" customWidth="1"/>
    <col min="3" max="3" width="25" style="132" customWidth="1"/>
    <col min="4" max="4" width="138.85546875" style="133" customWidth="1"/>
    <col min="5" max="5" width="11.42578125" style="134" customWidth="1"/>
    <col min="6" max="10" width="17.85546875" style="134" hidden="1" customWidth="1" outlineLevel="1"/>
    <col min="11" max="11" width="27.28515625" style="94" bestFit="1" customWidth="1" collapsed="1"/>
    <col min="12" max="12" width="41" style="94" bestFit="1" customWidth="1"/>
    <col min="13" max="13" width="37.28515625" style="94" bestFit="1" customWidth="1"/>
    <col min="14" max="14" width="2.42578125" style="147" customWidth="1"/>
    <col min="15" max="15" width="25.85546875" style="98" bestFit="1" customWidth="1"/>
    <col min="16" max="16" width="20.28515625" style="98" bestFit="1" customWidth="1"/>
    <col min="17" max="17" width="13" style="98" bestFit="1" customWidth="1"/>
    <col min="18" max="18" width="12.140625" style="98" bestFit="1" customWidth="1"/>
    <col min="19" max="16384" width="10.28515625" style="98"/>
  </cols>
  <sheetData>
    <row r="1" spans="1:15" s="42" customFormat="1" x14ac:dyDescent="0.25">
      <c r="A1" s="36"/>
      <c r="B1" s="37"/>
      <c r="C1" s="38"/>
      <c r="D1" s="37"/>
      <c r="E1" s="37"/>
      <c r="F1" s="37"/>
      <c r="G1" s="37"/>
      <c r="H1" s="37"/>
      <c r="I1" s="37"/>
      <c r="J1" s="37"/>
      <c r="K1" s="39"/>
      <c r="L1" s="40"/>
      <c r="M1" s="40"/>
      <c r="N1" s="41"/>
    </row>
    <row r="2" spans="1:15" s="42" customFormat="1" x14ac:dyDescent="0.25">
      <c r="A2" s="36"/>
      <c r="B2" s="43"/>
      <c r="C2" s="44"/>
      <c r="D2" s="272" t="s">
        <v>840</v>
      </c>
      <c r="E2" s="45"/>
      <c r="F2" s="45"/>
      <c r="G2" s="45"/>
      <c r="H2" s="45"/>
      <c r="I2" s="45"/>
      <c r="J2" s="45"/>
      <c r="K2" s="46"/>
      <c r="L2" s="197" t="s">
        <v>0</v>
      </c>
      <c r="M2" s="47">
        <f>M495</f>
        <v>2221918.5839444543</v>
      </c>
      <c r="N2" s="41"/>
      <c r="O2" s="48"/>
    </row>
    <row r="3" spans="1:15" s="42" customFormat="1" x14ac:dyDescent="0.25">
      <c r="A3" s="36"/>
      <c r="B3" s="49"/>
      <c r="C3" s="50"/>
      <c r="D3" s="273"/>
      <c r="E3" s="51"/>
      <c r="F3" s="51"/>
      <c r="G3" s="51"/>
      <c r="H3" s="51"/>
      <c r="I3" s="51"/>
      <c r="J3" s="51"/>
      <c r="K3" s="52"/>
      <c r="L3" s="53" t="s">
        <v>1</v>
      </c>
      <c r="M3" s="54">
        <f>1390*5</f>
        <v>6950</v>
      </c>
      <c r="N3" s="41"/>
      <c r="O3" s="48"/>
    </row>
    <row r="4" spans="1:15" s="42" customFormat="1" x14ac:dyDescent="0.25">
      <c r="A4" s="36"/>
      <c r="B4" s="49"/>
      <c r="C4" s="50"/>
      <c r="D4" s="273"/>
      <c r="E4" s="51"/>
      <c r="F4" s="51"/>
      <c r="G4" s="51"/>
      <c r="H4" s="51"/>
      <c r="I4" s="51"/>
      <c r="J4" s="51"/>
      <c r="K4" s="52"/>
      <c r="L4" s="53" t="s">
        <v>2</v>
      </c>
      <c r="M4" s="55">
        <f>M2/M3</f>
        <v>319.70051567546108</v>
      </c>
      <c r="N4" s="41"/>
    </row>
    <row r="5" spans="1:15" s="42" customFormat="1" x14ac:dyDescent="0.25">
      <c r="A5" s="36"/>
      <c r="B5" s="56"/>
      <c r="C5" s="57"/>
      <c r="D5" s="273"/>
      <c r="E5" s="37"/>
      <c r="F5" s="37"/>
      <c r="G5" s="37"/>
      <c r="H5" s="37"/>
      <c r="I5" s="37"/>
      <c r="J5" s="37"/>
      <c r="K5" s="58"/>
      <c r="L5" s="58"/>
      <c r="M5" s="58"/>
      <c r="N5" s="41"/>
    </row>
    <row r="6" spans="1:15" s="42" customFormat="1" ht="24.75" thickBot="1" x14ac:dyDescent="0.3">
      <c r="A6" s="36"/>
      <c r="B6" s="37"/>
      <c r="C6" s="38"/>
      <c r="D6" s="37"/>
      <c r="E6" s="37"/>
      <c r="F6" s="37"/>
      <c r="G6" s="37"/>
      <c r="H6" s="37"/>
      <c r="I6" s="37"/>
      <c r="J6" s="37"/>
      <c r="K6" s="37"/>
      <c r="L6" s="37"/>
      <c r="M6" s="37"/>
      <c r="N6" s="41"/>
    </row>
    <row r="7" spans="1:15" s="61" customFormat="1" ht="22.5" x14ac:dyDescent="0.3">
      <c r="A7" s="59"/>
      <c r="B7" s="276" t="s">
        <v>3</v>
      </c>
      <c r="C7" s="278" t="s">
        <v>4</v>
      </c>
      <c r="D7" s="280" t="s">
        <v>5</v>
      </c>
      <c r="E7" s="282" t="s">
        <v>6</v>
      </c>
      <c r="F7" s="285" t="s">
        <v>490</v>
      </c>
      <c r="G7" s="287" t="s">
        <v>489</v>
      </c>
      <c r="H7" s="287" t="s">
        <v>488</v>
      </c>
      <c r="I7" s="287" t="s">
        <v>487</v>
      </c>
      <c r="J7" s="274" t="s">
        <v>486</v>
      </c>
      <c r="K7" s="280" t="s">
        <v>7</v>
      </c>
      <c r="L7" s="289" t="s">
        <v>8</v>
      </c>
      <c r="M7" s="268" t="s">
        <v>9</v>
      </c>
      <c r="N7" s="60"/>
    </row>
    <row r="8" spans="1:15" s="63" customFormat="1" ht="23.25" thickBot="1" x14ac:dyDescent="0.35">
      <c r="A8" s="62"/>
      <c r="B8" s="277"/>
      <c r="C8" s="279"/>
      <c r="D8" s="281"/>
      <c r="E8" s="283"/>
      <c r="F8" s="286"/>
      <c r="G8" s="288"/>
      <c r="H8" s="288"/>
      <c r="I8" s="288"/>
      <c r="J8" s="275"/>
      <c r="K8" s="284"/>
      <c r="L8" s="290"/>
      <c r="M8" s="269"/>
      <c r="N8" s="60"/>
    </row>
    <row r="9" spans="1:15" s="72" customFormat="1" ht="24.75" thickBot="1" x14ac:dyDescent="0.35">
      <c r="A9" s="64"/>
      <c r="B9" s="65" t="s">
        <v>10</v>
      </c>
      <c r="C9" s="66"/>
      <c r="D9" s="67"/>
      <c r="E9" s="67"/>
      <c r="F9" s="65"/>
      <c r="G9" s="67"/>
      <c r="H9" s="67"/>
      <c r="I9" s="67"/>
      <c r="J9" s="68"/>
      <c r="K9" s="69"/>
      <c r="L9" s="67"/>
      <c r="M9" s="70">
        <f>SUM(M10:M24)</f>
        <v>31426.517110000001</v>
      </c>
      <c r="N9" s="71"/>
    </row>
    <row r="10" spans="1:15" s="63" customFormat="1" hidden="1" outlineLevel="1" x14ac:dyDescent="0.3">
      <c r="A10" s="62"/>
      <c r="B10" s="4"/>
      <c r="C10" s="73"/>
      <c r="D10" s="74" t="s">
        <v>11</v>
      </c>
      <c r="E10" s="75"/>
      <c r="F10" s="11"/>
      <c r="G10" s="12"/>
      <c r="H10" s="12"/>
      <c r="I10" s="12"/>
      <c r="J10" s="13"/>
      <c r="K10" s="76"/>
      <c r="L10" s="77">
        <v>0</v>
      </c>
      <c r="M10" s="78"/>
      <c r="N10" s="79"/>
    </row>
    <row r="11" spans="1:15" s="63" customFormat="1" ht="48" hidden="1" outlineLevel="1" x14ac:dyDescent="0.3">
      <c r="A11" s="62"/>
      <c r="B11" s="5" t="s">
        <v>12</v>
      </c>
      <c r="C11" s="80" t="s">
        <v>935</v>
      </c>
      <c r="D11" s="81" t="s">
        <v>13</v>
      </c>
      <c r="E11" s="82" t="s">
        <v>14</v>
      </c>
      <c r="F11" s="17">
        <v>0.2</v>
      </c>
      <c r="G11" s="18"/>
      <c r="H11" s="18"/>
      <c r="I11" s="19"/>
      <c r="J11" s="20"/>
      <c r="K11" s="83">
        <f>SUM(F11:J11)</f>
        <v>0.2</v>
      </c>
      <c r="L11" s="84">
        <v>670.72</v>
      </c>
      <c r="M11" s="85">
        <f>K11*L11</f>
        <v>134.14400000000001</v>
      </c>
      <c r="N11" s="86"/>
    </row>
    <row r="12" spans="1:15" s="63" customFormat="1" hidden="1" outlineLevel="1" x14ac:dyDescent="0.3">
      <c r="A12" s="62"/>
      <c r="B12" s="5" t="s">
        <v>15</v>
      </c>
      <c r="C12" s="80" t="s">
        <v>931</v>
      </c>
      <c r="D12" s="81" t="s">
        <v>16</v>
      </c>
      <c r="E12" s="82" t="s">
        <v>14</v>
      </c>
      <c r="F12" s="17">
        <v>0.2</v>
      </c>
      <c r="G12" s="18"/>
      <c r="H12" s="18"/>
      <c r="I12" s="19"/>
      <c r="J12" s="20"/>
      <c r="K12" s="83">
        <f>SUM(F12:J12)</f>
        <v>0.2</v>
      </c>
      <c r="L12" s="84">
        <v>10157.083333333334</v>
      </c>
      <c r="M12" s="85">
        <f>K12*L12</f>
        <v>2031.416666666667</v>
      </c>
      <c r="N12" s="86"/>
    </row>
    <row r="13" spans="1:15" s="63" customFormat="1" ht="48" hidden="1" outlineLevel="1" x14ac:dyDescent="0.3">
      <c r="A13" s="62"/>
      <c r="B13" s="5" t="s">
        <v>17</v>
      </c>
      <c r="C13" s="80" t="s">
        <v>931</v>
      </c>
      <c r="D13" s="81" t="s">
        <v>18</v>
      </c>
      <c r="E13" s="82" t="s">
        <v>14</v>
      </c>
      <c r="F13" s="17">
        <v>1</v>
      </c>
      <c r="G13" s="18"/>
      <c r="H13" s="18"/>
      <c r="I13" s="19"/>
      <c r="J13" s="20"/>
      <c r="K13" s="83">
        <f>SUM(F13:J13)</f>
        <v>1</v>
      </c>
      <c r="L13" s="84">
        <v>1328.77</v>
      </c>
      <c r="M13" s="85">
        <f>K13*L13</f>
        <v>1328.77</v>
      </c>
      <c r="N13" s="86"/>
    </row>
    <row r="14" spans="1:15" s="63" customFormat="1" hidden="1" outlineLevel="1" x14ac:dyDescent="0.3">
      <c r="A14" s="62"/>
      <c r="B14" s="4"/>
      <c r="C14" s="87"/>
      <c r="D14" s="74" t="s">
        <v>20</v>
      </c>
      <c r="E14" s="75"/>
      <c r="F14" s="14"/>
      <c r="G14" s="15"/>
      <c r="H14" s="15"/>
      <c r="I14" s="15"/>
      <c r="J14" s="16"/>
      <c r="K14" s="76"/>
      <c r="L14" s="77"/>
      <c r="M14" s="88"/>
      <c r="N14" s="86"/>
    </row>
    <row r="15" spans="1:15" s="63" customFormat="1" ht="72" hidden="1" outlineLevel="1" x14ac:dyDescent="0.3">
      <c r="A15" s="62"/>
      <c r="B15" s="6" t="s">
        <v>19</v>
      </c>
      <c r="C15" s="80" t="s">
        <v>931</v>
      </c>
      <c r="D15" s="89" t="s">
        <v>22</v>
      </c>
      <c r="E15" s="90" t="s">
        <v>14</v>
      </c>
      <c r="F15" s="17">
        <v>1</v>
      </c>
      <c r="G15" s="18"/>
      <c r="H15" s="18"/>
      <c r="I15" s="19"/>
      <c r="J15" s="20"/>
      <c r="K15" s="83">
        <f>SUM(F15:J15)</f>
        <v>1</v>
      </c>
      <c r="L15" s="84">
        <v>3211.75</v>
      </c>
      <c r="M15" s="85">
        <f>K15*L15</f>
        <v>3211.75</v>
      </c>
      <c r="N15" s="86"/>
    </row>
    <row r="16" spans="1:15" s="63" customFormat="1" hidden="1" outlineLevel="1" x14ac:dyDescent="0.3">
      <c r="A16" s="62"/>
      <c r="B16" s="4"/>
      <c r="C16" s="87"/>
      <c r="D16" s="74" t="s">
        <v>23</v>
      </c>
      <c r="E16" s="75"/>
      <c r="F16" s="14"/>
      <c r="G16" s="15"/>
      <c r="H16" s="15"/>
      <c r="I16" s="15"/>
      <c r="J16" s="16"/>
      <c r="K16" s="76"/>
      <c r="L16" s="77">
        <v>0</v>
      </c>
      <c r="M16" s="88"/>
      <c r="N16" s="86"/>
    </row>
    <row r="17" spans="1:14" s="42" customFormat="1" hidden="1" outlineLevel="1" x14ac:dyDescent="0.25">
      <c r="A17" s="36"/>
      <c r="B17" s="5" t="s">
        <v>21</v>
      </c>
      <c r="C17" s="80" t="s">
        <v>931</v>
      </c>
      <c r="D17" s="91" t="s">
        <v>25</v>
      </c>
      <c r="E17" s="92" t="s">
        <v>26</v>
      </c>
      <c r="F17" s="17">
        <v>0.5</v>
      </c>
      <c r="G17" s="18"/>
      <c r="H17" s="18"/>
      <c r="I17" s="19"/>
      <c r="J17" s="20"/>
      <c r="K17" s="83">
        <f>SUM(F17:J17)</f>
        <v>0.5</v>
      </c>
      <c r="L17" s="84">
        <v>11470.133333333333</v>
      </c>
      <c r="M17" s="85">
        <f>K17*L17</f>
        <v>5735.0666666666666</v>
      </c>
      <c r="N17" s="86"/>
    </row>
    <row r="18" spans="1:14" s="42" customFormat="1" hidden="1" outlineLevel="1" x14ac:dyDescent="0.25">
      <c r="A18" s="36"/>
      <c r="B18" s="5" t="s">
        <v>24</v>
      </c>
      <c r="C18" s="80" t="s">
        <v>931</v>
      </c>
      <c r="D18" s="91" t="s">
        <v>28</v>
      </c>
      <c r="E18" s="92" t="s">
        <v>26</v>
      </c>
      <c r="F18" s="17">
        <v>0.5</v>
      </c>
      <c r="G18" s="18"/>
      <c r="H18" s="18"/>
      <c r="I18" s="19"/>
      <c r="J18" s="20"/>
      <c r="K18" s="83">
        <f>SUM(F18:J18)</f>
        <v>0.5</v>
      </c>
      <c r="L18" s="84">
        <v>20584.833333333336</v>
      </c>
      <c r="M18" s="85">
        <f>K18*L18</f>
        <v>10292.416666666668</v>
      </c>
      <c r="N18" s="86"/>
    </row>
    <row r="19" spans="1:14" s="42" customFormat="1" hidden="1" outlineLevel="1" x14ac:dyDescent="0.25">
      <c r="A19" s="36"/>
      <c r="B19" s="5" t="s">
        <v>27</v>
      </c>
      <c r="C19" s="80" t="s">
        <v>931</v>
      </c>
      <c r="D19" s="91" t="s">
        <v>30</v>
      </c>
      <c r="E19" s="92" t="s">
        <v>26</v>
      </c>
      <c r="F19" s="17">
        <v>0.5</v>
      </c>
      <c r="G19" s="18"/>
      <c r="H19" s="18"/>
      <c r="I19" s="19"/>
      <c r="J19" s="20"/>
      <c r="K19" s="83">
        <f>SUM(F19:J19)</f>
        <v>0.5</v>
      </c>
      <c r="L19" s="84">
        <v>7269.3833333333341</v>
      </c>
      <c r="M19" s="85">
        <f>K19*L19</f>
        <v>3634.6916666666671</v>
      </c>
      <c r="N19" s="86"/>
    </row>
    <row r="20" spans="1:14" s="42" customFormat="1" hidden="1" outlineLevel="1" x14ac:dyDescent="0.25">
      <c r="A20" s="36"/>
      <c r="B20" s="4"/>
      <c r="C20" s="87"/>
      <c r="D20" s="74" t="s">
        <v>31</v>
      </c>
      <c r="E20" s="75"/>
      <c r="F20" s="14"/>
      <c r="G20" s="15"/>
      <c r="H20" s="15"/>
      <c r="I20" s="15"/>
      <c r="J20" s="16"/>
      <c r="K20" s="76"/>
      <c r="L20" s="77">
        <v>0</v>
      </c>
      <c r="M20" s="88"/>
      <c r="N20" s="86"/>
    </row>
    <row r="21" spans="1:14" s="42" customFormat="1" hidden="1" outlineLevel="1" x14ac:dyDescent="0.25">
      <c r="A21" s="36"/>
      <c r="B21" s="5" t="s">
        <v>29</v>
      </c>
      <c r="C21" s="80" t="s">
        <v>931</v>
      </c>
      <c r="D21" s="91" t="s">
        <v>33</v>
      </c>
      <c r="E21" s="93" t="s">
        <v>14</v>
      </c>
      <c r="F21" s="21">
        <v>1</v>
      </c>
      <c r="G21" s="22"/>
      <c r="H21" s="22"/>
      <c r="I21" s="22"/>
      <c r="J21" s="20"/>
      <c r="K21" s="83">
        <f>SUM(F21:J21)</f>
        <v>1</v>
      </c>
      <c r="L21" s="84">
        <v>1663.6480433333334</v>
      </c>
      <c r="M21" s="85">
        <f>K21*L21</f>
        <v>1663.6480433333334</v>
      </c>
      <c r="N21" s="86"/>
    </row>
    <row r="22" spans="1:14" s="42" customFormat="1" hidden="1" outlineLevel="1" x14ac:dyDescent="0.25">
      <c r="A22" s="36"/>
      <c r="B22" s="5" t="s">
        <v>32</v>
      </c>
      <c r="C22" s="80" t="s">
        <v>931</v>
      </c>
      <c r="D22" s="91" t="s">
        <v>35</v>
      </c>
      <c r="E22" s="93" t="s">
        <v>36</v>
      </c>
      <c r="F22" s="21">
        <v>0.2</v>
      </c>
      <c r="G22" s="22"/>
      <c r="H22" s="22"/>
      <c r="I22" s="22"/>
      <c r="J22" s="20"/>
      <c r="K22" s="83">
        <f>SUM(F22:J22)</f>
        <v>0.2</v>
      </c>
      <c r="L22" s="84">
        <v>2120.8533333333339</v>
      </c>
      <c r="M22" s="85">
        <f>K22*L22</f>
        <v>424.17066666666682</v>
      </c>
      <c r="N22" s="86"/>
    </row>
    <row r="23" spans="1:14" s="42" customFormat="1" hidden="1" outlineLevel="1" x14ac:dyDescent="0.25">
      <c r="A23" s="36"/>
      <c r="B23" s="5" t="s">
        <v>34</v>
      </c>
      <c r="C23" s="80" t="s">
        <v>931</v>
      </c>
      <c r="D23" s="91" t="s">
        <v>38</v>
      </c>
      <c r="E23" s="93" t="s">
        <v>14</v>
      </c>
      <c r="F23" s="21">
        <v>1</v>
      </c>
      <c r="G23" s="22"/>
      <c r="H23" s="22"/>
      <c r="I23" s="22"/>
      <c r="J23" s="20"/>
      <c r="K23" s="83">
        <f>SUM(F23:J23)</f>
        <v>1</v>
      </c>
      <c r="L23" s="84">
        <v>1069.2733333333333</v>
      </c>
      <c r="M23" s="85">
        <f>K23*L23</f>
        <v>1069.2733333333333</v>
      </c>
      <c r="N23" s="86"/>
    </row>
    <row r="24" spans="1:14" s="63" customFormat="1" ht="72.75" hidden="1" outlineLevel="1" thickBot="1" x14ac:dyDescent="0.35">
      <c r="A24" s="62"/>
      <c r="B24" s="5" t="s">
        <v>37</v>
      </c>
      <c r="C24" s="80" t="s">
        <v>931</v>
      </c>
      <c r="D24" s="91" t="s">
        <v>39</v>
      </c>
      <c r="E24" s="93" t="s">
        <v>40</v>
      </c>
      <c r="F24" s="17">
        <v>1</v>
      </c>
      <c r="G24" s="18"/>
      <c r="H24" s="18"/>
      <c r="I24" s="19"/>
      <c r="J24" s="20"/>
      <c r="K24" s="83">
        <f>SUM(F24:J24)</f>
        <v>1</v>
      </c>
      <c r="L24" s="84">
        <v>1901.1694</v>
      </c>
      <c r="M24" s="85">
        <f>K24*L24</f>
        <v>1901.1694</v>
      </c>
      <c r="N24" s="86"/>
    </row>
    <row r="25" spans="1:14" ht="24.75" collapsed="1" thickBot="1" x14ac:dyDescent="0.4">
      <c r="B25" s="65" t="s">
        <v>41</v>
      </c>
      <c r="C25" s="66"/>
      <c r="D25" s="67"/>
      <c r="E25" s="67"/>
      <c r="F25" s="1"/>
      <c r="G25" s="2"/>
      <c r="H25" s="2"/>
      <c r="I25" s="2"/>
      <c r="J25" s="3"/>
      <c r="K25" s="69"/>
      <c r="L25" s="95"/>
      <c r="M25" s="96">
        <f>SUM(M26:M43)</f>
        <v>34733.214403066668</v>
      </c>
      <c r="N25" s="97"/>
    </row>
    <row r="26" spans="1:14" hidden="1" outlineLevel="1" x14ac:dyDescent="0.35">
      <c r="B26" s="4"/>
      <c r="C26" s="87"/>
      <c r="D26" s="74" t="s">
        <v>42</v>
      </c>
      <c r="E26" s="75"/>
      <c r="F26" s="14"/>
      <c r="G26" s="15"/>
      <c r="H26" s="15"/>
      <c r="I26" s="15"/>
      <c r="J26" s="16"/>
      <c r="K26" s="76"/>
      <c r="L26" s="77"/>
      <c r="M26" s="88"/>
      <c r="N26" s="86"/>
    </row>
    <row r="27" spans="1:14" hidden="1" outlineLevel="1" x14ac:dyDescent="0.35">
      <c r="B27" s="5" t="s">
        <v>43</v>
      </c>
      <c r="C27" s="80" t="s">
        <v>931</v>
      </c>
      <c r="D27" s="99" t="s">
        <v>516</v>
      </c>
      <c r="E27" s="100" t="s">
        <v>44</v>
      </c>
      <c r="F27" s="17">
        <v>255.27</v>
      </c>
      <c r="G27" s="18"/>
      <c r="H27" s="18"/>
      <c r="I27" s="19"/>
      <c r="J27" s="20"/>
      <c r="K27" s="83">
        <f>SUM(F27:J27)</f>
        <v>255.27</v>
      </c>
      <c r="L27" s="84">
        <v>12.696446666666668</v>
      </c>
      <c r="M27" s="85">
        <f>K27*L27</f>
        <v>3241.0219406000006</v>
      </c>
      <c r="N27" s="86"/>
    </row>
    <row r="28" spans="1:14" hidden="1" outlineLevel="1" x14ac:dyDescent="0.35">
      <c r="B28" s="5" t="s">
        <v>45</v>
      </c>
      <c r="C28" s="80" t="s">
        <v>931</v>
      </c>
      <c r="D28" s="99" t="s">
        <v>46</v>
      </c>
      <c r="E28" s="100" t="s">
        <v>44</v>
      </c>
      <c r="F28" s="17">
        <f>263.92+29.69</f>
        <v>293.61</v>
      </c>
      <c r="G28" s="18"/>
      <c r="H28" s="18"/>
      <c r="I28" s="19"/>
      <c r="J28" s="20"/>
      <c r="K28" s="83">
        <f t="shared" ref="K28:K37" si="0">SUM(F28:J28)</f>
        <v>293.61</v>
      </c>
      <c r="L28" s="84">
        <v>11.263186666666668</v>
      </c>
      <c r="M28" s="85">
        <f t="shared" ref="M28:M36" si="1">K28*L28</f>
        <v>3306.9842372000003</v>
      </c>
      <c r="N28" s="86"/>
    </row>
    <row r="29" spans="1:14" hidden="1" outlineLevel="1" x14ac:dyDescent="0.35">
      <c r="B29" s="5" t="s">
        <v>47</v>
      </c>
      <c r="C29" s="80" t="s">
        <v>931</v>
      </c>
      <c r="D29" s="99" t="s">
        <v>491</v>
      </c>
      <c r="E29" s="100" t="s">
        <v>44</v>
      </c>
      <c r="F29" s="17">
        <f>26.36+22.57</f>
        <v>48.93</v>
      </c>
      <c r="G29" s="18"/>
      <c r="H29" s="18"/>
      <c r="I29" s="19"/>
      <c r="J29" s="20"/>
      <c r="K29" s="83">
        <f t="shared" si="0"/>
        <v>48.93</v>
      </c>
      <c r="L29" s="84">
        <v>11.59652</v>
      </c>
      <c r="M29" s="85">
        <f t="shared" si="1"/>
        <v>567.41772360000004</v>
      </c>
      <c r="N29" s="86"/>
    </row>
    <row r="30" spans="1:14" hidden="1" outlineLevel="1" x14ac:dyDescent="0.35">
      <c r="B30" s="5" t="s">
        <v>48</v>
      </c>
      <c r="C30" s="80" t="s">
        <v>931</v>
      </c>
      <c r="D30" s="99" t="s">
        <v>492</v>
      </c>
      <c r="E30" s="100" t="s">
        <v>44</v>
      </c>
      <c r="F30" s="17">
        <v>13</v>
      </c>
      <c r="G30" s="18"/>
      <c r="H30" s="18"/>
      <c r="I30" s="19"/>
      <c r="J30" s="20"/>
      <c r="K30" s="83">
        <f t="shared" si="0"/>
        <v>13</v>
      </c>
      <c r="L30" s="84">
        <v>4.2888400000000004</v>
      </c>
      <c r="M30" s="85">
        <f t="shared" si="1"/>
        <v>55.754920000000006</v>
      </c>
      <c r="N30" s="86"/>
    </row>
    <row r="31" spans="1:14" hidden="1" outlineLevel="1" x14ac:dyDescent="0.35">
      <c r="B31" s="5" t="s">
        <v>49</v>
      </c>
      <c r="C31" s="80" t="s">
        <v>931</v>
      </c>
      <c r="D31" s="99" t="s">
        <v>493</v>
      </c>
      <c r="E31" s="100" t="s">
        <v>44</v>
      </c>
      <c r="F31" s="17">
        <f>65.97+44.38</f>
        <v>110.35</v>
      </c>
      <c r="G31" s="18"/>
      <c r="H31" s="18"/>
      <c r="I31" s="19"/>
      <c r="J31" s="20"/>
      <c r="K31" s="83">
        <f t="shared" si="0"/>
        <v>110.35</v>
      </c>
      <c r="L31" s="84">
        <v>6.4299266666666668</v>
      </c>
      <c r="M31" s="85">
        <f t="shared" si="1"/>
        <v>709.54240766666669</v>
      </c>
      <c r="N31" s="86"/>
    </row>
    <row r="32" spans="1:14" hidden="1" outlineLevel="1" x14ac:dyDescent="0.35">
      <c r="B32" s="5" t="s">
        <v>51</v>
      </c>
      <c r="C32" s="80" t="s">
        <v>931</v>
      </c>
      <c r="D32" s="99" t="s">
        <v>494</v>
      </c>
      <c r="E32" s="100" t="s">
        <v>50</v>
      </c>
      <c r="F32" s="17">
        <f>18+257.45</f>
        <v>275.45</v>
      </c>
      <c r="G32" s="18"/>
      <c r="H32" s="18"/>
      <c r="I32" s="19"/>
      <c r="J32" s="20"/>
      <c r="K32" s="83">
        <f t="shared" si="0"/>
        <v>275.45</v>
      </c>
      <c r="L32" s="84">
        <v>5.379926666666667</v>
      </c>
      <c r="M32" s="85">
        <f t="shared" si="1"/>
        <v>1481.9008003333333</v>
      </c>
      <c r="N32" s="86"/>
    </row>
    <row r="33" spans="1:14" hidden="1" outlineLevel="1" x14ac:dyDescent="0.35">
      <c r="B33" s="5" t="s">
        <v>52</v>
      </c>
      <c r="C33" s="80" t="s">
        <v>931</v>
      </c>
      <c r="D33" s="99" t="s">
        <v>495</v>
      </c>
      <c r="E33" s="100" t="s">
        <v>36</v>
      </c>
      <c r="F33" s="17">
        <f>1+9</f>
        <v>10</v>
      </c>
      <c r="G33" s="18"/>
      <c r="H33" s="18"/>
      <c r="I33" s="19"/>
      <c r="J33" s="20"/>
      <c r="K33" s="83">
        <f t="shared" si="0"/>
        <v>10</v>
      </c>
      <c r="L33" s="84">
        <v>79.987666666666669</v>
      </c>
      <c r="M33" s="85">
        <f t="shared" si="1"/>
        <v>799.87666666666667</v>
      </c>
      <c r="N33" s="86"/>
    </row>
    <row r="34" spans="1:14" hidden="1" outlineLevel="1" x14ac:dyDescent="0.35">
      <c r="B34" s="5" t="s">
        <v>54</v>
      </c>
      <c r="C34" s="80" t="s">
        <v>931</v>
      </c>
      <c r="D34" s="99" t="s">
        <v>496</v>
      </c>
      <c r="E34" s="100" t="s">
        <v>36</v>
      </c>
      <c r="F34" s="17">
        <v>98</v>
      </c>
      <c r="G34" s="18"/>
      <c r="H34" s="18"/>
      <c r="I34" s="19"/>
      <c r="J34" s="20"/>
      <c r="K34" s="83">
        <f t="shared" si="0"/>
        <v>98</v>
      </c>
      <c r="L34" s="84">
        <v>13.364346666666668</v>
      </c>
      <c r="M34" s="85">
        <f t="shared" si="1"/>
        <v>1309.7059733333335</v>
      </c>
      <c r="N34" s="86"/>
    </row>
    <row r="35" spans="1:14" hidden="1" outlineLevel="1" x14ac:dyDescent="0.35">
      <c r="B35" s="5" t="s">
        <v>55</v>
      </c>
      <c r="C35" s="80" t="s">
        <v>931</v>
      </c>
      <c r="D35" s="99" t="s">
        <v>53</v>
      </c>
      <c r="E35" s="100" t="s">
        <v>36</v>
      </c>
      <c r="F35" s="17">
        <f>214+12</f>
        <v>226</v>
      </c>
      <c r="G35" s="18"/>
      <c r="H35" s="18"/>
      <c r="I35" s="19"/>
      <c r="J35" s="20"/>
      <c r="K35" s="83">
        <f t="shared" si="0"/>
        <v>226</v>
      </c>
      <c r="L35" s="84">
        <v>21.1221</v>
      </c>
      <c r="M35" s="85">
        <f t="shared" si="1"/>
        <v>4773.5946000000004</v>
      </c>
      <c r="N35" s="86"/>
    </row>
    <row r="36" spans="1:14" hidden="1" outlineLevel="1" x14ac:dyDescent="0.35">
      <c r="B36" s="5" t="s">
        <v>56</v>
      </c>
      <c r="C36" s="80" t="s">
        <v>931</v>
      </c>
      <c r="D36" s="99" t="s">
        <v>497</v>
      </c>
      <c r="E36" s="100" t="s">
        <v>44</v>
      </c>
      <c r="F36" s="17">
        <f>19.66+66.17</f>
        <v>85.83</v>
      </c>
      <c r="G36" s="18"/>
      <c r="H36" s="18"/>
      <c r="I36" s="19"/>
      <c r="J36" s="20"/>
      <c r="K36" s="83">
        <f t="shared" si="0"/>
        <v>85.83</v>
      </c>
      <c r="L36" s="84">
        <v>21.199633333333335</v>
      </c>
      <c r="M36" s="85">
        <f t="shared" si="1"/>
        <v>1819.564529</v>
      </c>
      <c r="N36" s="86"/>
    </row>
    <row r="37" spans="1:14" s="72" customFormat="1" hidden="1" outlineLevel="1" x14ac:dyDescent="0.3">
      <c r="A37" s="64"/>
      <c r="B37" s="5" t="s">
        <v>57</v>
      </c>
      <c r="C37" s="80" t="s">
        <v>931</v>
      </c>
      <c r="D37" s="89" t="s">
        <v>498</v>
      </c>
      <c r="E37" s="100" t="s">
        <v>44</v>
      </c>
      <c r="F37" s="17">
        <v>4.32</v>
      </c>
      <c r="G37" s="18"/>
      <c r="H37" s="18"/>
      <c r="I37" s="19"/>
      <c r="J37" s="20"/>
      <c r="K37" s="83">
        <f t="shared" si="0"/>
        <v>4.32</v>
      </c>
      <c r="L37" s="84">
        <v>30.749633333333332</v>
      </c>
      <c r="M37" s="85">
        <f>K37*L37</f>
        <v>132.838416</v>
      </c>
      <c r="N37" s="86"/>
    </row>
    <row r="38" spans="1:14" s="72" customFormat="1" hidden="1" outlineLevel="1" x14ac:dyDescent="0.3">
      <c r="A38" s="64"/>
      <c r="B38" s="5" t="s">
        <v>59</v>
      </c>
      <c r="C38" s="80" t="s">
        <v>931</v>
      </c>
      <c r="D38" s="89" t="s">
        <v>518</v>
      </c>
      <c r="E38" s="100" t="s">
        <v>44</v>
      </c>
      <c r="F38" s="17">
        <v>77.27</v>
      </c>
      <c r="G38" s="18"/>
      <c r="H38" s="18"/>
      <c r="I38" s="19"/>
      <c r="J38" s="20"/>
      <c r="K38" s="83">
        <f>SUM(F38:J38)</f>
        <v>77.27</v>
      </c>
      <c r="L38" s="84">
        <v>26.032966666666667</v>
      </c>
      <c r="M38" s="85">
        <f>K38*L38</f>
        <v>2011.5673343333333</v>
      </c>
      <c r="N38" s="86"/>
    </row>
    <row r="39" spans="1:14" s="72" customFormat="1" hidden="1" outlineLevel="1" x14ac:dyDescent="0.3">
      <c r="A39" s="64"/>
      <c r="B39" s="5" t="s">
        <v>61</v>
      </c>
      <c r="C39" s="80" t="s">
        <v>931</v>
      </c>
      <c r="D39" s="89" t="s">
        <v>519</v>
      </c>
      <c r="E39" s="100" t="s">
        <v>44</v>
      </c>
      <c r="F39" s="17">
        <v>33.78</v>
      </c>
      <c r="G39" s="18"/>
      <c r="H39" s="18"/>
      <c r="I39" s="19"/>
      <c r="J39" s="20"/>
      <c r="K39" s="83">
        <f>SUM(F39:J39)</f>
        <v>33.78</v>
      </c>
      <c r="L39" s="84">
        <v>34.512783333333338</v>
      </c>
      <c r="M39" s="85">
        <f>K39*L39</f>
        <v>1165.8418210000002</v>
      </c>
      <c r="N39" s="86"/>
    </row>
    <row r="40" spans="1:14" hidden="1" outlineLevel="1" x14ac:dyDescent="0.35">
      <c r="B40" s="4"/>
      <c r="C40" s="87"/>
      <c r="D40" s="74" t="s">
        <v>58</v>
      </c>
      <c r="E40" s="75"/>
      <c r="F40" s="14"/>
      <c r="G40" s="15"/>
      <c r="H40" s="15"/>
      <c r="I40" s="15"/>
      <c r="J40" s="16"/>
      <c r="K40" s="76"/>
      <c r="L40" s="77"/>
      <c r="M40" s="88"/>
      <c r="N40" s="86"/>
    </row>
    <row r="41" spans="1:14" hidden="1" outlineLevel="1" x14ac:dyDescent="0.35">
      <c r="B41" s="5" t="s">
        <v>515</v>
      </c>
      <c r="C41" s="80" t="s">
        <v>931</v>
      </c>
      <c r="D41" s="101" t="s">
        <v>60</v>
      </c>
      <c r="E41" s="102" t="s">
        <v>517</v>
      </c>
      <c r="F41" s="17">
        <v>0.5</v>
      </c>
      <c r="G41" s="18"/>
      <c r="H41" s="18"/>
      <c r="I41" s="19"/>
      <c r="J41" s="20"/>
      <c r="K41" s="83">
        <f>SUM(F41:J41)</f>
        <v>0.5</v>
      </c>
      <c r="L41" s="84">
        <v>7833.8850666666667</v>
      </c>
      <c r="M41" s="85">
        <f>K41*L41</f>
        <v>3916.9425333333334</v>
      </c>
      <c r="N41" s="86"/>
    </row>
    <row r="42" spans="1:14" hidden="1" outlineLevel="1" x14ac:dyDescent="0.35">
      <c r="B42" s="5" t="s">
        <v>520</v>
      </c>
      <c r="C42" s="80" t="s">
        <v>931</v>
      </c>
      <c r="D42" s="101" t="s">
        <v>62</v>
      </c>
      <c r="E42" s="93" t="s">
        <v>14</v>
      </c>
      <c r="F42" s="17">
        <v>1</v>
      </c>
      <c r="G42" s="18"/>
      <c r="H42" s="18"/>
      <c r="I42" s="19"/>
      <c r="J42" s="20"/>
      <c r="K42" s="83">
        <f>SUM(F42:J42)</f>
        <v>1</v>
      </c>
      <c r="L42" s="84">
        <v>3173.3150000000001</v>
      </c>
      <c r="M42" s="85">
        <f>K42*L42</f>
        <v>3173.3150000000001</v>
      </c>
      <c r="N42" s="86"/>
    </row>
    <row r="43" spans="1:14" ht="48.75" hidden="1" outlineLevel="1" thickBot="1" x14ac:dyDescent="0.4">
      <c r="B43" s="5" t="s">
        <v>521</v>
      </c>
      <c r="C43" s="80" t="s">
        <v>931</v>
      </c>
      <c r="D43" s="101" t="s">
        <v>63</v>
      </c>
      <c r="E43" s="103" t="s">
        <v>14</v>
      </c>
      <c r="F43" s="17">
        <v>1</v>
      </c>
      <c r="G43" s="18"/>
      <c r="H43" s="18"/>
      <c r="I43" s="19"/>
      <c r="J43" s="20"/>
      <c r="K43" s="104">
        <f>SUM(F43:J43)</f>
        <v>1</v>
      </c>
      <c r="L43" s="84">
        <v>6267.3455000000004</v>
      </c>
      <c r="M43" s="85">
        <f>K43*L43</f>
        <v>6267.3455000000004</v>
      </c>
      <c r="N43" s="86"/>
    </row>
    <row r="44" spans="1:14" ht="24.75" collapsed="1" thickBot="1" x14ac:dyDescent="0.4">
      <c r="B44" s="65" t="s">
        <v>64</v>
      </c>
      <c r="C44" s="66"/>
      <c r="D44" s="67"/>
      <c r="E44" s="67"/>
      <c r="F44" s="1"/>
      <c r="G44" s="2"/>
      <c r="H44" s="2"/>
      <c r="I44" s="2"/>
      <c r="J44" s="3"/>
      <c r="K44" s="69"/>
      <c r="L44" s="95"/>
      <c r="M44" s="96">
        <f>SUM(M45:M61)</f>
        <v>188538.26036670865</v>
      </c>
      <c r="N44" s="97"/>
    </row>
    <row r="45" spans="1:14" ht="48" hidden="1" outlineLevel="1" x14ac:dyDescent="0.35">
      <c r="B45" s="5" t="s">
        <v>65</v>
      </c>
      <c r="C45" s="80" t="s">
        <v>931</v>
      </c>
      <c r="D45" s="89" t="s">
        <v>562</v>
      </c>
      <c r="E45" s="92" t="s">
        <v>44</v>
      </c>
      <c r="F45" s="23">
        <v>836.09</v>
      </c>
      <c r="G45" s="18"/>
      <c r="H45" s="18"/>
      <c r="I45" s="19"/>
      <c r="J45" s="20"/>
      <c r="K45" s="83">
        <f t="shared" ref="K45:K58" si="2">SUM(F45:J45)</f>
        <v>836.09</v>
      </c>
      <c r="L45" s="84">
        <v>16.814383333333335</v>
      </c>
      <c r="M45" s="85">
        <f t="shared" ref="M45:M58" si="3">K45*L45</f>
        <v>14058.337761166669</v>
      </c>
      <c r="N45" s="86"/>
    </row>
    <row r="46" spans="1:14" ht="96" hidden="1" outlineLevel="1" x14ac:dyDescent="0.35">
      <c r="B46" s="5" t="s">
        <v>522</v>
      </c>
      <c r="C46" s="80" t="s">
        <v>931</v>
      </c>
      <c r="D46" s="89" t="s">
        <v>563</v>
      </c>
      <c r="E46" s="92" t="s">
        <v>44</v>
      </c>
      <c r="F46" s="23">
        <v>141.47999999999999</v>
      </c>
      <c r="G46" s="18"/>
      <c r="H46" s="18"/>
      <c r="I46" s="19"/>
      <c r="J46" s="20"/>
      <c r="K46" s="83">
        <f t="shared" si="2"/>
        <v>141.47999999999999</v>
      </c>
      <c r="L46" s="84">
        <v>13.103594854396382</v>
      </c>
      <c r="M46" s="85">
        <f t="shared" si="3"/>
        <v>1853.8966</v>
      </c>
      <c r="N46" s="86"/>
    </row>
    <row r="47" spans="1:14" ht="72" hidden="1" outlineLevel="1" x14ac:dyDescent="0.35">
      <c r="B47" s="5" t="s">
        <v>66</v>
      </c>
      <c r="C47" s="80" t="s">
        <v>931</v>
      </c>
      <c r="D47" s="89" t="s">
        <v>564</v>
      </c>
      <c r="E47" s="92" t="s">
        <v>44</v>
      </c>
      <c r="F47" s="23">
        <f>65.97</f>
        <v>65.97</v>
      </c>
      <c r="G47" s="18"/>
      <c r="H47" s="18"/>
      <c r="I47" s="19"/>
      <c r="J47" s="20"/>
      <c r="K47" s="83">
        <f t="shared" si="2"/>
        <v>65.97</v>
      </c>
      <c r="L47" s="84">
        <v>190.92793333333336</v>
      </c>
      <c r="M47" s="85">
        <f t="shared" si="3"/>
        <v>12595.515762000001</v>
      </c>
      <c r="N47" s="86"/>
    </row>
    <row r="48" spans="1:14" ht="72" hidden="1" outlineLevel="1" x14ac:dyDescent="0.35">
      <c r="B48" s="5" t="s">
        <v>523</v>
      </c>
      <c r="C48" s="80" t="s">
        <v>931</v>
      </c>
      <c r="D48" s="89" t="s">
        <v>565</v>
      </c>
      <c r="E48" s="92" t="s">
        <v>44</v>
      </c>
      <c r="F48" s="23">
        <v>175.75</v>
      </c>
      <c r="G48" s="18"/>
      <c r="H48" s="18"/>
      <c r="I48" s="19"/>
      <c r="J48" s="20"/>
      <c r="K48" s="83">
        <f t="shared" si="2"/>
        <v>175.75</v>
      </c>
      <c r="L48" s="84">
        <v>238.56373333333332</v>
      </c>
      <c r="M48" s="85">
        <f t="shared" si="3"/>
        <v>41927.576133333328</v>
      </c>
      <c r="N48" s="86"/>
    </row>
    <row r="49" spans="1:14" ht="36.75" hidden="1" customHeight="1" outlineLevel="1" x14ac:dyDescent="0.35">
      <c r="B49" s="5" t="s">
        <v>67</v>
      </c>
      <c r="C49" s="80" t="s">
        <v>931</v>
      </c>
      <c r="D49" s="106" t="s">
        <v>763</v>
      </c>
      <c r="E49" s="92" t="s">
        <v>44</v>
      </c>
      <c r="F49" s="23">
        <v>42</v>
      </c>
      <c r="G49" s="18"/>
      <c r="H49" s="18"/>
      <c r="I49" s="19"/>
      <c r="J49" s="20"/>
      <c r="K49" s="83">
        <f t="shared" si="2"/>
        <v>42</v>
      </c>
      <c r="L49" s="84">
        <v>177.49528913333336</v>
      </c>
      <c r="M49" s="85">
        <f t="shared" si="3"/>
        <v>7454.8021436000008</v>
      </c>
      <c r="N49" s="86"/>
    </row>
    <row r="50" spans="1:14" ht="41.25" hidden="1" customHeight="1" outlineLevel="1" x14ac:dyDescent="0.35">
      <c r="B50" s="5" t="s">
        <v>68</v>
      </c>
      <c r="C50" s="80" t="s">
        <v>931</v>
      </c>
      <c r="D50" s="89" t="s">
        <v>566</v>
      </c>
      <c r="E50" s="92" t="s">
        <v>44</v>
      </c>
      <c r="F50" s="23">
        <v>40.61</v>
      </c>
      <c r="G50" s="18"/>
      <c r="H50" s="18"/>
      <c r="I50" s="19"/>
      <c r="J50" s="20"/>
      <c r="K50" s="83">
        <f t="shared" si="2"/>
        <v>40.61</v>
      </c>
      <c r="L50" s="84">
        <v>21.759023000000003</v>
      </c>
      <c r="M50" s="85">
        <f t="shared" si="3"/>
        <v>883.63392403000012</v>
      </c>
      <c r="N50" s="86"/>
    </row>
    <row r="51" spans="1:14" ht="48" hidden="1" outlineLevel="1" x14ac:dyDescent="0.35">
      <c r="B51" s="5" t="s">
        <v>524</v>
      </c>
      <c r="C51" s="80" t="s">
        <v>931</v>
      </c>
      <c r="D51" s="89" t="s">
        <v>567</v>
      </c>
      <c r="E51" s="92" t="s">
        <v>44</v>
      </c>
      <c r="F51" s="23">
        <v>7.13</v>
      </c>
      <c r="G51" s="18"/>
      <c r="H51" s="18"/>
      <c r="I51" s="19"/>
      <c r="J51" s="20"/>
      <c r="K51" s="83">
        <f t="shared" si="2"/>
        <v>7.13</v>
      </c>
      <c r="L51" s="84">
        <v>32.046898333333338</v>
      </c>
      <c r="M51" s="85">
        <f t="shared" si="3"/>
        <v>228.49438511666671</v>
      </c>
      <c r="N51" s="86"/>
    </row>
    <row r="52" spans="1:14" ht="48" hidden="1" outlineLevel="1" x14ac:dyDescent="0.35">
      <c r="B52" s="5" t="s">
        <v>69</v>
      </c>
      <c r="C52" s="80" t="s">
        <v>931</v>
      </c>
      <c r="D52" s="89" t="s">
        <v>568</v>
      </c>
      <c r="E52" s="92" t="s">
        <v>44</v>
      </c>
      <c r="F52" s="23">
        <v>73.23</v>
      </c>
      <c r="G52" s="18"/>
      <c r="H52" s="18"/>
      <c r="I52" s="19"/>
      <c r="J52" s="20"/>
      <c r="K52" s="83">
        <f t="shared" si="2"/>
        <v>73.23</v>
      </c>
      <c r="L52" s="84">
        <v>162.51820182666668</v>
      </c>
      <c r="M52" s="85">
        <f t="shared" si="3"/>
        <v>11901.207919766803</v>
      </c>
      <c r="N52" s="86"/>
    </row>
    <row r="53" spans="1:14" ht="120" hidden="1" outlineLevel="1" x14ac:dyDescent="0.35">
      <c r="B53" s="5" t="s">
        <v>70</v>
      </c>
      <c r="C53" s="80" t="s">
        <v>931</v>
      </c>
      <c r="D53" s="89" t="s">
        <v>569</v>
      </c>
      <c r="E53" s="92" t="s">
        <v>44</v>
      </c>
      <c r="F53" s="23">
        <v>143.13999999999999</v>
      </c>
      <c r="G53" s="18"/>
      <c r="H53" s="18"/>
      <c r="I53" s="19"/>
      <c r="J53" s="20"/>
      <c r="K53" s="83">
        <f t="shared" si="2"/>
        <v>143.13999999999999</v>
      </c>
      <c r="L53" s="84">
        <v>182.14748333333333</v>
      </c>
      <c r="M53" s="85">
        <f t="shared" si="3"/>
        <v>26072.59076433333</v>
      </c>
      <c r="N53" s="86"/>
    </row>
    <row r="54" spans="1:14" ht="96" hidden="1" outlineLevel="1" x14ac:dyDescent="0.35">
      <c r="B54" s="5" t="s">
        <v>525</v>
      </c>
      <c r="C54" s="80" t="s">
        <v>931</v>
      </c>
      <c r="D54" s="89" t="s">
        <v>570</v>
      </c>
      <c r="E54" s="92" t="s">
        <v>44</v>
      </c>
      <c r="F54" s="23">
        <v>121.57</v>
      </c>
      <c r="G54" s="18"/>
      <c r="H54" s="18"/>
      <c r="I54" s="19"/>
      <c r="J54" s="20"/>
      <c r="K54" s="83">
        <f t="shared" si="2"/>
        <v>121.57</v>
      </c>
      <c r="L54" s="84">
        <v>190.5145766666667</v>
      </c>
      <c r="M54" s="85">
        <f t="shared" si="3"/>
        <v>23160.857085366668</v>
      </c>
      <c r="N54" s="86"/>
    </row>
    <row r="55" spans="1:14" ht="48" hidden="1" outlineLevel="1" x14ac:dyDescent="0.35">
      <c r="B55" s="5" t="s">
        <v>526</v>
      </c>
      <c r="C55" s="80" t="s">
        <v>931</v>
      </c>
      <c r="D55" s="89" t="s">
        <v>571</v>
      </c>
      <c r="E55" s="92" t="s">
        <v>36</v>
      </c>
      <c r="F55" s="23">
        <v>4</v>
      </c>
      <c r="G55" s="18"/>
      <c r="H55" s="18"/>
      <c r="I55" s="19"/>
      <c r="J55" s="20"/>
      <c r="K55" s="83">
        <f t="shared" si="2"/>
        <v>4</v>
      </c>
      <c r="L55" s="84">
        <v>63.589120000000001</v>
      </c>
      <c r="M55" s="85">
        <f t="shared" si="3"/>
        <v>254.35648</v>
      </c>
      <c r="N55" s="86"/>
    </row>
    <row r="56" spans="1:14" ht="41.25" hidden="1" customHeight="1" outlineLevel="1" x14ac:dyDescent="0.35">
      <c r="B56" s="5" t="s">
        <v>527</v>
      </c>
      <c r="C56" s="80" t="s">
        <v>931</v>
      </c>
      <c r="D56" s="89" t="s">
        <v>572</v>
      </c>
      <c r="E56" s="92" t="s">
        <v>36</v>
      </c>
      <c r="F56" s="23">
        <v>2</v>
      </c>
      <c r="G56" s="18"/>
      <c r="H56" s="18"/>
      <c r="I56" s="19"/>
      <c r="J56" s="20"/>
      <c r="K56" s="83">
        <f t="shared" si="2"/>
        <v>2</v>
      </c>
      <c r="L56" s="84">
        <v>38.032453333333336</v>
      </c>
      <c r="M56" s="85">
        <f t="shared" si="3"/>
        <v>76.064906666666673</v>
      </c>
      <c r="N56" s="86"/>
    </row>
    <row r="57" spans="1:14" ht="48" hidden="1" outlineLevel="1" x14ac:dyDescent="0.35">
      <c r="B57" s="5" t="s">
        <v>528</v>
      </c>
      <c r="C57" s="80" t="s">
        <v>931</v>
      </c>
      <c r="D57" s="89" t="s">
        <v>573</v>
      </c>
      <c r="E57" s="92" t="s">
        <v>50</v>
      </c>
      <c r="F57" s="23">
        <v>7.44</v>
      </c>
      <c r="G57" s="18"/>
      <c r="H57" s="18"/>
      <c r="I57" s="19"/>
      <c r="J57" s="20"/>
      <c r="K57" s="83">
        <f t="shared" si="2"/>
        <v>7.44</v>
      </c>
      <c r="L57" s="84">
        <v>61.504100913333353</v>
      </c>
      <c r="M57" s="85">
        <f t="shared" si="3"/>
        <v>457.59051079520015</v>
      </c>
      <c r="N57" s="86"/>
    </row>
    <row r="58" spans="1:14" ht="96" hidden="1" outlineLevel="1" x14ac:dyDescent="0.35">
      <c r="B58" s="5" t="s">
        <v>529</v>
      </c>
      <c r="C58" s="80" t="s">
        <v>931</v>
      </c>
      <c r="D58" s="89" t="s">
        <v>574</v>
      </c>
      <c r="E58" s="92" t="s">
        <v>50</v>
      </c>
      <c r="F58" s="23">
        <v>142.97999999999999</v>
      </c>
      <c r="G58" s="18"/>
      <c r="H58" s="18"/>
      <c r="I58" s="19"/>
      <c r="J58" s="20"/>
      <c r="K58" s="83">
        <f t="shared" si="2"/>
        <v>142.97999999999999</v>
      </c>
      <c r="L58" s="84">
        <v>70.284700000000001</v>
      </c>
      <c r="M58" s="85">
        <f t="shared" si="3"/>
        <v>10049.306406</v>
      </c>
      <c r="N58" s="86"/>
    </row>
    <row r="59" spans="1:14" ht="48" hidden="1" outlineLevel="1" x14ac:dyDescent="0.35">
      <c r="B59" s="5" t="s">
        <v>530</v>
      </c>
      <c r="C59" s="80" t="s">
        <v>931</v>
      </c>
      <c r="D59" s="89" t="s">
        <v>575</v>
      </c>
      <c r="E59" s="92" t="s">
        <v>50</v>
      </c>
      <c r="F59" s="23">
        <f>46.5+601.93</f>
        <v>648.42999999999995</v>
      </c>
      <c r="G59" s="18"/>
      <c r="H59" s="18"/>
      <c r="I59" s="19"/>
      <c r="J59" s="20"/>
      <c r="K59" s="83">
        <f>SUM(F59:J59)</f>
        <v>648.42999999999995</v>
      </c>
      <c r="L59" s="84">
        <v>41.133113333333334</v>
      </c>
      <c r="M59" s="85">
        <f>K59*L59</f>
        <v>26671.944678733333</v>
      </c>
      <c r="N59" s="86"/>
    </row>
    <row r="60" spans="1:14" ht="44.25" hidden="1" customHeight="1" outlineLevel="1" x14ac:dyDescent="0.35">
      <c r="B60" s="5" t="s">
        <v>531</v>
      </c>
      <c r="C60" s="80" t="s">
        <v>931</v>
      </c>
      <c r="D60" s="89" t="s">
        <v>576</v>
      </c>
      <c r="E60" s="92" t="s">
        <v>50</v>
      </c>
      <c r="F60" s="23">
        <v>33.619999999999997</v>
      </c>
      <c r="G60" s="18"/>
      <c r="H60" s="18"/>
      <c r="I60" s="19"/>
      <c r="J60" s="20"/>
      <c r="K60" s="83">
        <f>SUM(F60:J60)</f>
        <v>33.619999999999997</v>
      </c>
      <c r="L60" s="84">
        <v>7.1721000000000004</v>
      </c>
      <c r="M60" s="85">
        <f>K60*L60</f>
        <v>241.126002</v>
      </c>
      <c r="N60" s="86"/>
    </row>
    <row r="61" spans="1:14" s="94" customFormat="1" ht="48.75" hidden="1" outlineLevel="1" thickBot="1" x14ac:dyDescent="0.4">
      <c r="B61" s="5" t="s">
        <v>788</v>
      </c>
      <c r="C61" s="80" t="s">
        <v>931</v>
      </c>
      <c r="D61" s="89" t="s">
        <v>577</v>
      </c>
      <c r="E61" s="92" t="s">
        <v>40</v>
      </c>
      <c r="F61" s="23">
        <v>852.12</v>
      </c>
      <c r="G61" s="18"/>
      <c r="H61" s="18"/>
      <c r="I61" s="19"/>
      <c r="J61" s="20"/>
      <c r="K61" s="83">
        <f>SUM(F61:J61)</f>
        <v>852.12</v>
      </c>
      <c r="L61" s="84">
        <v>12.499364999999999</v>
      </c>
      <c r="M61" s="85">
        <f>K61*L61</f>
        <v>10650.958903799999</v>
      </c>
      <c r="N61" s="86"/>
    </row>
    <row r="62" spans="1:14" s="94" customFormat="1" ht="24.75" collapsed="1" thickBot="1" x14ac:dyDescent="0.4">
      <c r="B62" s="65" t="s">
        <v>71</v>
      </c>
      <c r="C62" s="66"/>
      <c r="D62" s="67"/>
      <c r="E62" s="67"/>
      <c r="F62" s="1"/>
      <c r="G62" s="2"/>
      <c r="H62" s="2"/>
      <c r="I62" s="2"/>
      <c r="J62" s="3"/>
      <c r="K62" s="69"/>
      <c r="L62" s="95"/>
      <c r="M62" s="96">
        <f>SUM(M63:M104)</f>
        <v>364266.61777772108</v>
      </c>
      <c r="N62" s="97"/>
    </row>
    <row r="63" spans="1:14" s="63" customFormat="1" hidden="1" outlineLevel="1" x14ac:dyDescent="0.3">
      <c r="A63" s="62"/>
      <c r="B63" s="4"/>
      <c r="C63" s="87"/>
      <c r="D63" s="74" t="s">
        <v>72</v>
      </c>
      <c r="E63" s="75"/>
      <c r="F63" s="14"/>
      <c r="G63" s="15"/>
      <c r="H63" s="15"/>
      <c r="I63" s="15"/>
      <c r="J63" s="16"/>
      <c r="K63" s="76"/>
      <c r="L63" s="77"/>
      <c r="M63" s="88"/>
      <c r="N63" s="86"/>
    </row>
    <row r="64" spans="1:14" ht="45.75" hidden="1" customHeight="1" outlineLevel="1" x14ac:dyDescent="0.35">
      <c r="B64" s="5" t="s">
        <v>532</v>
      </c>
      <c r="C64" s="80" t="s">
        <v>931</v>
      </c>
      <c r="D64" s="89" t="s">
        <v>578</v>
      </c>
      <c r="E64" s="93" t="s">
        <v>44</v>
      </c>
      <c r="F64" s="17">
        <v>61.95</v>
      </c>
      <c r="G64" s="18"/>
      <c r="H64" s="18"/>
      <c r="I64" s="19"/>
      <c r="J64" s="20"/>
      <c r="K64" s="83">
        <f t="shared" ref="K64:K79" si="4">SUM(F64:J64)</f>
        <v>61.95</v>
      </c>
      <c r="L64" s="84">
        <v>113.01643333333334</v>
      </c>
      <c r="M64" s="85">
        <f t="shared" ref="M64:M79" si="5">K64*L64</f>
        <v>7001.3680450000011</v>
      </c>
      <c r="N64" s="86"/>
    </row>
    <row r="65" spans="2:14" ht="120" hidden="1" outlineLevel="1" x14ac:dyDescent="0.35">
      <c r="B65" s="5" t="s">
        <v>533</v>
      </c>
      <c r="C65" s="80" t="s">
        <v>931</v>
      </c>
      <c r="D65" s="89" t="s">
        <v>579</v>
      </c>
      <c r="E65" s="93" t="s">
        <v>44</v>
      </c>
      <c r="F65" s="17">
        <v>93.35</v>
      </c>
      <c r="G65" s="18"/>
      <c r="H65" s="18"/>
      <c r="I65" s="19"/>
      <c r="J65" s="20"/>
      <c r="K65" s="83">
        <f t="shared" si="4"/>
        <v>93.35</v>
      </c>
      <c r="L65" s="84">
        <v>143.87587133333335</v>
      </c>
      <c r="M65" s="85">
        <f t="shared" si="5"/>
        <v>13430.812588966668</v>
      </c>
      <c r="N65" s="86"/>
    </row>
    <row r="66" spans="2:14" ht="118.5" hidden="1" outlineLevel="1" x14ac:dyDescent="0.35">
      <c r="B66" s="5" t="s">
        <v>73</v>
      </c>
      <c r="C66" s="80" t="s">
        <v>931</v>
      </c>
      <c r="D66" s="89" t="s">
        <v>580</v>
      </c>
      <c r="E66" s="93" t="s">
        <v>44</v>
      </c>
      <c r="F66" s="17">
        <v>37.47</v>
      </c>
      <c r="G66" s="18"/>
      <c r="H66" s="18"/>
      <c r="I66" s="19"/>
      <c r="J66" s="20"/>
      <c r="K66" s="83">
        <f t="shared" si="4"/>
        <v>37.47</v>
      </c>
      <c r="L66" s="84">
        <v>144.97643333333335</v>
      </c>
      <c r="M66" s="85">
        <f t="shared" si="5"/>
        <v>5432.2669570000007</v>
      </c>
      <c r="N66" s="86"/>
    </row>
    <row r="67" spans="2:14" ht="142.5" hidden="1" outlineLevel="1" x14ac:dyDescent="0.35">
      <c r="B67" s="5" t="s">
        <v>74</v>
      </c>
      <c r="C67" s="80" t="s">
        <v>931</v>
      </c>
      <c r="D67" s="89" t="s">
        <v>581</v>
      </c>
      <c r="E67" s="93" t="s">
        <v>44</v>
      </c>
      <c r="F67" s="17">
        <v>12.15</v>
      </c>
      <c r="G67" s="18"/>
      <c r="H67" s="18"/>
      <c r="I67" s="19"/>
      <c r="J67" s="20"/>
      <c r="K67" s="83">
        <f t="shared" si="4"/>
        <v>12.15</v>
      </c>
      <c r="L67" s="84">
        <v>144.97643333333335</v>
      </c>
      <c r="M67" s="85">
        <f t="shared" si="5"/>
        <v>1761.4636650000002</v>
      </c>
      <c r="N67" s="86"/>
    </row>
    <row r="68" spans="2:14" ht="142.5" hidden="1" outlineLevel="1" x14ac:dyDescent="0.35">
      <c r="B68" s="5" t="s">
        <v>75</v>
      </c>
      <c r="C68" s="80" t="s">
        <v>931</v>
      </c>
      <c r="D68" s="89" t="s">
        <v>582</v>
      </c>
      <c r="E68" s="93" t="s">
        <v>44</v>
      </c>
      <c r="F68" s="17">
        <v>448.6</v>
      </c>
      <c r="G68" s="18"/>
      <c r="H68" s="18"/>
      <c r="I68" s="19"/>
      <c r="J68" s="20"/>
      <c r="K68" s="83">
        <f t="shared" si="4"/>
        <v>448.6</v>
      </c>
      <c r="L68" s="84">
        <v>115.46324666666668</v>
      </c>
      <c r="M68" s="85">
        <f t="shared" si="5"/>
        <v>51796.812454666673</v>
      </c>
      <c r="N68" s="86"/>
    </row>
    <row r="69" spans="2:14" ht="118.5" hidden="1" outlineLevel="1" x14ac:dyDescent="0.35">
      <c r="B69" s="5" t="s">
        <v>78</v>
      </c>
      <c r="C69" s="80" t="s">
        <v>931</v>
      </c>
      <c r="D69" s="89" t="s">
        <v>583</v>
      </c>
      <c r="E69" s="93" t="s">
        <v>44</v>
      </c>
      <c r="F69" s="17">
        <v>19.5</v>
      </c>
      <c r="G69" s="18"/>
      <c r="H69" s="18"/>
      <c r="I69" s="19"/>
      <c r="J69" s="20"/>
      <c r="K69" s="83">
        <f t="shared" si="4"/>
        <v>19.5</v>
      </c>
      <c r="L69" s="84">
        <v>115.46324666666668</v>
      </c>
      <c r="M69" s="85">
        <f t="shared" si="5"/>
        <v>2251.5333100000003</v>
      </c>
      <c r="N69" s="86"/>
    </row>
    <row r="70" spans="2:14" ht="166.5" hidden="1" outlineLevel="1" x14ac:dyDescent="0.35">
      <c r="B70" s="5" t="s">
        <v>80</v>
      </c>
      <c r="C70" s="80" t="s">
        <v>931</v>
      </c>
      <c r="D70" s="89" t="s">
        <v>584</v>
      </c>
      <c r="E70" s="93" t="s">
        <v>44</v>
      </c>
      <c r="F70" s="17">
        <v>45.65</v>
      </c>
      <c r="G70" s="18"/>
      <c r="H70" s="18"/>
      <c r="I70" s="19"/>
      <c r="J70" s="20"/>
      <c r="K70" s="83">
        <f t="shared" si="4"/>
        <v>45.65</v>
      </c>
      <c r="L70" s="84">
        <v>115.46324666666668</v>
      </c>
      <c r="M70" s="85">
        <f t="shared" si="5"/>
        <v>5270.8972103333335</v>
      </c>
      <c r="N70" s="86"/>
    </row>
    <row r="71" spans="2:14" ht="166.5" hidden="1" outlineLevel="1" x14ac:dyDescent="0.35">
      <c r="B71" s="5" t="s">
        <v>81</v>
      </c>
      <c r="C71" s="80" t="s">
        <v>931</v>
      </c>
      <c r="D71" s="89" t="s">
        <v>585</v>
      </c>
      <c r="E71" s="93" t="s">
        <v>44</v>
      </c>
      <c r="F71" s="17">
        <v>25.15</v>
      </c>
      <c r="G71" s="18"/>
      <c r="H71" s="18"/>
      <c r="I71" s="19"/>
      <c r="J71" s="20"/>
      <c r="K71" s="83">
        <f t="shared" si="4"/>
        <v>25.15</v>
      </c>
      <c r="L71" s="84">
        <v>140.49543200000002</v>
      </c>
      <c r="M71" s="85">
        <f t="shared" si="5"/>
        <v>3533.4601148000002</v>
      </c>
      <c r="N71" s="86"/>
    </row>
    <row r="72" spans="2:14" ht="118.5" hidden="1" outlineLevel="1" x14ac:dyDescent="0.35">
      <c r="B72" s="5" t="s">
        <v>82</v>
      </c>
      <c r="C72" s="80" t="s">
        <v>931</v>
      </c>
      <c r="D72" s="89" t="s">
        <v>586</v>
      </c>
      <c r="E72" s="93" t="s">
        <v>44</v>
      </c>
      <c r="F72" s="17">
        <v>203.5</v>
      </c>
      <c r="G72" s="18"/>
      <c r="H72" s="18"/>
      <c r="I72" s="19"/>
      <c r="J72" s="20"/>
      <c r="K72" s="83">
        <f t="shared" si="4"/>
        <v>203.5</v>
      </c>
      <c r="L72" s="84">
        <v>146.82876533333334</v>
      </c>
      <c r="M72" s="85">
        <f t="shared" si="5"/>
        <v>29879.653745333333</v>
      </c>
      <c r="N72" s="86"/>
    </row>
    <row r="73" spans="2:14" ht="120" hidden="1" outlineLevel="1" x14ac:dyDescent="0.35">
      <c r="B73" s="5" t="s">
        <v>83</v>
      </c>
      <c r="C73" s="80" t="s">
        <v>931</v>
      </c>
      <c r="D73" s="89" t="s">
        <v>587</v>
      </c>
      <c r="E73" s="93" t="s">
        <v>44</v>
      </c>
      <c r="F73" s="17">
        <v>53.07</v>
      </c>
      <c r="G73" s="18"/>
      <c r="H73" s="18"/>
      <c r="I73" s="19"/>
      <c r="J73" s="20"/>
      <c r="K73" s="83">
        <f t="shared" si="4"/>
        <v>53.07</v>
      </c>
      <c r="L73" s="84">
        <v>155.79543200000001</v>
      </c>
      <c r="M73" s="85">
        <f t="shared" si="5"/>
        <v>8268.0635762399997</v>
      </c>
      <c r="N73" s="86"/>
    </row>
    <row r="74" spans="2:14" ht="120" hidden="1" outlineLevel="1" x14ac:dyDescent="0.35">
      <c r="B74" s="5" t="s">
        <v>84</v>
      </c>
      <c r="C74" s="80" t="s">
        <v>931</v>
      </c>
      <c r="D74" s="89" t="s">
        <v>588</v>
      </c>
      <c r="E74" s="93" t="s">
        <v>44</v>
      </c>
      <c r="F74" s="17">
        <v>190</v>
      </c>
      <c r="G74" s="18"/>
      <c r="H74" s="18"/>
      <c r="I74" s="19"/>
      <c r="J74" s="20"/>
      <c r="K74" s="83">
        <f t="shared" si="4"/>
        <v>190</v>
      </c>
      <c r="L74" s="84">
        <v>146.82876533333334</v>
      </c>
      <c r="M74" s="85">
        <f t="shared" si="5"/>
        <v>27897.465413333335</v>
      </c>
      <c r="N74" s="86"/>
    </row>
    <row r="75" spans="2:14" ht="120" hidden="1" outlineLevel="1" x14ac:dyDescent="0.35">
      <c r="B75" s="5" t="s">
        <v>86</v>
      </c>
      <c r="C75" s="80" t="s">
        <v>931</v>
      </c>
      <c r="D75" s="89" t="s">
        <v>589</v>
      </c>
      <c r="E75" s="93" t="s">
        <v>44</v>
      </c>
      <c r="F75" s="17">
        <v>35.4</v>
      </c>
      <c r="G75" s="18"/>
      <c r="H75" s="18"/>
      <c r="I75" s="19"/>
      <c r="J75" s="20"/>
      <c r="K75" s="83">
        <f t="shared" si="4"/>
        <v>35.4</v>
      </c>
      <c r="L75" s="84">
        <v>146.82876533333334</v>
      </c>
      <c r="M75" s="85">
        <f t="shared" si="5"/>
        <v>5197.7382927999997</v>
      </c>
      <c r="N75" s="86"/>
    </row>
    <row r="76" spans="2:14" s="94" customFormat="1" ht="120" hidden="1" outlineLevel="1" x14ac:dyDescent="0.35">
      <c r="B76" s="5" t="s">
        <v>87</v>
      </c>
      <c r="C76" s="80" t="s">
        <v>931</v>
      </c>
      <c r="D76" s="89" t="s">
        <v>590</v>
      </c>
      <c r="E76" s="93" t="s">
        <v>44</v>
      </c>
      <c r="F76" s="17">
        <v>3.88</v>
      </c>
      <c r="G76" s="18"/>
      <c r="H76" s="18"/>
      <c r="I76" s="19"/>
      <c r="J76" s="20"/>
      <c r="K76" s="83">
        <f t="shared" si="4"/>
        <v>3.88</v>
      </c>
      <c r="L76" s="84">
        <v>155.79543200000001</v>
      </c>
      <c r="M76" s="85">
        <f t="shared" si="5"/>
        <v>604.48627615999999</v>
      </c>
      <c r="N76" s="86"/>
    </row>
    <row r="77" spans="2:14" s="94" customFormat="1" ht="46.5" hidden="1" outlineLevel="1" x14ac:dyDescent="0.35">
      <c r="B77" s="5" t="s">
        <v>88</v>
      </c>
      <c r="C77" s="80" t="s">
        <v>931</v>
      </c>
      <c r="D77" s="89" t="s">
        <v>591</v>
      </c>
      <c r="E77" s="105" t="s">
        <v>44</v>
      </c>
      <c r="F77" s="17">
        <v>62</v>
      </c>
      <c r="G77" s="18"/>
      <c r="H77" s="18"/>
      <c r="I77" s="19"/>
      <c r="J77" s="20"/>
      <c r="K77" s="83">
        <f t="shared" si="4"/>
        <v>62</v>
      </c>
      <c r="L77" s="84">
        <v>81.856171500000002</v>
      </c>
      <c r="M77" s="85">
        <f t="shared" si="5"/>
        <v>5075.082633</v>
      </c>
      <c r="N77" s="86"/>
    </row>
    <row r="78" spans="2:14" s="94" customFormat="1" ht="70.5" hidden="1" outlineLevel="1" x14ac:dyDescent="0.35">
      <c r="B78" s="5" t="s">
        <v>89</v>
      </c>
      <c r="C78" s="80" t="s">
        <v>931</v>
      </c>
      <c r="D78" s="89" t="s">
        <v>592</v>
      </c>
      <c r="E78" s="105" t="s">
        <v>44</v>
      </c>
      <c r="F78" s="17">
        <v>0.7</v>
      </c>
      <c r="G78" s="18"/>
      <c r="H78" s="18"/>
      <c r="I78" s="19"/>
      <c r="J78" s="20"/>
      <c r="K78" s="83">
        <f t="shared" si="4"/>
        <v>0.7</v>
      </c>
      <c r="L78" s="84">
        <v>77.99811316666667</v>
      </c>
      <c r="M78" s="85">
        <f t="shared" si="5"/>
        <v>54.598679216666667</v>
      </c>
      <c r="N78" s="86"/>
    </row>
    <row r="79" spans="2:14" s="94" customFormat="1" ht="48" hidden="1" outlineLevel="1" x14ac:dyDescent="0.35">
      <c r="B79" s="5" t="s">
        <v>90</v>
      </c>
      <c r="C79" s="80" t="s">
        <v>931</v>
      </c>
      <c r="D79" s="89" t="s">
        <v>593</v>
      </c>
      <c r="E79" s="105" t="s">
        <v>44</v>
      </c>
      <c r="F79" s="17">
        <v>6.75</v>
      </c>
      <c r="G79" s="18"/>
      <c r="H79" s="18"/>
      <c r="I79" s="19"/>
      <c r="J79" s="20"/>
      <c r="K79" s="83">
        <f t="shared" si="4"/>
        <v>6.75</v>
      </c>
      <c r="L79" s="84">
        <v>88.398113166666676</v>
      </c>
      <c r="M79" s="85">
        <f t="shared" si="5"/>
        <v>596.6872638750001</v>
      </c>
      <c r="N79" s="86"/>
    </row>
    <row r="80" spans="2:14" s="94" customFormat="1" hidden="1" outlineLevel="1" x14ac:dyDescent="0.35">
      <c r="B80" s="4"/>
      <c r="C80" s="87"/>
      <c r="D80" s="74" t="s">
        <v>77</v>
      </c>
      <c r="E80" s="75"/>
      <c r="F80" s="14"/>
      <c r="G80" s="15"/>
      <c r="H80" s="15"/>
      <c r="I80" s="15"/>
      <c r="J80" s="16"/>
      <c r="K80" s="76"/>
      <c r="L80" s="77"/>
      <c r="M80" s="88"/>
      <c r="N80" s="86"/>
    </row>
    <row r="81" spans="1:14" s="94" customFormat="1" ht="120" hidden="1" outlineLevel="1" x14ac:dyDescent="0.35">
      <c r="B81" s="5" t="s">
        <v>91</v>
      </c>
      <c r="C81" s="80" t="s">
        <v>931</v>
      </c>
      <c r="D81" s="89" t="s">
        <v>594</v>
      </c>
      <c r="E81" s="105" t="s">
        <v>44</v>
      </c>
      <c r="F81" s="17">
        <v>0</v>
      </c>
      <c r="G81" s="18"/>
      <c r="H81" s="18"/>
      <c r="I81" s="19"/>
      <c r="J81" s="20"/>
      <c r="K81" s="83">
        <f>SUM(F81:J81)</f>
        <v>0</v>
      </c>
      <c r="L81" s="84">
        <v>929.435022</v>
      </c>
      <c r="M81" s="85">
        <f>K81*L81</f>
        <v>0</v>
      </c>
      <c r="N81" s="86"/>
    </row>
    <row r="82" spans="1:14" s="94" customFormat="1" ht="46.5" hidden="1" outlineLevel="1" x14ac:dyDescent="0.35">
      <c r="B82" s="5" t="s">
        <v>92</v>
      </c>
      <c r="C82" s="80" t="s">
        <v>931</v>
      </c>
      <c r="D82" s="89" t="s">
        <v>595</v>
      </c>
      <c r="E82" s="105" t="s">
        <v>44</v>
      </c>
      <c r="F82" s="17">
        <v>132.25839999999999</v>
      </c>
      <c r="G82" s="18"/>
      <c r="H82" s="18"/>
      <c r="I82" s="19"/>
      <c r="J82" s="20"/>
      <c r="K82" s="83">
        <f>SUM(F82:J82)</f>
        <v>132.25839999999999</v>
      </c>
      <c r="L82" s="84">
        <v>107.42552726666668</v>
      </c>
      <c r="M82" s="85">
        <f>K82*L82</f>
        <v>14207.928355445707</v>
      </c>
      <c r="N82" s="86"/>
    </row>
    <row r="83" spans="1:14" s="94" customFormat="1" ht="46.5" hidden="1" outlineLevel="1" x14ac:dyDescent="0.35">
      <c r="B83" s="5" t="s">
        <v>93</v>
      </c>
      <c r="C83" s="80" t="s">
        <v>931</v>
      </c>
      <c r="D83" s="89" t="s">
        <v>596</v>
      </c>
      <c r="E83" s="105" t="s">
        <v>44</v>
      </c>
      <c r="F83" s="17">
        <v>50.732999999999997</v>
      </c>
      <c r="G83" s="18"/>
      <c r="H83" s="18"/>
      <c r="I83" s="19"/>
      <c r="J83" s="20"/>
      <c r="K83" s="83">
        <f>SUM(F83:J83)</f>
        <v>50.732999999999997</v>
      </c>
      <c r="L83" s="84">
        <v>107.42552726666668</v>
      </c>
      <c r="M83" s="85">
        <f>K83*L83</f>
        <v>5450.0192748198006</v>
      </c>
      <c r="N83" s="86"/>
    </row>
    <row r="84" spans="1:14" s="94" customFormat="1" ht="96" hidden="1" outlineLevel="1" x14ac:dyDescent="0.35">
      <c r="B84" s="5" t="s">
        <v>744</v>
      </c>
      <c r="C84" s="80" t="s">
        <v>931</v>
      </c>
      <c r="D84" s="89" t="s">
        <v>597</v>
      </c>
      <c r="E84" s="105" t="s">
        <v>50</v>
      </c>
      <c r="F84" s="17">
        <v>49.32</v>
      </c>
      <c r="G84" s="18"/>
      <c r="H84" s="18"/>
      <c r="I84" s="19"/>
      <c r="J84" s="20"/>
      <c r="K84" s="83">
        <f>SUM(F84:J84)</f>
        <v>49.32</v>
      </c>
      <c r="L84" s="84">
        <v>64.761366666666675</v>
      </c>
      <c r="M84" s="85">
        <f>K84*L84</f>
        <v>3194.0306040000005</v>
      </c>
      <c r="N84" s="86"/>
    </row>
    <row r="85" spans="1:14" s="94" customFormat="1" hidden="1" outlineLevel="1" x14ac:dyDescent="0.35">
      <c r="B85" s="4"/>
      <c r="C85" s="87"/>
      <c r="D85" s="74" t="s">
        <v>79</v>
      </c>
      <c r="E85" s="75"/>
      <c r="F85" s="14"/>
      <c r="G85" s="15"/>
      <c r="H85" s="15"/>
      <c r="I85" s="15"/>
      <c r="J85" s="16"/>
      <c r="K85" s="76"/>
      <c r="L85" s="77"/>
      <c r="M85" s="88"/>
      <c r="N85" s="86"/>
    </row>
    <row r="86" spans="1:14" s="72" customFormat="1" ht="48" hidden="1" outlineLevel="1" x14ac:dyDescent="0.3">
      <c r="A86" s="64"/>
      <c r="B86" s="7" t="s">
        <v>745</v>
      </c>
      <c r="C86" s="80" t="s">
        <v>931</v>
      </c>
      <c r="D86" s="89" t="s">
        <v>756</v>
      </c>
      <c r="E86" s="93" t="s">
        <v>44</v>
      </c>
      <c r="F86" s="17"/>
      <c r="G86" s="18"/>
      <c r="H86" s="18"/>
      <c r="I86" s="18"/>
      <c r="J86" s="18"/>
      <c r="K86" s="83">
        <f t="shared" ref="K86:K92" si="6">SUM(F86:J86)</f>
        <v>0</v>
      </c>
      <c r="L86" s="84">
        <v>464.58201191532652</v>
      </c>
      <c r="M86" s="85">
        <f t="shared" ref="M86:M92" si="7">K86*L86</f>
        <v>0</v>
      </c>
      <c r="N86" s="86"/>
    </row>
    <row r="87" spans="1:14" s="72" customFormat="1" ht="96" hidden="1" outlineLevel="1" x14ac:dyDescent="0.3">
      <c r="A87" s="64"/>
      <c r="B87" s="7" t="s">
        <v>746</v>
      </c>
      <c r="C87" s="80" t="s">
        <v>931</v>
      </c>
      <c r="D87" s="89" t="s">
        <v>755</v>
      </c>
      <c r="E87" s="93" t="s">
        <v>44</v>
      </c>
      <c r="F87" s="17">
        <v>12.15</v>
      </c>
      <c r="G87" s="18"/>
      <c r="H87" s="18"/>
      <c r="I87" s="18"/>
      <c r="J87" s="18"/>
      <c r="K87" s="83">
        <f t="shared" si="6"/>
        <v>12.15</v>
      </c>
      <c r="L87" s="84">
        <v>952.9420253547687</v>
      </c>
      <c r="M87" s="85">
        <f t="shared" si="7"/>
        <v>11578.245608060441</v>
      </c>
      <c r="N87" s="86"/>
    </row>
    <row r="88" spans="1:14" s="72" customFormat="1" ht="120" hidden="1" outlineLevel="1" x14ac:dyDescent="0.3">
      <c r="A88" s="64"/>
      <c r="B88" s="7" t="s">
        <v>747</v>
      </c>
      <c r="C88" s="80" t="s">
        <v>931</v>
      </c>
      <c r="D88" s="89" t="s">
        <v>757</v>
      </c>
      <c r="E88" s="93" t="s">
        <v>44</v>
      </c>
      <c r="F88" s="17">
        <v>49</v>
      </c>
      <c r="G88" s="18"/>
      <c r="H88" s="18"/>
      <c r="I88" s="19"/>
      <c r="J88" s="20"/>
      <c r="K88" s="83">
        <f t="shared" si="6"/>
        <v>49</v>
      </c>
      <c r="L88" s="84">
        <v>856.93375994676205</v>
      </c>
      <c r="M88" s="85">
        <f t="shared" si="7"/>
        <v>41989.754237391338</v>
      </c>
      <c r="N88" s="86"/>
    </row>
    <row r="89" spans="1:14" s="72" customFormat="1" ht="72" hidden="1" outlineLevel="1" x14ac:dyDescent="0.3">
      <c r="A89" s="64"/>
      <c r="B89" s="7" t="s">
        <v>748</v>
      </c>
      <c r="C89" s="80" t="s">
        <v>931</v>
      </c>
      <c r="D89" s="89" t="s">
        <v>759</v>
      </c>
      <c r="E89" s="93" t="s">
        <v>44</v>
      </c>
      <c r="F89" s="17"/>
      <c r="G89" s="18"/>
      <c r="H89" s="18"/>
      <c r="I89" s="18"/>
      <c r="J89" s="18"/>
      <c r="K89" s="83">
        <f t="shared" si="6"/>
        <v>0</v>
      </c>
      <c r="L89" s="84">
        <v>1895.775358688102</v>
      </c>
      <c r="M89" s="85">
        <f t="shared" si="7"/>
        <v>0</v>
      </c>
      <c r="N89" s="86"/>
    </row>
    <row r="90" spans="1:14" s="72" customFormat="1" ht="72" hidden="1" outlineLevel="1" x14ac:dyDescent="0.3">
      <c r="A90" s="64"/>
      <c r="B90" s="7" t="s">
        <v>749</v>
      </c>
      <c r="C90" s="80" t="s">
        <v>931</v>
      </c>
      <c r="D90" s="89" t="s">
        <v>758</v>
      </c>
      <c r="E90" s="93" t="s">
        <v>44</v>
      </c>
      <c r="F90" s="17"/>
      <c r="G90" s="18"/>
      <c r="H90" s="18"/>
      <c r="I90" s="18"/>
      <c r="J90" s="18"/>
      <c r="K90" s="83">
        <f t="shared" si="6"/>
        <v>0</v>
      </c>
      <c r="L90" s="84">
        <v>768.95976309341177</v>
      </c>
      <c r="M90" s="85">
        <f t="shared" si="7"/>
        <v>0</v>
      </c>
      <c r="N90" s="86"/>
    </row>
    <row r="91" spans="1:14" s="72" customFormat="1" ht="72" hidden="1" outlineLevel="1" x14ac:dyDescent="0.3">
      <c r="A91" s="64"/>
      <c r="B91" s="7" t="s">
        <v>789</v>
      </c>
      <c r="C91" s="80" t="s">
        <v>931</v>
      </c>
      <c r="D91" s="89" t="s">
        <v>760</v>
      </c>
      <c r="E91" s="93" t="s">
        <v>44</v>
      </c>
      <c r="F91" s="17"/>
      <c r="G91" s="18"/>
      <c r="H91" s="18"/>
      <c r="I91" s="18"/>
      <c r="J91" s="18"/>
      <c r="K91" s="83">
        <f t="shared" si="6"/>
        <v>0</v>
      </c>
      <c r="L91" s="84">
        <v>845.5128247254388</v>
      </c>
      <c r="M91" s="85">
        <f t="shared" si="7"/>
        <v>0</v>
      </c>
      <c r="N91" s="86"/>
    </row>
    <row r="92" spans="1:14" s="72" customFormat="1" ht="168" hidden="1" outlineLevel="1" x14ac:dyDescent="0.3">
      <c r="A92" s="64"/>
      <c r="B92" s="7" t="s">
        <v>790</v>
      </c>
      <c r="C92" s="80" t="s">
        <v>931</v>
      </c>
      <c r="D92" s="89" t="s">
        <v>761</v>
      </c>
      <c r="E92" s="105" t="s">
        <v>44</v>
      </c>
      <c r="F92" s="17">
        <v>6.2</v>
      </c>
      <c r="G92" s="18"/>
      <c r="H92" s="18"/>
      <c r="I92" s="18"/>
      <c r="J92" s="18"/>
      <c r="K92" s="83">
        <f t="shared" si="6"/>
        <v>6.2</v>
      </c>
      <c r="L92" s="84">
        <v>976.14500166410983</v>
      </c>
      <c r="M92" s="85">
        <f t="shared" si="7"/>
        <v>6052.0990103174809</v>
      </c>
      <c r="N92" s="86"/>
    </row>
    <row r="93" spans="1:14" s="94" customFormat="1" hidden="1" outlineLevel="1" x14ac:dyDescent="0.35">
      <c r="B93" s="4"/>
      <c r="C93" s="87"/>
      <c r="D93" s="74" t="s">
        <v>85</v>
      </c>
      <c r="E93" s="75"/>
      <c r="F93" s="14"/>
      <c r="G93" s="15"/>
      <c r="H93" s="15"/>
      <c r="I93" s="15"/>
      <c r="J93" s="16"/>
      <c r="K93" s="76"/>
      <c r="L93" s="77"/>
      <c r="M93" s="88"/>
      <c r="N93" s="86"/>
    </row>
    <row r="94" spans="1:14" s="94" customFormat="1" ht="66.75" hidden="1" customHeight="1" outlineLevel="1" x14ac:dyDescent="0.35">
      <c r="B94" s="7" t="s">
        <v>791</v>
      </c>
      <c r="C94" s="80" t="s">
        <v>931</v>
      </c>
      <c r="D94" s="106" t="s">
        <v>841</v>
      </c>
      <c r="E94" s="100" t="s">
        <v>36</v>
      </c>
      <c r="F94" s="17">
        <v>10</v>
      </c>
      <c r="G94" s="18"/>
      <c r="H94" s="18"/>
      <c r="I94" s="19"/>
      <c r="J94" s="20"/>
      <c r="K94" s="83">
        <f t="shared" ref="K94:K100" si="8">SUM(F94:J94)</f>
        <v>10</v>
      </c>
      <c r="L94" s="84">
        <v>754.12086666666676</v>
      </c>
      <c r="M94" s="85">
        <f t="shared" ref="M94:M100" si="9">K94*L94</f>
        <v>7541.2086666666673</v>
      </c>
      <c r="N94" s="86"/>
    </row>
    <row r="95" spans="1:14" s="94" customFormat="1" ht="118.5" hidden="1" outlineLevel="1" x14ac:dyDescent="0.35">
      <c r="B95" s="7" t="s">
        <v>792</v>
      </c>
      <c r="C95" s="80" t="s">
        <v>931</v>
      </c>
      <c r="D95" s="106" t="s">
        <v>750</v>
      </c>
      <c r="E95" s="100" t="s">
        <v>36</v>
      </c>
      <c r="F95" s="17">
        <v>24</v>
      </c>
      <c r="G95" s="18"/>
      <c r="H95" s="18"/>
      <c r="I95" s="19"/>
      <c r="J95" s="20"/>
      <c r="K95" s="83">
        <f t="shared" si="8"/>
        <v>24</v>
      </c>
      <c r="L95" s="84">
        <v>2127.4032008108998</v>
      </c>
      <c r="M95" s="85">
        <f t="shared" si="9"/>
        <v>51057.676819461594</v>
      </c>
      <c r="N95" s="86"/>
    </row>
    <row r="96" spans="1:14" s="94" customFormat="1" ht="142.5" hidden="1" outlineLevel="1" x14ac:dyDescent="0.35">
      <c r="B96" s="7" t="s">
        <v>793</v>
      </c>
      <c r="C96" s="80" t="s">
        <v>931</v>
      </c>
      <c r="D96" s="89" t="s">
        <v>751</v>
      </c>
      <c r="E96" s="100" t="s">
        <v>36</v>
      </c>
      <c r="F96" s="17">
        <v>2</v>
      </c>
      <c r="G96" s="18"/>
      <c r="H96" s="18"/>
      <c r="I96" s="19"/>
      <c r="J96" s="20"/>
      <c r="K96" s="83">
        <f t="shared" si="8"/>
        <v>2</v>
      </c>
      <c r="L96" s="84">
        <v>2751.8291882243007</v>
      </c>
      <c r="M96" s="85">
        <f t="shared" si="9"/>
        <v>5503.6583764486013</v>
      </c>
      <c r="N96" s="86"/>
    </row>
    <row r="97" spans="1:14" s="94" customFormat="1" ht="214.5" hidden="1" outlineLevel="1" x14ac:dyDescent="0.35">
      <c r="B97" s="7" t="s">
        <v>794</v>
      </c>
      <c r="C97" s="80" t="s">
        <v>931</v>
      </c>
      <c r="D97" s="106" t="s">
        <v>754</v>
      </c>
      <c r="E97" s="100" t="s">
        <v>36</v>
      </c>
      <c r="F97" s="17">
        <v>3</v>
      </c>
      <c r="G97" s="18"/>
      <c r="H97" s="18"/>
      <c r="I97" s="19"/>
      <c r="J97" s="20"/>
      <c r="K97" s="83">
        <f t="shared" si="8"/>
        <v>3</v>
      </c>
      <c r="L97" s="84">
        <v>2379.8620000000005</v>
      </c>
      <c r="M97" s="85">
        <f t="shared" si="9"/>
        <v>7139.5860000000011</v>
      </c>
      <c r="N97" s="86"/>
    </row>
    <row r="98" spans="1:14" s="94" customFormat="1" ht="118.5" hidden="1" outlineLevel="1" x14ac:dyDescent="0.35">
      <c r="B98" s="7" t="s">
        <v>795</v>
      </c>
      <c r="C98" s="80" t="s">
        <v>931</v>
      </c>
      <c r="D98" s="89" t="s">
        <v>752</v>
      </c>
      <c r="E98" s="100" t="s">
        <v>36</v>
      </c>
      <c r="F98" s="17">
        <v>11</v>
      </c>
      <c r="G98" s="18"/>
      <c r="H98" s="18"/>
      <c r="I98" s="19"/>
      <c r="J98" s="20"/>
      <c r="K98" s="83">
        <f t="shared" si="8"/>
        <v>11</v>
      </c>
      <c r="L98" s="84">
        <v>2286.2440855042555</v>
      </c>
      <c r="M98" s="85">
        <f t="shared" si="9"/>
        <v>25148.684940546809</v>
      </c>
      <c r="N98" s="86"/>
    </row>
    <row r="99" spans="1:14" s="94" customFormat="1" ht="190.5" hidden="1" outlineLevel="1" x14ac:dyDescent="0.35">
      <c r="B99" s="7" t="s">
        <v>796</v>
      </c>
      <c r="C99" s="80" t="s">
        <v>931</v>
      </c>
      <c r="D99" s="89" t="s">
        <v>753</v>
      </c>
      <c r="E99" s="100" t="s">
        <v>36</v>
      </c>
      <c r="F99" s="17">
        <v>1</v>
      </c>
      <c r="G99" s="18"/>
      <c r="H99" s="18"/>
      <c r="I99" s="19"/>
      <c r="J99" s="20"/>
      <c r="K99" s="83">
        <f t="shared" si="8"/>
        <v>1</v>
      </c>
      <c r="L99" s="84">
        <v>2182.8073333333336</v>
      </c>
      <c r="M99" s="85">
        <f t="shared" si="9"/>
        <v>2182.8073333333336</v>
      </c>
      <c r="N99" s="86"/>
    </row>
    <row r="100" spans="1:14" s="94" customFormat="1" ht="142.5" hidden="1" outlineLevel="1" x14ac:dyDescent="0.35">
      <c r="B100" s="7" t="s">
        <v>797</v>
      </c>
      <c r="C100" s="80" t="s">
        <v>931</v>
      </c>
      <c r="D100" s="89" t="s">
        <v>926</v>
      </c>
      <c r="E100" s="100" t="s">
        <v>36</v>
      </c>
      <c r="F100" s="17">
        <v>1</v>
      </c>
      <c r="G100" s="18"/>
      <c r="H100" s="18"/>
      <c r="I100" s="19"/>
      <c r="J100" s="20"/>
      <c r="K100" s="83">
        <f t="shared" si="8"/>
        <v>1</v>
      </c>
      <c r="L100" s="84">
        <v>2165.8207521709223</v>
      </c>
      <c r="M100" s="85">
        <f t="shared" si="9"/>
        <v>2165.8207521709223</v>
      </c>
      <c r="N100" s="86"/>
    </row>
    <row r="101" spans="1:14" s="94" customFormat="1" hidden="1" outlineLevel="1" x14ac:dyDescent="0.35">
      <c r="B101" s="4"/>
      <c r="C101" s="87"/>
      <c r="D101" s="74" t="s">
        <v>762</v>
      </c>
      <c r="E101" s="75"/>
      <c r="F101" s="14"/>
      <c r="G101" s="15"/>
      <c r="H101" s="15"/>
      <c r="I101" s="15"/>
      <c r="J101" s="16"/>
      <c r="K101" s="76"/>
      <c r="L101" s="77"/>
      <c r="M101" s="88"/>
      <c r="N101" s="86"/>
    </row>
    <row r="102" spans="1:14" s="94" customFormat="1" ht="96" hidden="1" outlineLevel="1" x14ac:dyDescent="0.35">
      <c r="B102" s="7" t="s">
        <v>798</v>
      </c>
      <c r="C102" s="80" t="s">
        <v>931</v>
      </c>
      <c r="D102" s="89" t="s">
        <v>927</v>
      </c>
      <c r="E102" s="100" t="s">
        <v>185</v>
      </c>
      <c r="F102" s="17">
        <v>5.5</v>
      </c>
      <c r="G102" s="18"/>
      <c r="H102" s="18"/>
      <c r="I102" s="19"/>
      <c r="J102" s="20"/>
      <c r="K102" s="83">
        <f>SUM(F102:J102)</f>
        <v>5.5</v>
      </c>
      <c r="L102" s="84">
        <v>640.52746666666678</v>
      </c>
      <c r="M102" s="85">
        <f>K102*L102</f>
        <v>3522.9010666666672</v>
      </c>
      <c r="N102" s="86"/>
    </row>
    <row r="103" spans="1:14" s="94" customFormat="1" ht="96" hidden="1" outlineLevel="1" x14ac:dyDescent="0.35">
      <c r="B103" s="7" t="s">
        <v>799</v>
      </c>
      <c r="C103" s="80" t="s">
        <v>931</v>
      </c>
      <c r="D103" s="89" t="s">
        <v>928</v>
      </c>
      <c r="E103" s="100" t="s">
        <v>185</v>
      </c>
      <c r="F103" s="17">
        <f>6.75+7.05</f>
        <v>13.8</v>
      </c>
      <c r="G103" s="18"/>
      <c r="H103" s="18"/>
      <c r="I103" s="19"/>
      <c r="J103" s="20"/>
      <c r="K103" s="83">
        <f>SUM(F103:J103)</f>
        <v>13.8</v>
      </c>
      <c r="L103" s="84">
        <v>640.52746666666678</v>
      </c>
      <c r="M103" s="85">
        <f>K103*L103</f>
        <v>8839.2790400000013</v>
      </c>
      <c r="N103" s="86"/>
    </row>
    <row r="104" spans="1:14" s="94" customFormat="1" ht="72.75" hidden="1" outlineLevel="1" thickBot="1" x14ac:dyDescent="0.4">
      <c r="B104" s="7" t="s">
        <v>842</v>
      </c>
      <c r="C104" s="80" t="s">
        <v>931</v>
      </c>
      <c r="D104" s="89" t="s">
        <v>929</v>
      </c>
      <c r="E104" s="100" t="s">
        <v>36</v>
      </c>
      <c r="F104" s="17">
        <v>1</v>
      </c>
      <c r="G104" s="18"/>
      <c r="H104" s="18"/>
      <c r="I104" s="19"/>
      <c r="J104" s="20"/>
      <c r="K104" s="83">
        <f>SUM(F104:J104)</f>
        <v>1</v>
      </c>
      <c r="L104" s="84">
        <v>640.52746666666678</v>
      </c>
      <c r="M104" s="85">
        <f>K104*L104</f>
        <v>640.52746666666678</v>
      </c>
      <c r="N104" s="86"/>
    </row>
    <row r="105" spans="1:14" s="72" customFormat="1" ht="24.75" collapsed="1" thickBot="1" x14ac:dyDescent="0.35">
      <c r="A105" s="64"/>
      <c r="B105" s="65" t="s">
        <v>94</v>
      </c>
      <c r="C105" s="66"/>
      <c r="D105" s="67"/>
      <c r="E105" s="67"/>
      <c r="F105" s="1"/>
      <c r="G105" s="2"/>
      <c r="H105" s="2"/>
      <c r="I105" s="2"/>
      <c r="J105" s="3"/>
      <c r="K105" s="69"/>
      <c r="L105" s="95"/>
      <c r="M105" s="96">
        <f>SUM(M106:M112)</f>
        <v>58895.154386571136</v>
      </c>
      <c r="N105" s="97"/>
    </row>
    <row r="106" spans="1:14" s="94" customFormat="1" ht="48" hidden="1" outlineLevel="1" x14ac:dyDescent="0.35">
      <c r="B106" s="7" t="s">
        <v>95</v>
      </c>
      <c r="C106" s="80" t="s">
        <v>931</v>
      </c>
      <c r="D106" s="89" t="s">
        <v>598</v>
      </c>
      <c r="E106" s="92" t="s">
        <v>44</v>
      </c>
      <c r="F106" s="17">
        <v>738.27</v>
      </c>
      <c r="G106" s="18"/>
      <c r="H106" s="18"/>
      <c r="I106" s="19"/>
      <c r="J106" s="20"/>
      <c r="K106" s="83">
        <f t="shared" ref="K106:K111" si="10">SUM(F106:J106)</f>
        <v>738.27</v>
      </c>
      <c r="L106" s="84">
        <v>25.634280533333335</v>
      </c>
      <c r="M106" s="85">
        <f>K106*L106</f>
        <v>18925.020289344</v>
      </c>
      <c r="N106" s="86"/>
    </row>
    <row r="107" spans="1:14" s="94" customFormat="1" ht="70.5" hidden="1" outlineLevel="1" x14ac:dyDescent="0.35">
      <c r="B107" s="7" t="s">
        <v>96</v>
      </c>
      <c r="C107" s="80" t="s">
        <v>931</v>
      </c>
      <c r="D107" s="89" t="s">
        <v>599</v>
      </c>
      <c r="E107" s="92" t="s">
        <v>44</v>
      </c>
      <c r="F107" s="17">
        <f>43.75+21.87+27.7</f>
        <v>93.320000000000007</v>
      </c>
      <c r="G107" s="18"/>
      <c r="H107" s="18"/>
      <c r="I107" s="19"/>
      <c r="J107" s="20"/>
      <c r="K107" s="83">
        <f t="shared" si="10"/>
        <v>93.320000000000007</v>
      </c>
      <c r="L107" s="84">
        <v>79.854929421993816</v>
      </c>
      <c r="M107" s="85">
        <f t="shared" ref="M107:M112" si="11">K107*L107</f>
        <v>7452.0620136604639</v>
      </c>
      <c r="N107" s="86"/>
    </row>
    <row r="108" spans="1:14" s="94" customFormat="1" ht="48" hidden="1" outlineLevel="1" x14ac:dyDescent="0.35">
      <c r="B108" s="7" t="s">
        <v>97</v>
      </c>
      <c r="C108" s="80" t="s">
        <v>931</v>
      </c>
      <c r="D108" s="89" t="s">
        <v>600</v>
      </c>
      <c r="E108" s="92" t="s">
        <v>44</v>
      </c>
      <c r="F108" s="17">
        <v>242.03</v>
      </c>
      <c r="G108" s="18"/>
      <c r="H108" s="18"/>
      <c r="I108" s="19"/>
      <c r="J108" s="20"/>
      <c r="K108" s="83">
        <f t="shared" si="10"/>
        <v>242.03</v>
      </c>
      <c r="L108" s="84">
        <v>23.103150000000003</v>
      </c>
      <c r="M108" s="85">
        <f t="shared" si="11"/>
        <v>5591.6553945000005</v>
      </c>
      <c r="N108" s="86"/>
    </row>
    <row r="109" spans="1:14" s="94" customFormat="1" ht="42.75" hidden="1" customHeight="1" outlineLevel="1" x14ac:dyDescent="0.35">
      <c r="B109" s="7" t="s">
        <v>98</v>
      </c>
      <c r="C109" s="80" t="s">
        <v>931</v>
      </c>
      <c r="D109" s="106" t="s">
        <v>601</v>
      </c>
      <c r="E109" s="92" t="s">
        <v>44</v>
      </c>
      <c r="F109" s="17">
        <f>27+98.84</f>
        <v>125.84</v>
      </c>
      <c r="G109" s="18"/>
      <c r="H109" s="18"/>
      <c r="I109" s="19"/>
      <c r="J109" s="20"/>
      <c r="K109" s="83">
        <f t="shared" si="10"/>
        <v>125.84</v>
      </c>
      <c r="L109" s="84">
        <v>56.25383333333334</v>
      </c>
      <c r="M109" s="85">
        <f t="shared" si="11"/>
        <v>7078.9823866666675</v>
      </c>
      <c r="N109" s="86"/>
    </row>
    <row r="110" spans="1:14" s="94" customFormat="1" ht="72" hidden="1" outlineLevel="1" x14ac:dyDescent="0.35">
      <c r="B110" s="7" t="s">
        <v>99</v>
      </c>
      <c r="C110" s="80" t="s">
        <v>931</v>
      </c>
      <c r="D110" s="106" t="s">
        <v>617</v>
      </c>
      <c r="E110" s="92" t="s">
        <v>44</v>
      </c>
      <c r="F110" s="17">
        <v>121.62</v>
      </c>
      <c r="G110" s="18"/>
      <c r="H110" s="18"/>
      <c r="I110" s="19"/>
      <c r="J110" s="20"/>
      <c r="K110" s="83">
        <f>SUM(F110:J110)</f>
        <v>121.62</v>
      </c>
      <c r="L110" s="84">
        <v>138.26360000000003</v>
      </c>
      <c r="M110" s="85">
        <f t="shared" si="11"/>
        <v>16815.619032000002</v>
      </c>
      <c r="N110" s="86"/>
    </row>
    <row r="111" spans="1:14" s="94" customFormat="1" ht="69" hidden="1" customHeight="1" outlineLevel="1" x14ac:dyDescent="0.35">
      <c r="B111" s="7" t="s">
        <v>100</v>
      </c>
      <c r="C111" s="80" t="s">
        <v>931</v>
      </c>
      <c r="D111" s="89" t="s">
        <v>618</v>
      </c>
      <c r="E111" s="92" t="s">
        <v>44</v>
      </c>
      <c r="F111" s="17">
        <v>0</v>
      </c>
      <c r="G111" s="18"/>
      <c r="H111" s="18"/>
      <c r="I111" s="19"/>
      <c r="J111" s="20"/>
      <c r="K111" s="83">
        <f t="shared" si="10"/>
        <v>0</v>
      </c>
      <c r="L111" s="84">
        <v>23.103150000000003</v>
      </c>
      <c r="M111" s="85">
        <f t="shared" si="11"/>
        <v>0</v>
      </c>
      <c r="N111" s="86"/>
    </row>
    <row r="112" spans="1:14" s="94" customFormat="1" ht="57.75" hidden="1" customHeight="1" outlineLevel="1" thickBot="1" x14ac:dyDescent="0.4">
      <c r="B112" s="7" t="s">
        <v>537</v>
      </c>
      <c r="C112" s="80" t="s">
        <v>931</v>
      </c>
      <c r="D112" s="89" t="s">
        <v>602</v>
      </c>
      <c r="E112" s="92" t="s">
        <v>50</v>
      </c>
      <c r="F112" s="17">
        <f>57.97+146.67</f>
        <v>204.64</v>
      </c>
      <c r="G112" s="18"/>
      <c r="H112" s="18"/>
      <c r="I112" s="19"/>
      <c r="J112" s="20"/>
      <c r="K112" s="83">
        <f>SUM(F112:J112)</f>
        <v>204.64</v>
      </c>
      <c r="L112" s="84">
        <v>14.815360000000004</v>
      </c>
      <c r="M112" s="85">
        <f t="shared" si="11"/>
        <v>3031.8152704000004</v>
      </c>
      <c r="N112" s="86"/>
    </row>
    <row r="113" spans="1:14" s="94" customFormat="1" ht="24.75" collapsed="1" thickBot="1" x14ac:dyDescent="0.4">
      <c r="B113" s="65" t="s">
        <v>101</v>
      </c>
      <c r="C113" s="66"/>
      <c r="D113" s="67"/>
      <c r="E113" s="67"/>
      <c r="F113" s="1"/>
      <c r="G113" s="2"/>
      <c r="H113" s="2"/>
      <c r="I113" s="2"/>
      <c r="J113" s="3"/>
      <c r="K113" s="69"/>
      <c r="L113" s="95"/>
      <c r="M113" s="96">
        <f>SUM(M114:M123)</f>
        <v>74877.307446895007</v>
      </c>
      <c r="N113" s="97"/>
    </row>
    <row r="114" spans="1:14" s="94" customFormat="1" hidden="1" outlineLevel="1" x14ac:dyDescent="0.35">
      <c r="B114" s="4"/>
      <c r="C114" s="87"/>
      <c r="D114" s="74" t="s">
        <v>102</v>
      </c>
      <c r="E114" s="75"/>
      <c r="F114" s="14"/>
      <c r="G114" s="15"/>
      <c r="H114" s="15"/>
      <c r="I114" s="15"/>
      <c r="J114" s="16"/>
      <c r="K114" s="76"/>
      <c r="L114" s="77"/>
      <c r="M114" s="88"/>
      <c r="N114" s="86"/>
    </row>
    <row r="115" spans="1:14" s="94" customFormat="1" ht="52.5" hidden="1" customHeight="1" outlineLevel="1" x14ac:dyDescent="0.35">
      <c r="B115" s="7" t="s">
        <v>103</v>
      </c>
      <c r="C115" s="80" t="s">
        <v>931</v>
      </c>
      <c r="D115" s="89" t="s">
        <v>603</v>
      </c>
      <c r="E115" s="92" t="s">
        <v>44</v>
      </c>
      <c r="F115" s="17">
        <f>1557.792+47.53</f>
        <v>1605.3219999999999</v>
      </c>
      <c r="G115" s="18"/>
      <c r="H115" s="18"/>
      <c r="I115" s="19"/>
      <c r="J115" s="20"/>
      <c r="K115" s="83">
        <f t="shared" ref="K115:K120" si="12">SUM(F115:J115)</f>
        <v>1605.3219999999999</v>
      </c>
      <c r="L115" s="84">
        <v>31.289145000000001</v>
      </c>
      <c r="M115" s="85">
        <f t="shared" ref="M115:M120" si="13">K115*L115</f>
        <v>50229.15282969</v>
      </c>
      <c r="N115" s="86"/>
    </row>
    <row r="116" spans="1:14" s="94" customFormat="1" ht="52.5" hidden="1" customHeight="1" outlineLevel="1" x14ac:dyDescent="0.35">
      <c r="B116" s="7" t="s">
        <v>104</v>
      </c>
      <c r="C116" s="80" t="s">
        <v>931</v>
      </c>
      <c r="D116" s="89" t="s">
        <v>604</v>
      </c>
      <c r="E116" s="102" t="s">
        <v>44</v>
      </c>
      <c r="F116" s="17">
        <v>74.14</v>
      </c>
      <c r="G116" s="18"/>
      <c r="H116" s="18"/>
      <c r="I116" s="19"/>
      <c r="J116" s="20"/>
      <c r="K116" s="83">
        <f t="shared" si="12"/>
        <v>74.14</v>
      </c>
      <c r="L116" s="84">
        <v>32.046898333333338</v>
      </c>
      <c r="M116" s="85">
        <f t="shared" si="13"/>
        <v>2375.9570424333338</v>
      </c>
      <c r="N116" s="86"/>
    </row>
    <row r="117" spans="1:14" s="94" customFormat="1" ht="52.5" hidden="1" customHeight="1" outlineLevel="1" x14ac:dyDescent="0.35">
      <c r="B117" s="7" t="s">
        <v>105</v>
      </c>
      <c r="C117" s="80" t="s">
        <v>931</v>
      </c>
      <c r="D117" s="89" t="s">
        <v>605</v>
      </c>
      <c r="E117" s="102" t="s">
        <v>44</v>
      </c>
      <c r="F117" s="17">
        <v>110.54</v>
      </c>
      <c r="G117" s="18"/>
      <c r="H117" s="18"/>
      <c r="I117" s="19"/>
      <c r="J117" s="20"/>
      <c r="K117" s="83">
        <f t="shared" si="12"/>
        <v>110.54</v>
      </c>
      <c r="L117" s="84">
        <v>34.453565000000005</v>
      </c>
      <c r="M117" s="85">
        <f t="shared" si="13"/>
        <v>3808.4970751000005</v>
      </c>
      <c r="N117" s="86"/>
    </row>
    <row r="118" spans="1:14" s="94" customFormat="1" ht="52.5" hidden="1" customHeight="1" outlineLevel="1" x14ac:dyDescent="0.35">
      <c r="B118" s="7" t="s">
        <v>106</v>
      </c>
      <c r="C118" s="80" t="s">
        <v>931</v>
      </c>
      <c r="D118" s="89" t="s">
        <v>606</v>
      </c>
      <c r="E118" s="102" t="s">
        <v>44</v>
      </c>
      <c r="F118" s="17">
        <v>20.28</v>
      </c>
      <c r="G118" s="18"/>
      <c r="H118" s="18"/>
      <c r="I118" s="19"/>
      <c r="J118" s="20"/>
      <c r="K118" s="83">
        <f t="shared" si="12"/>
        <v>20.28</v>
      </c>
      <c r="L118" s="84">
        <v>32.990231666666666</v>
      </c>
      <c r="M118" s="85">
        <f t="shared" si="13"/>
        <v>669.04189819999999</v>
      </c>
      <c r="N118" s="86"/>
    </row>
    <row r="119" spans="1:14" s="94" customFormat="1" ht="52.5" hidden="1" customHeight="1" outlineLevel="1" x14ac:dyDescent="0.35">
      <c r="B119" s="7" t="s">
        <v>107</v>
      </c>
      <c r="C119" s="80" t="s">
        <v>931</v>
      </c>
      <c r="D119" s="89" t="s">
        <v>607</v>
      </c>
      <c r="E119" s="102" t="s">
        <v>44</v>
      </c>
      <c r="F119" s="17">
        <v>60.97</v>
      </c>
      <c r="G119" s="18"/>
      <c r="H119" s="18"/>
      <c r="I119" s="19"/>
      <c r="J119" s="20"/>
      <c r="K119" s="83">
        <f t="shared" si="12"/>
        <v>60.97</v>
      </c>
      <c r="L119" s="84">
        <v>34.453565000000005</v>
      </c>
      <c r="M119" s="85">
        <f t="shared" si="13"/>
        <v>2100.6338580500001</v>
      </c>
      <c r="N119" s="86"/>
    </row>
    <row r="120" spans="1:14" s="94" customFormat="1" ht="52.5" hidden="1" customHeight="1" outlineLevel="1" x14ac:dyDescent="0.35">
      <c r="B120" s="7" t="s">
        <v>534</v>
      </c>
      <c r="C120" s="80" t="s">
        <v>931</v>
      </c>
      <c r="D120" s="89" t="s">
        <v>608</v>
      </c>
      <c r="E120" s="102" t="s">
        <v>44</v>
      </c>
      <c r="F120" s="17">
        <v>372.03300000000002</v>
      </c>
      <c r="G120" s="18"/>
      <c r="H120" s="18"/>
      <c r="I120" s="19"/>
      <c r="J120" s="20"/>
      <c r="K120" s="83">
        <f t="shared" si="12"/>
        <v>372.03300000000002</v>
      </c>
      <c r="L120" s="84">
        <v>35.211318333333338</v>
      </c>
      <c r="M120" s="85">
        <f t="shared" si="13"/>
        <v>13099.772393505002</v>
      </c>
      <c r="N120" s="86"/>
    </row>
    <row r="121" spans="1:14" s="94" customFormat="1" hidden="1" outlineLevel="1" x14ac:dyDescent="0.35">
      <c r="B121" s="4"/>
      <c r="C121" s="87"/>
      <c r="D121" s="74" t="s">
        <v>108</v>
      </c>
      <c r="E121" s="75"/>
      <c r="F121" s="14"/>
      <c r="G121" s="15"/>
      <c r="H121" s="15"/>
      <c r="I121" s="15"/>
      <c r="J121" s="16"/>
      <c r="K121" s="76"/>
      <c r="L121" s="77"/>
      <c r="M121" s="88"/>
      <c r="N121" s="86"/>
    </row>
    <row r="122" spans="1:14" s="94" customFormat="1" ht="55.5" hidden="1" customHeight="1" outlineLevel="1" x14ac:dyDescent="0.35">
      <c r="B122" s="7" t="s">
        <v>535</v>
      </c>
      <c r="C122" s="80" t="s">
        <v>931</v>
      </c>
      <c r="D122" s="106" t="s">
        <v>609</v>
      </c>
      <c r="E122" s="102" t="s">
        <v>44</v>
      </c>
      <c r="F122" s="17">
        <v>84.97</v>
      </c>
      <c r="G122" s="18"/>
      <c r="H122" s="18"/>
      <c r="I122" s="19"/>
      <c r="J122" s="20"/>
      <c r="K122" s="83">
        <f>SUM(F122:J122)</f>
        <v>84.97</v>
      </c>
      <c r="L122" s="84">
        <v>30.531391666666668</v>
      </c>
      <c r="M122" s="85">
        <f>K122*L122</f>
        <v>2594.2523499166668</v>
      </c>
      <c r="N122" s="86"/>
    </row>
    <row r="123" spans="1:14" s="94" customFormat="1" ht="55.5" hidden="1" customHeight="1" outlineLevel="1" thickBot="1" x14ac:dyDescent="0.4">
      <c r="B123" s="7" t="s">
        <v>536</v>
      </c>
      <c r="C123" s="80" t="s">
        <v>931</v>
      </c>
      <c r="D123" s="106" t="s">
        <v>610</v>
      </c>
      <c r="E123" s="102" t="s">
        <v>44</v>
      </c>
      <c r="F123" s="17">
        <v>0</v>
      </c>
      <c r="G123" s="18"/>
      <c r="H123" s="18"/>
      <c r="I123" s="19"/>
      <c r="J123" s="20"/>
      <c r="K123" s="83">
        <f>SUM(F123:J123)</f>
        <v>0</v>
      </c>
      <c r="L123" s="84">
        <v>21.896971666666669</v>
      </c>
      <c r="M123" s="85">
        <f>K123*L123</f>
        <v>0</v>
      </c>
      <c r="N123" s="86"/>
    </row>
    <row r="124" spans="1:14" s="94" customFormat="1" ht="24.75" collapsed="1" thickBot="1" x14ac:dyDescent="0.4">
      <c r="B124" s="65" t="s">
        <v>500</v>
      </c>
      <c r="C124" s="66"/>
      <c r="D124" s="67"/>
      <c r="E124" s="67"/>
      <c r="F124" s="1"/>
      <c r="G124" s="2"/>
      <c r="H124" s="2"/>
      <c r="I124" s="2"/>
      <c r="J124" s="3"/>
      <c r="K124" s="69"/>
      <c r="L124" s="95"/>
      <c r="M124" s="96">
        <f>SUM(M125:M125)</f>
        <v>2403.2688294999998</v>
      </c>
      <c r="N124" s="97"/>
    </row>
    <row r="125" spans="1:14" s="94" customFormat="1" ht="30.75" hidden="1" customHeight="1" outlineLevel="1" thickBot="1" x14ac:dyDescent="0.4">
      <c r="B125" s="10" t="s">
        <v>109</v>
      </c>
      <c r="C125" s="80" t="s">
        <v>931</v>
      </c>
      <c r="D125" s="89" t="s">
        <v>611</v>
      </c>
      <c r="E125" s="92" t="s">
        <v>36</v>
      </c>
      <c r="F125" s="17">
        <v>7</v>
      </c>
      <c r="G125" s="18"/>
      <c r="H125" s="18"/>
      <c r="I125" s="19"/>
      <c r="J125" s="20"/>
      <c r="K125" s="83">
        <f>SUM(F125:J125)</f>
        <v>7</v>
      </c>
      <c r="L125" s="84">
        <v>343.3241185</v>
      </c>
      <c r="M125" s="85">
        <f>K125*L125</f>
        <v>2403.2688294999998</v>
      </c>
      <c r="N125" s="86"/>
    </row>
    <row r="126" spans="1:14" s="94" customFormat="1" ht="24.75" collapsed="1" thickBot="1" x14ac:dyDescent="0.4">
      <c r="B126" s="65" t="s">
        <v>110</v>
      </c>
      <c r="C126" s="66"/>
      <c r="D126" s="67"/>
      <c r="E126" s="67"/>
      <c r="F126" s="1"/>
      <c r="G126" s="2"/>
      <c r="H126" s="2"/>
      <c r="I126" s="2"/>
      <c r="J126" s="3"/>
      <c r="K126" s="69"/>
      <c r="L126" s="95"/>
      <c r="M126" s="96">
        <f>SUM(M128:M148)</f>
        <v>27464.6292128731</v>
      </c>
      <c r="N126" s="97"/>
    </row>
    <row r="127" spans="1:14" s="94" customFormat="1" hidden="1" outlineLevel="1" x14ac:dyDescent="0.35">
      <c r="B127" s="4"/>
      <c r="C127" s="87"/>
      <c r="D127" s="74" t="s">
        <v>627</v>
      </c>
      <c r="E127" s="75"/>
      <c r="F127" s="14"/>
      <c r="G127" s="15"/>
      <c r="H127" s="15"/>
      <c r="I127" s="15"/>
      <c r="J127" s="16"/>
      <c r="K127" s="150"/>
      <c r="L127" s="77"/>
      <c r="M127" s="88"/>
      <c r="N127" s="86"/>
    </row>
    <row r="128" spans="1:14" s="72" customFormat="1" hidden="1" outlineLevel="1" x14ac:dyDescent="0.3">
      <c r="A128" s="64"/>
      <c r="B128" s="7" t="s">
        <v>111</v>
      </c>
      <c r="C128" s="80" t="s">
        <v>931</v>
      </c>
      <c r="D128" s="89" t="s">
        <v>625</v>
      </c>
      <c r="E128" s="92" t="s">
        <v>112</v>
      </c>
      <c r="F128" s="152"/>
      <c r="G128" s="18"/>
      <c r="H128" s="18"/>
      <c r="I128" s="18"/>
      <c r="J128" s="19"/>
      <c r="K128" s="151">
        <f>SUM(F128:J128)</f>
        <v>0</v>
      </c>
      <c r="L128" s="84">
        <v>1295.5625578272202</v>
      </c>
      <c r="M128" s="85">
        <f t="shared" ref="M128:M137" si="14">K128*L128</f>
        <v>0</v>
      </c>
      <c r="N128" s="86"/>
    </row>
    <row r="129" spans="1:14" s="72" customFormat="1" hidden="1" outlineLevel="1" x14ac:dyDescent="0.3">
      <c r="A129" s="64"/>
      <c r="B129" s="7" t="s">
        <v>113</v>
      </c>
      <c r="C129" s="80" t="s">
        <v>931</v>
      </c>
      <c r="D129" s="89" t="s">
        <v>619</v>
      </c>
      <c r="E129" s="92" t="s">
        <v>112</v>
      </c>
      <c r="F129" s="153"/>
      <c r="G129" s="18"/>
      <c r="H129" s="18"/>
      <c r="I129" s="19"/>
      <c r="J129" s="19"/>
      <c r="K129" s="83">
        <f t="shared" ref="K129:K137" si="15">SUM(F129:J129)</f>
        <v>0</v>
      </c>
      <c r="L129" s="84">
        <v>435.6782827230868</v>
      </c>
      <c r="M129" s="85">
        <f t="shared" si="14"/>
        <v>0</v>
      </c>
      <c r="N129" s="86"/>
    </row>
    <row r="130" spans="1:14" s="63" customFormat="1" hidden="1" outlineLevel="1" x14ac:dyDescent="0.3">
      <c r="A130" s="62"/>
      <c r="B130" s="7" t="s">
        <v>114</v>
      </c>
      <c r="C130" s="80" t="s">
        <v>931</v>
      </c>
      <c r="D130" s="89" t="s">
        <v>538</v>
      </c>
      <c r="E130" s="92" t="s">
        <v>40</v>
      </c>
      <c r="F130" s="153"/>
      <c r="G130" s="18"/>
      <c r="H130" s="18"/>
      <c r="I130" s="18"/>
      <c r="J130" s="18"/>
      <c r="K130" s="83">
        <f t="shared" si="15"/>
        <v>0</v>
      </c>
      <c r="L130" s="84">
        <v>97.270191347066771</v>
      </c>
      <c r="M130" s="85">
        <f t="shared" si="14"/>
        <v>0</v>
      </c>
      <c r="N130" s="86"/>
    </row>
    <row r="131" spans="1:14" s="63" customFormat="1" hidden="1" outlineLevel="1" x14ac:dyDescent="0.3">
      <c r="A131" s="62"/>
      <c r="B131" s="7" t="s">
        <v>115</v>
      </c>
      <c r="C131" s="80" t="s">
        <v>931</v>
      </c>
      <c r="D131" s="89" t="s">
        <v>511</v>
      </c>
      <c r="E131" s="92" t="s">
        <v>14</v>
      </c>
      <c r="F131" s="153"/>
      <c r="G131" s="18"/>
      <c r="H131" s="18"/>
      <c r="I131" s="19"/>
      <c r="J131" s="19"/>
      <c r="K131" s="83">
        <f t="shared" si="15"/>
        <v>0</v>
      </c>
      <c r="L131" s="84">
        <v>418.49993483730344</v>
      </c>
      <c r="M131" s="85">
        <f t="shared" si="14"/>
        <v>0</v>
      </c>
      <c r="N131" s="86"/>
    </row>
    <row r="132" spans="1:14" s="94" customFormat="1" hidden="1" outlineLevel="1" x14ac:dyDescent="0.35">
      <c r="B132" s="7" t="s">
        <v>116</v>
      </c>
      <c r="C132" s="80" t="s">
        <v>931</v>
      </c>
      <c r="D132" s="89" t="s">
        <v>512</v>
      </c>
      <c r="E132" s="92" t="s">
        <v>112</v>
      </c>
      <c r="F132" s="153"/>
      <c r="G132" s="18"/>
      <c r="H132" s="18"/>
      <c r="I132" s="19"/>
      <c r="J132" s="19"/>
      <c r="K132" s="83">
        <f t="shared" si="15"/>
        <v>0</v>
      </c>
      <c r="L132" s="84">
        <v>980.40823851911512</v>
      </c>
      <c r="M132" s="85">
        <f t="shared" si="14"/>
        <v>0</v>
      </c>
      <c r="N132" s="86"/>
    </row>
    <row r="133" spans="1:14" s="94" customFormat="1" hidden="1" outlineLevel="1" x14ac:dyDescent="0.35">
      <c r="B133" s="7" t="s">
        <v>117</v>
      </c>
      <c r="C133" s="80" t="s">
        <v>931</v>
      </c>
      <c r="D133" s="89" t="s">
        <v>626</v>
      </c>
      <c r="E133" s="92" t="s">
        <v>36</v>
      </c>
      <c r="F133" s="153"/>
      <c r="G133" s="18"/>
      <c r="H133" s="18"/>
      <c r="I133" s="19"/>
      <c r="J133" s="19"/>
      <c r="K133" s="83">
        <f t="shared" si="15"/>
        <v>0</v>
      </c>
      <c r="L133" s="84">
        <v>4.314557434461741</v>
      </c>
      <c r="M133" s="85">
        <f t="shared" si="14"/>
        <v>0</v>
      </c>
      <c r="N133" s="86"/>
    </row>
    <row r="134" spans="1:14" s="94" customFormat="1" hidden="1" outlineLevel="1" x14ac:dyDescent="0.35">
      <c r="B134" s="7" t="s">
        <v>118</v>
      </c>
      <c r="C134" s="80" t="s">
        <v>931</v>
      </c>
      <c r="D134" s="89" t="s">
        <v>637</v>
      </c>
      <c r="E134" s="92" t="s">
        <v>40</v>
      </c>
      <c r="F134" s="153"/>
      <c r="G134" s="18"/>
      <c r="H134" s="18"/>
      <c r="I134" s="18"/>
      <c r="J134" s="18"/>
      <c r="K134" s="83">
        <f t="shared" si="15"/>
        <v>0</v>
      </c>
      <c r="L134" s="84">
        <v>87.318160935845853</v>
      </c>
      <c r="M134" s="85">
        <f t="shared" si="14"/>
        <v>0</v>
      </c>
      <c r="N134" s="86"/>
    </row>
    <row r="135" spans="1:14" s="94" customFormat="1" hidden="1" outlineLevel="1" x14ac:dyDescent="0.35">
      <c r="B135" s="7" t="s">
        <v>119</v>
      </c>
      <c r="C135" s="80" t="s">
        <v>931</v>
      </c>
      <c r="D135" s="89" t="s">
        <v>636</v>
      </c>
      <c r="E135" s="92" t="s">
        <v>14</v>
      </c>
      <c r="F135" s="153"/>
      <c r="G135" s="18"/>
      <c r="H135" s="18"/>
      <c r="I135" s="19"/>
      <c r="J135" s="19"/>
      <c r="K135" s="83">
        <f t="shared" si="15"/>
        <v>0</v>
      </c>
      <c r="L135" s="84">
        <v>1277.246027554793</v>
      </c>
      <c r="M135" s="85">
        <f t="shared" si="14"/>
        <v>0</v>
      </c>
      <c r="N135" s="86"/>
    </row>
    <row r="136" spans="1:14" s="94" customFormat="1" hidden="1" outlineLevel="1" x14ac:dyDescent="0.35">
      <c r="B136" s="7" t="s">
        <v>120</v>
      </c>
      <c r="C136" s="80" t="s">
        <v>931</v>
      </c>
      <c r="D136" s="89" t="s">
        <v>513</v>
      </c>
      <c r="E136" s="92" t="s">
        <v>36</v>
      </c>
      <c r="F136" s="153"/>
      <c r="G136" s="18"/>
      <c r="H136" s="18"/>
      <c r="I136" s="19"/>
      <c r="J136" s="19"/>
      <c r="K136" s="83">
        <f t="shared" si="15"/>
        <v>0</v>
      </c>
      <c r="L136" s="84">
        <v>1376.8953444284186</v>
      </c>
      <c r="M136" s="85">
        <f t="shared" si="14"/>
        <v>0</v>
      </c>
      <c r="N136" s="86"/>
    </row>
    <row r="137" spans="1:14" s="94" customFormat="1" hidden="1" outlineLevel="1" x14ac:dyDescent="0.35">
      <c r="B137" s="7" t="s">
        <v>121</v>
      </c>
      <c r="C137" s="80" t="s">
        <v>931</v>
      </c>
      <c r="D137" s="89" t="s">
        <v>514</v>
      </c>
      <c r="E137" s="92" t="s">
        <v>112</v>
      </c>
      <c r="F137" s="154"/>
      <c r="G137" s="18"/>
      <c r="H137" s="18"/>
      <c r="I137" s="19"/>
      <c r="J137" s="19"/>
      <c r="K137" s="83">
        <f t="shared" si="15"/>
        <v>0</v>
      </c>
      <c r="L137" s="84">
        <v>37.600310924394677</v>
      </c>
      <c r="M137" s="85">
        <f t="shared" si="14"/>
        <v>0</v>
      </c>
      <c r="N137" s="86"/>
    </row>
    <row r="138" spans="1:14" s="94" customFormat="1" hidden="1" outlineLevel="1" x14ac:dyDescent="0.35">
      <c r="B138" s="4"/>
      <c r="C138" s="87"/>
      <c r="D138" s="74" t="s">
        <v>628</v>
      </c>
      <c r="E138" s="75"/>
      <c r="F138" s="14"/>
      <c r="G138" s="15"/>
      <c r="H138" s="15"/>
      <c r="I138" s="15"/>
      <c r="J138" s="16"/>
      <c r="K138" s="76"/>
      <c r="L138" s="77"/>
      <c r="M138" s="88"/>
      <c r="N138" s="86"/>
    </row>
    <row r="139" spans="1:14" s="94" customFormat="1" hidden="1" outlineLevel="1" x14ac:dyDescent="0.35">
      <c r="B139" s="7" t="s">
        <v>122</v>
      </c>
      <c r="C139" s="80" t="s">
        <v>931</v>
      </c>
      <c r="D139" s="89" t="s">
        <v>625</v>
      </c>
      <c r="E139" s="92" t="s">
        <v>112</v>
      </c>
      <c r="F139" s="17">
        <v>1</v>
      </c>
      <c r="G139" s="155"/>
      <c r="H139" s="156"/>
      <c r="I139" s="156"/>
      <c r="J139" s="157"/>
      <c r="K139" s="83">
        <f t="shared" ref="K139:K148" si="16">SUM(F139:J139)</f>
        <v>1</v>
      </c>
      <c r="L139" s="84">
        <v>1295.5625578272202</v>
      </c>
      <c r="M139" s="85">
        <f t="shared" ref="M139:M148" si="17">K139*L139</f>
        <v>1295.5625578272202</v>
      </c>
      <c r="N139" s="86"/>
    </row>
    <row r="140" spans="1:14" s="94" customFormat="1" hidden="1" outlineLevel="1" x14ac:dyDescent="0.35">
      <c r="B140" s="7" t="s">
        <v>123</v>
      </c>
      <c r="C140" s="80" t="s">
        <v>931</v>
      </c>
      <c r="D140" s="89" t="s">
        <v>619</v>
      </c>
      <c r="E140" s="92" t="s">
        <v>112</v>
      </c>
      <c r="F140" s="17">
        <v>18</v>
      </c>
      <c r="G140" s="158"/>
      <c r="H140" s="159"/>
      <c r="I140" s="159"/>
      <c r="J140" s="160"/>
      <c r="K140" s="83">
        <f t="shared" si="16"/>
        <v>18</v>
      </c>
      <c r="L140" s="84">
        <v>435.6782827230868</v>
      </c>
      <c r="M140" s="85">
        <f t="shared" si="17"/>
        <v>7842.2090890155623</v>
      </c>
      <c r="N140" s="86"/>
    </row>
    <row r="141" spans="1:14" s="94" customFormat="1" hidden="1" outlineLevel="1" x14ac:dyDescent="0.35">
      <c r="B141" s="7" t="s">
        <v>124</v>
      </c>
      <c r="C141" s="80" t="s">
        <v>931</v>
      </c>
      <c r="D141" s="89" t="s">
        <v>629</v>
      </c>
      <c r="E141" s="92" t="s">
        <v>40</v>
      </c>
      <c r="F141" s="17">
        <v>8.9499999999999993</v>
      </c>
      <c r="G141" s="158"/>
      <c r="H141" s="159"/>
      <c r="I141" s="159"/>
      <c r="J141" s="160"/>
      <c r="K141" s="83">
        <f t="shared" si="16"/>
        <v>8.9499999999999993</v>
      </c>
      <c r="L141" s="84">
        <v>138.7057651414851</v>
      </c>
      <c r="M141" s="85">
        <f t="shared" si="17"/>
        <v>1241.4165980162916</v>
      </c>
      <c r="N141" s="86"/>
    </row>
    <row r="142" spans="1:14" s="94" customFormat="1" hidden="1" outlineLevel="1" x14ac:dyDescent="0.35">
      <c r="B142" s="7" t="s">
        <v>125</v>
      </c>
      <c r="C142" s="80" t="s">
        <v>931</v>
      </c>
      <c r="D142" s="89" t="s">
        <v>624</v>
      </c>
      <c r="E142" s="92" t="s">
        <v>14</v>
      </c>
      <c r="F142" s="17">
        <v>6.6</v>
      </c>
      <c r="G142" s="158"/>
      <c r="H142" s="159"/>
      <c r="I142" s="159"/>
      <c r="J142" s="160"/>
      <c r="K142" s="83">
        <f t="shared" si="16"/>
        <v>6.6</v>
      </c>
      <c r="L142" s="84">
        <v>118.42310496758724</v>
      </c>
      <c r="M142" s="85">
        <f t="shared" si="17"/>
        <v>781.5924927860757</v>
      </c>
      <c r="N142" s="86"/>
    </row>
    <row r="143" spans="1:14" s="94" customFormat="1" hidden="1" outlineLevel="1" x14ac:dyDescent="0.35">
      <c r="B143" s="7" t="s">
        <v>620</v>
      </c>
      <c r="C143" s="80" t="s">
        <v>931</v>
      </c>
      <c r="D143" s="89" t="s">
        <v>630</v>
      </c>
      <c r="E143" s="92" t="s">
        <v>36</v>
      </c>
      <c r="F143" s="17">
        <v>240</v>
      </c>
      <c r="G143" s="158"/>
      <c r="H143" s="159"/>
      <c r="I143" s="159"/>
      <c r="J143" s="160"/>
      <c r="K143" s="83">
        <f t="shared" si="16"/>
        <v>240</v>
      </c>
      <c r="L143" s="84">
        <v>4.314557434461741</v>
      </c>
      <c r="M143" s="85">
        <f t="shared" si="17"/>
        <v>1035.4937842708177</v>
      </c>
      <c r="N143" s="86"/>
    </row>
    <row r="144" spans="1:14" s="94" customFormat="1" hidden="1" outlineLevel="1" x14ac:dyDescent="0.35">
      <c r="B144" s="7" t="s">
        <v>621</v>
      </c>
      <c r="C144" s="80" t="s">
        <v>931</v>
      </c>
      <c r="D144" s="89" t="s">
        <v>631</v>
      </c>
      <c r="E144" s="92" t="s">
        <v>40</v>
      </c>
      <c r="F144" s="17">
        <v>86</v>
      </c>
      <c r="G144" s="158"/>
      <c r="H144" s="159"/>
      <c r="I144" s="159"/>
      <c r="J144" s="160"/>
      <c r="K144" s="83">
        <f t="shared" si="16"/>
        <v>86</v>
      </c>
      <c r="L144" s="84">
        <v>83.753741807007444</v>
      </c>
      <c r="M144" s="85">
        <f t="shared" si="17"/>
        <v>7202.8217954026404</v>
      </c>
      <c r="N144" s="86"/>
    </row>
    <row r="145" spans="1:14" s="94" customFormat="1" hidden="1" outlineLevel="1" x14ac:dyDescent="0.35">
      <c r="B145" s="7" t="s">
        <v>622</v>
      </c>
      <c r="C145" s="80" t="s">
        <v>931</v>
      </c>
      <c r="D145" s="89" t="s">
        <v>632</v>
      </c>
      <c r="E145" s="92" t="s">
        <v>14</v>
      </c>
      <c r="F145" s="17">
        <v>1</v>
      </c>
      <c r="G145" s="158"/>
      <c r="H145" s="159"/>
      <c r="I145" s="159"/>
      <c r="J145" s="160"/>
      <c r="K145" s="83">
        <f t="shared" si="16"/>
        <v>1</v>
      </c>
      <c r="L145" s="84">
        <v>1301.0183774804279</v>
      </c>
      <c r="M145" s="85">
        <f t="shared" si="17"/>
        <v>1301.0183774804279</v>
      </c>
      <c r="N145" s="86"/>
    </row>
    <row r="146" spans="1:14" s="94" customFormat="1" hidden="1" outlineLevel="1" x14ac:dyDescent="0.35">
      <c r="B146" s="7" t="s">
        <v>623</v>
      </c>
      <c r="C146" s="80" t="s">
        <v>931</v>
      </c>
      <c r="D146" s="89" t="s">
        <v>633</v>
      </c>
      <c r="E146" s="92" t="s">
        <v>112</v>
      </c>
      <c r="F146" s="17">
        <v>2</v>
      </c>
      <c r="G146" s="158"/>
      <c r="H146" s="159"/>
      <c r="I146" s="159"/>
      <c r="J146" s="160"/>
      <c r="K146" s="83">
        <f t="shared" si="16"/>
        <v>2</v>
      </c>
      <c r="L146" s="84">
        <v>1376.8953444284186</v>
      </c>
      <c r="M146" s="85">
        <f t="shared" si="17"/>
        <v>2753.7906888568373</v>
      </c>
      <c r="N146" s="86"/>
    </row>
    <row r="147" spans="1:14" s="94" customFormat="1" hidden="1" outlineLevel="1" x14ac:dyDescent="0.35">
      <c r="B147" s="7" t="s">
        <v>638</v>
      </c>
      <c r="C147" s="80" t="s">
        <v>931</v>
      </c>
      <c r="D147" s="89" t="s">
        <v>634</v>
      </c>
      <c r="E147" s="92" t="s">
        <v>112</v>
      </c>
      <c r="F147" s="17">
        <v>12</v>
      </c>
      <c r="G147" s="158"/>
      <c r="H147" s="159"/>
      <c r="I147" s="159"/>
      <c r="J147" s="160"/>
      <c r="K147" s="83">
        <f t="shared" si="16"/>
        <v>12</v>
      </c>
      <c r="L147" s="84">
        <v>37.600310924394677</v>
      </c>
      <c r="M147" s="85">
        <f t="shared" si="17"/>
        <v>451.20373109273612</v>
      </c>
      <c r="N147" s="86"/>
    </row>
    <row r="148" spans="1:14" s="94" customFormat="1" ht="24.75" hidden="1" outlineLevel="1" thickBot="1" x14ac:dyDescent="0.4">
      <c r="B148" s="7" t="s">
        <v>639</v>
      </c>
      <c r="C148" s="80" t="s">
        <v>931</v>
      </c>
      <c r="D148" s="89" t="s">
        <v>635</v>
      </c>
      <c r="E148" s="92" t="s">
        <v>40</v>
      </c>
      <c r="F148" s="17">
        <v>42.47</v>
      </c>
      <c r="G148" s="161"/>
      <c r="H148" s="162"/>
      <c r="I148" s="162"/>
      <c r="J148" s="163"/>
      <c r="K148" s="83">
        <f t="shared" si="16"/>
        <v>42.47</v>
      </c>
      <c r="L148" s="84">
        <v>83.812575891794012</v>
      </c>
      <c r="M148" s="85">
        <f t="shared" si="17"/>
        <v>3559.5200981244916</v>
      </c>
      <c r="N148" s="86"/>
    </row>
    <row r="149" spans="1:14" s="94" customFormat="1" ht="24.75" collapsed="1" thickBot="1" x14ac:dyDescent="0.4">
      <c r="B149" s="65" t="s">
        <v>126</v>
      </c>
      <c r="C149" s="66"/>
      <c r="D149" s="67"/>
      <c r="E149" s="67"/>
      <c r="F149" s="1"/>
      <c r="G149" s="2"/>
      <c r="H149" s="2"/>
      <c r="I149" s="2"/>
      <c r="J149" s="3"/>
      <c r="K149" s="69"/>
      <c r="L149" s="95"/>
      <c r="M149" s="96">
        <f>SUM(M150:M175)</f>
        <v>81621.274999999994</v>
      </c>
      <c r="N149" s="97"/>
    </row>
    <row r="150" spans="1:14" s="94" customFormat="1" hidden="1" outlineLevel="1" x14ac:dyDescent="0.35">
      <c r="B150" s="4"/>
      <c r="C150" s="87"/>
      <c r="D150" s="74" t="s">
        <v>646</v>
      </c>
      <c r="E150" s="75"/>
      <c r="F150" s="14"/>
      <c r="G150" s="15"/>
      <c r="H150" s="15"/>
      <c r="I150" s="15"/>
      <c r="J150" s="16"/>
      <c r="K150" s="76"/>
      <c r="L150" s="77"/>
      <c r="M150" s="88"/>
      <c r="N150" s="86"/>
    </row>
    <row r="151" spans="1:14" s="72" customFormat="1" hidden="1" outlineLevel="1" x14ac:dyDescent="0.3">
      <c r="A151" s="64"/>
      <c r="B151" s="10" t="s">
        <v>128</v>
      </c>
      <c r="C151" s="80" t="s">
        <v>931</v>
      </c>
      <c r="D151" s="89" t="s">
        <v>640</v>
      </c>
      <c r="E151" s="107" t="s">
        <v>36</v>
      </c>
      <c r="F151" s="33"/>
      <c r="G151" s="189"/>
      <c r="H151" s="189"/>
      <c r="I151" s="190"/>
      <c r="J151" s="191"/>
      <c r="K151" s="192">
        <f t="shared" ref="K151:K157" si="18">SUM(F151:J151)</f>
        <v>0</v>
      </c>
      <c r="L151" s="84">
        <v>1954.5</v>
      </c>
      <c r="M151" s="113">
        <f t="shared" ref="M151:M157" si="19">K151*L151</f>
        <v>0</v>
      </c>
      <c r="N151" s="86"/>
    </row>
    <row r="152" spans="1:14" s="72" customFormat="1" hidden="1" outlineLevel="1" x14ac:dyDescent="0.3">
      <c r="A152" s="64"/>
      <c r="B152" s="10" t="s">
        <v>129</v>
      </c>
      <c r="C152" s="80" t="s">
        <v>931</v>
      </c>
      <c r="D152" s="89" t="s">
        <v>641</v>
      </c>
      <c r="E152" s="107" t="s">
        <v>36</v>
      </c>
      <c r="F152" s="34"/>
      <c r="G152" s="189"/>
      <c r="H152" s="189"/>
      <c r="I152" s="189"/>
      <c r="J152" s="189"/>
      <c r="K152" s="192">
        <f t="shared" si="18"/>
        <v>0</v>
      </c>
      <c r="L152" s="84">
        <v>1854.2750000000001</v>
      </c>
      <c r="M152" s="113">
        <f t="shared" si="19"/>
        <v>0</v>
      </c>
      <c r="N152" s="86"/>
    </row>
    <row r="153" spans="1:14" s="72" customFormat="1" hidden="1" outlineLevel="1" x14ac:dyDescent="0.3">
      <c r="A153" s="64"/>
      <c r="B153" s="10" t="s">
        <v>130</v>
      </c>
      <c r="C153" s="80" t="s">
        <v>931</v>
      </c>
      <c r="D153" s="89" t="s">
        <v>642</v>
      </c>
      <c r="E153" s="107" t="s">
        <v>36</v>
      </c>
      <c r="F153" s="34"/>
      <c r="G153" s="189"/>
      <c r="H153" s="189"/>
      <c r="I153" s="189"/>
      <c r="J153" s="189"/>
      <c r="K153" s="192">
        <f t="shared" si="18"/>
        <v>0</v>
      </c>
      <c r="L153" s="84">
        <v>3059.9250000000002</v>
      </c>
      <c r="M153" s="113">
        <f t="shared" si="19"/>
        <v>0</v>
      </c>
      <c r="N153" s="86"/>
    </row>
    <row r="154" spans="1:14" s="72" customFormat="1" hidden="1" outlineLevel="1" x14ac:dyDescent="0.3">
      <c r="A154" s="64"/>
      <c r="B154" s="10" t="s">
        <v>131</v>
      </c>
      <c r="C154" s="80" t="s">
        <v>931</v>
      </c>
      <c r="D154" s="89" t="s">
        <v>643</v>
      </c>
      <c r="E154" s="107" t="s">
        <v>36</v>
      </c>
      <c r="F154" s="34"/>
      <c r="G154" s="189"/>
      <c r="H154" s="189"/>
      <c r="I154" s="189"/>
      <c r="J154" s="189"/>
      <c r="K154" s="192">
        <f t="shared" si="18"/>
        <v>0</v>
      </c>
      <c r="L154" s="84">
        <v>4980.05</v>
      </c>
      <c r="M154" s="113">
        <f t="shared" si="19"/>
        <v>0</v>
      </c>
      <c r="N154" s="86"/>
    </row>
    <row r="155" spans="1:14" s="72" customFormat="1" hidden="1" outlineLevel="1" x14ac:dyDescent="0.3">
      <c r="A155" s="64"/>
      <c r="B155" s="10" t="s">
        <v>132</v>
      </c>
      <c r="C155" s="80" t="s">
        <v>931</v>
      </c>
      <c r="D155" s="89" t="s">
        <v>651</v>
      </c>
      <c r="E155" s="107" t="s">
        <v>36</v>
      </c>
      <c r="F155" s="34"/>
      <c r="G155" s="189"/>
      <c r="H155" s="189"/>
      <c r="I155" s="190"/>
      <c r="J155" s="190"/>
      <c r="K155" s="192">
        <f t="shared" si="18"/>
        <v>0</v>
      </c>
      <c r="L155" s="84">
        <v>545</v>
      </c>
      <c r="M155" s="113">
        <f t="shared" si="19"/>
        <v>0</v>
      </c>
      <c r="N155" s="86"/>
    </row>
    <row r="156" spans="1:14" s="72" customFormat="1" hidden="1" outlineLevel="1" x14ac:dyDescent="0.3">
      <c r="A156" s="64"/>
      <c r="B156" s="10" t="s">
        <v>133</v>
      </c>
      <c r="C156" s="80" t="s">
        <v>931</v>
      </c>
      <c r="D156" s="89" t="s">
        <v>644</v>
      </c>
      <c r="E156" s="107" t="s">
        <v>36</v>
      </c>
      <c r="F156" s="193"/>
      <c r="G156" s="189"/>
      <c r="H156" s="189"/>
      <c r="I156" s="190"/>
      <c r="J156" s="191"/>
      <c r="K156" s="192">
        <f t="shared" si="18"/>
        <v>0</v>
      </c>
      <c r="L156" s="84">
        <v>6117.7749999999996</v>
      </c>
      <c r="M156" s="113">
        <f t="shared" si="19"/>
        <v>0</v>
      </c>
      <c r="N156" s="86"/>
    </row>
    <row r="157" spans="1:14" s="72" customFormat="1" hidden="1" outlineLevel="1" x14ac:dyDescent="0.3">
      <c r="A157" s="64"/>
      <c r="B157" s="10" t="s">
        <v>134</v>
      </c>
      <c r="C157" s="80" t="s">
        <v>931</v>
      </c>
      <c r="D157" s="89" t="s">
        <v>645</v>
      </c>
      <c r="E157" s="107" t="s">
        <v>36</v>
      </c>
      <c r="F157" s="193"/>
      <c r="G157" s="189"/>
      <c r="H157" s="189"/>
      <c r="I157" s="190"/>
      <c r="J157" s="191"/>
      <c r="K157" s="192">
        <f t="shared" si="18"/>
        <v>0</v>
      </c>
      <c r="L157" s="84">
        <v>3799.25</v>
      </c>
      <c r="M157" s="113">
        <f t="shared" si="19"/>
        <v>0</v>
      </c>
      <c r="N157" s="86"/>
    </row>
    <row r="158" spans="1:14" s="94" customFormat="1" hidden="1" outlineLevel="1" x14ac:dyDescent="0.35">
      <c r="B158" s="4"/>
      <c r="C158" s="87"/>
      <c r="D158" s="74" t="s">
        <v>647</v>
      </c>
      <c r="E158" s="75"/>
      <c r="F158" s="14"/>
      <c r="G158" s="15"/>
      <c r="H158" s="15"/>
      <c r="I158" s="15"/>
      <c r="J158" s="16"/>
      <c r="K158" s="76"/>
      <c r="L158" s="77"/>
      <c r="M158" s="88"/>
      <c r="N158" s="86"/>
    </row>
    <row r="159" spans="1:14" s="72" customFormat="1" hidden="1" outlineLevel="1" x14ac:dyDescent="0.3">
      <c r="A159" s="64"/>
      <c r="B159" s="7" t="s">
        <v>135</v>
      </c>
      <c r="C159" s="80" t="s">
        <v>931</v>
      </c>
      <c r="D159" s="89" t="s">
        <v>648</v>
      </c>
      <c r="E159" s="107" t="s">
        <v>36</v>
      </c>
      <c r="F159" s="17">
        <v>1</v>
      </c>
      <c r="G159" s="155"/>
      <c r="H159" s="156"/>
      <c r="I159" s="156"/>
      <c r="J159" s="157"/>
      <c r="K159" s="83">
        <f t="shared" ref="K159:K170" si="20">SUM(F159:J159)</f>
        <v>1</v>
      </c>
      <c r="L159" s="84">
        <v>3792.9250000000002</v>
      </c>
      <c r="M159" s="85">
        <f t="shared" ref="M159:M170" si="21">K159*L159</f>
        <v>3792.9250000000002</v>
      </c>
      <c r="N159" s="86"/>
    </row>
    <row r="160" spans="1:14" s="72" customFormat="1" hidden="1" outlineLevel="1" x14ac:dyDescent="0.3">
      <c r="A160" s="64"/>
      <c r="B160" s="7" t="s">
        <v>136</v>
      </c>
      <c r="C160" s="80" t="s">
        <v>931</v>
      </c>
      <c r="D160" s="89" t="s">
        <v>640</v>
      </c>
      <c r="E160" s="107" t="s">
        <v>36</v>
      </c>
      <c r="F160" s="17">
        <v>2</v>
      </c>
      <c r="G160" s="158"/>
      <c r="H160" s="159"/>
      <c r="I160" s="159"/>
      <c r="J160" s="160"/>
      <c r="K160" s="83">
        <f t="shared" si="20"/>
        <v>2</v>
      </c>
      <c r="L160" s="84">
        <v>1954.5</v>
      </c>
      <c r="M160" s="85">
        <f t="shared" si="21"/>
        <v>3909</v>
      </c>
      <c r="N160" s="86"/>
    </row>
    <row r="161" spans="1:14" s="72" customFormat="1" hidden="1" outlineLevel="1" x14ac:dyDescent="0.3">
      <c r="A161" s="64"/>
      <c r="B161" s="7" t="s">
        <v>137</v>
      </c>
      <c r="C161" s="80" t="s">
        <v>931</v>
      </c>
      <c r="D161" s="89" t="s">
        <v>641</v>
      </c>
      <c r="E161" s="107" t="s">
        <v>36</v>
      </c>
      <c r="F161" s="17">
        <v>3</v>
      </c>
      <c r="G161" s="158"/>
      <c r="H161" s="159"/>
      <c r="I161" s="159"/>
      <c r="J161" s="160"/>
      <c r="K161" s="83">
        <f t="shared" si="20"/>
        <v>3</v>
      </c>
      <c r="L161" s="84">
        <v>1854.2750000000001</v>
      </c>
      <c r="M161" s="85">
        <f t="shared" si="21"/>
        <v>5562.8250000000007</v>
      </c>
      <c r="N161" s="86"/>
    </row>
    <row r="162" spans="1:14" s="72" customFormat="1" hidden="1" outlineLevel="1" x14ac:dyDescent="0.3">
      <c r="A162" s="64"/>
      <c r="B162" s="7" t="s">
        <v>138</v>
      </c>
      <c r="C162" s="80" t="s">
        <v>931</v>
      </c>
      <c r="D162" s="89" t="s">
        <v>649</v>
      </c>
      <c r="E162" s="107" t="s">
        <v>36</v>
      </c>
      <c r="F162" s="17">
        <v>1</v>
      </c>
      <c r="G162" s="158"/>
      <c r="H162" s="159"/>
      <c r="I162" s="159"/>
      <c r="J162" s="160"/>
      <c r="K162" s="83">
        <f t="shared" si="20"/>
        <v>1</v>
      </c>
      <c r="L162" s="84">
        <v>2760</v>
      </c>
      <c r="M162" s="85">
        <f t="shared" si="21"/>
        <v>2760</v>
      </c>
      <c r="N162" s="86"/>
    </row>
    <row r="163" spans="1:14" s="72" customFormat="1" hidden="1" outlineLevel="1" x14ac:dyDescent="0.3">
      <c r="A163" s="64"/>
      <c r="B163" s="7" t="s">
        <v>140</v>
      </c>
      <c r="C163" s="80" t="s">
        <v>931</v>
      </c>
      <c r="D163" s="89" t="s">
        <v>644</v>
      </c>
      <c r="E163" s="107" t="s">
        <v>36</v>
      </c>
      <c r="F163" s="17">
        <v>1</v>
      </c>
      <c r="G163" s="158"/>
      <c r="H163" s="159"/>
      <c r="I163" s="159"/>
      <c r="J163" s="160"/>
      <c r="K163" s="83">
        <f t="shared" si="20"/>
        <v>1</v>
      </c>
      <c r="L163" s="84">
        <v>6117.7749999999996</v>
      </c>
      <c r="M163" s="85">
        <f t="shared" si="21"/>
        <v>6117.7749999999996</v>
      </c>
      <c r="N163" s="86"/>
    </row>
    <row r="164" spans="1:14" s="72" customFormat="1" hidden="1" outlineLevel="1" x14ac:dyDescent="0.3">
      <c r="A164" s="64"/>
      <c r="B164" s="7" t="s">
        <v>141</v>
      </c>
      <c r="C164" s="80" t="s">
        <v>931</v>
      </c>
      <c r="D164" s="89" t="s">
        <v>645</v>
      </c>
      <c r="E164" s="107" t="s">
        <v>36</v>
      </c>
      <c r="F164" s="17">
        <v>3</v>
      </c>
      <c r="G164" s="158"/>
      <c r="H164" s="159"/>
      <c r="I164" s="159"/>
      <c r="J164" s="160"/>
      <c r="K164" s="83">
        <f t="shared" si="20"/>
        <v>3</v>
      </c>
      <c r="L164" s="84">
        <v>3799.25</v>
      </c>
      <c r="M164" s="85">
        <f t="shared" si="21"/>
        <v>11397.75</v>
      </c>
      <c r="N164" s="86"/>
    </row>
    <row r="165" spans="1:14" s="72" customFormat="1" hidden="1" outlineLevel="1" x14ac:dyDescent="0.3">
      <c r="A165" s="64"/>
      <c r="B165" s="7" t="s">
        <v>142</v>
      </c>
      <c r="C165" s="80" t="s">
        <v>931</v>
      </c>
      <c r="D165" s="89" t="s">
        <v>650</v>
      </c>
      <c r="E165" s="107" t="s">
        <v>36</v>
      </c>
      <c r="F165" s="17">
        <v>9</v>
      </c>
      <c r="G165" s="158"/>
      <c r="H165" s="159"/>
      <c r="I165" s="159"/>
      <c r="J165" s="160"/>
      <c r="K165" s="83">
        <f t="shared" si="20"/>
        <v>9</v>
      </c>
      <c r="L165" s="84">
        <v>392.5</v>
      </c>
      <c r="M165" s="85">
        <f t="shared" si="21"/>
        <v>3532.5</v>
      </c>
      <c r="N165" s="86"/>
    </row>
    <row r="166" spans="1:14" s="72" customFormat="1" hidden="1" outlineLevel="1" x14ac:dyDescent="0.3">
      <c r="A166" s="64"/>
      <c r="B166" s="7" t="s">
        <v>143</v>
      </c>
      <c r="C166" s="80" t="s">
        <v>931</v>
      </c>
      <c r="D166" s="89" t="s">
        <v>651</v>
      </c>
      <c r="E166" s="107" t="s">
        <v>36</v>
      </c>
      <c r="F166" s="17">
        <v>3</v>
      </c>
      <c r="G166" s="158"/>
      <c r="H166" s="159"/>
      <c r="I166" s="159"/>
      <c r="J166" s="160"/>
      <c r="K166" s="83">
        <f t="shared" si="20"/>
        <v>3</v>
      </c>
      <c r="L166" s="84">
        <v>545</v>
      </c>
      <c r="M166" s="85">
        <f t="shared" si="21"/>
        <v>1635</v>
      </c>
      <c r="N166" s="86"/>
    </row>
    <row r="167" spans="1:14" s="72" customFormat="1" hidden="1" outlineLevel="1" x14ac:dyDescent="0.3">
      <c r="A167" s="64"/>
      <c r="B167" s="7" t="s">
        <v>660</v>
      </c>
      <c r="C167" s="80" t="s">
        <v>931</v>
      </c>
      <c r="D167" s="89" t="s">
        <v>652</v>
      </c>
      <c r="E167" s="107" t="s">
        <v>36</v>
      </c>
      <c r="F167" s="17">
        <v>3</v>
      </c>
      <c r="G167" s="158"/>
      <c r="H167" s="159"/>
      <c r="I167" s="159"/>
      <c r="J167" s="160"/>
      <c r="K167" s="83">
        <f t="shared" si="20"/>
        <v>3</v>
      </c>
      <c r="L167" s="84">
        <v>700</v>
      </c>
      <c r="M167" s="85">
        <f t="shared" si="21"/>
        <v>2100</v>
      </c>
      <c r="N167" s="86"/>
    </row>
    <row r="168" spans="1:14" s="72" customFormat="1" hidden="1" outlineLevel="1" x14ac:dyDescent="0.3">
      <c r="A168" s="64"/>
      <c r="B168" s="7" t="s">
        <v>661</v>
      </c>
      <c r="C168" s="80" t="s">
        <v>931</v>
      </c>
      <c r="D168" s="89" t="s">
        <v>653</v>
      </c>
      <c r="E168" s="107" t="s">
        <v>36</v>
      </c>
      <c r="F168" s="17">
        <v>1</v>
      </c>
      <c r="G168" s="158"/>
      <c r="H168" s="159"/>
      <c r="I168" s="159"/>
      <c r="J168" s="160"/>
      <c r="K168" s="83">
        <f t="shared" si="20"/>
        <v>1</v>
      </c>
      <c r="L168" s="84">
        <v>15528.5</v>
      </c>
      <c r="M168" s="85">
        <f t="shared" si="21"/>
        <v>15528.5</v>
      </c>
      <c r="N168" s="86"/>
    </row>
    <row r="169" spans="1:14" s="72" customFormat="1" hidden="1" outlineLevel="1" x14ac:dyDescent="0.3">
      <c r="A169" s="64"/>
      <c r="B169" s="7" t="s">
        <v>662</v>
      </c>
      <c r="C169" s="80" t="s">
        <v>931</v>
      </c>
      <c r="D169" s="89" t="s">
        <v>654</v>
      </c>
      <c r="E169" s="107" t="s">
        <v>185</v>
      </c>
      <c r="F169" s="17">
        <v>80</v>
      </c>
      <c r="G169" s="158"/>
      <c r="H169" s="159"/>
      <c r="I169" s="159"/>
      <c r="J169" s="160"/>
      <c r="K169" s="83">
        <f t="shared" si="20"/>
        <v>80</v>
      </c>
      <c r="L169" s="84">
        <v>11.9</v>
      </c>
      <c r="M169" s="85">
        <f t="shared" si="21"/>
        <v>952</v>
      </c>
      <c r="N169" s="86"/>
    </row>
    <row r="170" spans="1:14" s="72" customFormat="1" hidden="1" outlineLevel="1" x14ac:dyDescent="0.3">
      <c r="A170" s="64"/>
      <c r="B170" s="7" t="s">
        <v>663</v>
      </c>
      <c r="C170" s="80" t="s">
        <v>931</v>
      </c>
      <c r="D170" s="89" t="s">
        <v>655</v>
      </c>
      <c r="E170" s="107" t="s">
        <v>185</v>
      </c>
      <c r="F170" s="17">
        <v>40</v>
      </c>
      <c r="G170" s="164"/>
      <c r="H170" s="165"/>
      <c r="I170" s="165"/>
      <c r="J170" s="166"/>
      <c r="K170" s="83">
        <f t="shared" si="20"/>
        <v>40</v>
      </c>
      <c r="L170" s="84">
        <v>107.825</v>
      </c>
      <c r="M170" s="85">
        <f t="shared" si="21"/>
        <v>4313</v>
      </c>
      <c r="N170" s="86"/>
    </row>
    <row r="171" spans="1:14" s="94" customFormat="1" hidden="1" outlineLevel="1" x14ac:dyDescent="0.35">
      <c r="B171" s="4"/>
      <c r="C171" s="87"/>
      <c r="D171" s="74" t="s">
        <v>139</v>
      </c>
      <c r="E171" s="75"/>
      <c r="F171" s="14"/>
      <c r="G171" s="15"/>
      <c r="H171" s="15"/>
      <c r="I171" s="15"/>
      <c r="J171" s="16"/>
      <c r="K171" s="76"/>
      <c r="L171" s="77"/>
      <c r="M171" s="88"/>
      <c r="N171" s="86"/>
    </row>
    <row r="172" spans="1:14" s="94" customFormat="1" hidden="1" outlineLevel="1" x14ac:dyDescent="0.35">
      <c r="B172" s="7" t="s">
        <v>664</v>
      </c>
      <c r="C172" s="80" t="s">
        <v>931</v>
      </c>
      <c r="D172" s="101" t="s">
        <v>656</v>
      </c>
      <c r="E172" s="93" t="s">
        <v>14</v>
      </c>
      <c r="F172" s="17">
        <v>0.2</v>
      </c>
      <c r="G172" s="18"/>
      <c r="H172" s="18"/>
      <c r="I172" s="19"/>
      <c r="J172" s="20"/>
      <c r="K172" s="83">
        <f>SUM(F172:J172)</f>
        <v>0.2</v>
      </c>
      <c r="L172" s="84">
        <v>9375</v>
      </c>
      <c r="M172" s="85">
        <f>K172*L172</f>
        <v>1875</v>
      </c>
      <c r="N172" s="86"/>
    </row>
    <row r="173" spans="1:14" s="94" customFormat="1" hidden="1" outlineLevel="1" x14ac:dyDescent="0.35">
      <c r="B173" s="7" t="s">
        <v>665</v>
      </c>
      <c r="C173" s="80" t="s">
        <v>931</v>
      </c>
      <c r="D173" s="101" t="s">
        <v>657</v>
      </c>
      <c r="E173" s="93" t="s">
        <v>14</v>
      </c>
      <c r="F173" s="17">
        <v>0.2</v>
      </c>
      <c r="G173" s="18"/>
      <c r="H173" s="18"/>
      <c r="I173" s="19"/>
      <c r="J173" s="20"/>
      <c r="K173" s="83">
        <f>SUM(F173:J173)</f>
        <v>0.2</v>
      </c>
      <c r="L173" s="84">
        <v>3687.5</v>
      </c>
      <c r="M173" s="85">
        <f>K173*L173</f>
        <v>737.5</v>
      </c>
      <c r="N173" s="86"/>
    </row>
    <row r="174" spans="1:14" s="94" customFormat="1" hidden="1" outlineLevel="1" x14ac:dyDescent="0.35">
      <c r="B174" s="7" t="s">
        <v>666</v>
      </c>
      <c r="C174" s="80" t="s">
        <v>931</v>
      </c>
      <c r="D174" s="101" t="s">
        <v>658</v>
      </c>
      <c r="E174" s="93" t="s">
        <v>14</v>
      </c>
      <c r="F174" s="17">
        <v>0.2</v>
      </c>
      <c r="G174" s="18"/>
      <c r="H174" s="18"/>
      <c r="I174" s="19"/>
      <c r="J174" s="20"/>
      <c r="K174" s="83">
        <f>SUM(F174:J174)</f>
        <v>0.2</v>
      </c>
      <c r="L174" s="84">
        <v>85287.5</v>
      </c>
      <c r="M174" s="85">
        <f>K174*L174</f>
        <v>17057.5</v>
      </c>
      <c r="N174" s="86"/>
    </row>
    <row r="175" spans="1:14" s="94" customFormat="1" ht="24.75" hidden="1" outlineLevel="1" thickBot="1" x14ac:dyDescent="0.4">
      <c r="B175" s="7" t="s">
        <v>667</v>
      </c>
      <c r="C175" s="80" t="s">
        <v>931</v>
      </c>
      <c r="D175" s="101" t="s">
        <v>659</v>
      </c>
      <c r="E175" s="93" t="s">
        <v>14</v>
      </c>
      <c r="F175" s="17">
        <v>0.2</v>
      </c>
      <c r="G175" s="18"/>
      <c r="H175" s="18"/>
      <c r="I175" s="19"/>
      <c r="J175" s="20"/>
      <c r="K175" s="83">
        <f>SUM(F175:J175)</f>
        <v>0.2</v>
      </c>
      <c r="L175" s="84">
        <v>1750</v>
      </c>
      <c r="M175" s="85">
        <f>K175*L175</f>
        <v>350</v>
      </c>
      <c r="N175" s="86"/>
    </row>
    <row r="176" spans="1:14" s="94" customFormat="1" ht="24.75" collapsed="1" thickBot="1" x14ac:dyDescent="0.4">
      <c r="B176" s="65" t="s">
        <v>144</v>
      </c>
      <c r="C176" s="66"/>
      <c r="D176" s="67"/>
      <c r="E176" s="67"/>
      <c r="F176" s="1"/>
      <c r="G176" s="2"/>
      <c r="H176" s="2"/>
      <c r="I176" s="2"/>
      <c r="J176" s="3"/>
      <c r="K176" s="69"/>
      <c r="L176" s="95"/>
      <c r="M176" s="96">
        <f>SUM(M177:M202)</f>
        <v>82225.633333333331</v>
      </c>
      <c r="N176" s="97"/>
    </row>
    <row r="177" spans="1:14" s="94" customFormat="1" hidden="1" outlineLevel="1" x14ac:dyDescent="0.35">
      <c r="B177" s="4"/>
      <c r="C177" s="87"/>
      <c r="D177" s="74" t="s">
        <v>853</v>
      </c>
      <c r="E177" s="75"/>
      <c r="F177" s="11"/>
      <c r="G177" s="12"/>
      <c r="H177" s="12"/>
      <c r="I177" s="12"/>
      <c r="J177" s="13"/>
      <c r="K177" s="76"/>
      <c r="L177" s="108"/>
      <c r="M177" s="88"/>
      <c r="N177" s="86"/>
    </row>
    <row r="178" spans="1:14" s="72" customFormat="1" ht="117" hidden="1" outlineLevel="1" x14ac:dyDescent="0.3">
      <c r="A178" s="64"/>
      <c r="B178" s="10" t="s">
        <v>145</v>
      </c>
      <c r="C178" s="80" t="s">
        <v>931</v>
      </c>
      <c r="D178" s="89" t="s">
        <v>846</v>
      </c>
      <c r="E178" s="107" t="s">
        <v>36</v>
      </c>
      <c r="F178" s="23">
        <f>120+9</f>
        <v>129</v>
      </c>
      <c r="G178" s="189"/>
      <c r="H178" s="189"/>
      <c r="I178" s="190"/>
      <c r="J178" s="191"/>
      <c r="K178" s="192">
        <f>SUM(F178:J178)</f>
        <v>129</v>
      </c>
      <c r="L178" s="84">
        <v>60.8</v>
      </c>
      <c r="M178" s="113">
        <f>K178*L178</f>
        <v>7843.2</v>
      </c>
      <c r="N178" s="86"/>
    </row>
    <row r="179" spans="1:14" s="72" customFormat="1" ht="142.5" hidden="1" outlineLevel="1" x14ac:dyDescent="0.3">
      <c r="A179" s="64"/>
      <c r="B179" s="10" t="s">
        <v>146</v>
      </c>
      <c r="C179" s="80" t="s">
        <v>931</v>
      </c>
      <c r="D179" s="89" t="s">
        <v>847</v>
      </c>
      <c r="E179" s="107" t="s">
        <v>36</v>
      </c>
      <c r="F179" s="23">
        <v>72</v>
      </c>
      <c r="G179" s="189"/>
      <c r="H179" s="189"/>
      <c r="I179" s="190"/>
      <c r="J179" s="191"/>
      <c r="K179" s="192">
        <f>SUM(F179:J179)</f>
        <v>72</v>
      </c>
      <c r="L179" s="84">
        <v>333.04</v>
      </c>
      <c r="M179" s="113">
        <f>K179*L179</f>
        <v>23978.880000000001</v>
      </c>
      <c r="N179" s="86"/>
    </row>
    <row r="180" spans="1:14" s="72" customFormat="1" ht="117" hidden="1" outlineLevel="1" x14ac:dyDescent="0.3">
      <c r="A180" s="64"/>
      <c r="B180" s="10" t="s">
        <v>147</v>
      </c>
      <c r="C180" s="80" t="s">
        <v>931</v>
      </c>
      <c r="D180" s="89" t="s">
        <v>848</v>
      </c>
      <c r="E180" s="107" t="s">
        <v>36</v>
      </c>
      <c r="F180" s="23">
        <v>5</v>
      </c>
      <c r="G180" s="189"/>
      <c r="H180" s="189"/>
      <c r="I180" s="190"/>
      <c r="J180" s="191"/>
      <c r="K180" s="192">
        <f t="shared" ref="K180:K194" si="22">SUM(F180:J180)</f>
        <v>5</v>
      </c>
      <c r="L180" s="84">
        <v>347.37666666666672</v>
      </c>
      <c r="M180" s="113">
        <f t="shared" ref="M180:M194" si="23">K180*L180</f>
        <v>1736.8833333333337</v>
      </c>
      <c r="N180" s="86"/>
    </row>
    <row r="181" spans="1:14" s="72" customFormat="1" ht="118.5" hidden="1" outlineLevel="1" x14ac:dyDescent="0.3">
      <c r="A181" s="64"/>
      <c r="B181" s="10" t="s">
        <v>148</v>
      </c>
      <c r="C181" s="80" t="s">
        <v>931</v>
      </c>
      <c r="D181" s="89" t="s">
        <v>849</v>
      </c>
      <c r="E181" s="107" t="s">
        <v>36</v>
      </c>
      <c r="F181" s="23">
        <v>5</v>
      </c>
      <c r="G181" s="189"/>
      <c r="H181" s="189"/>
      <c r="I181" s="190"/>
      <c r="J181" s="191"/>
      <c r="K181" s="192">
        <f t="shared" si="22"/>
        <v>5</v>
      </c>
      <c r="L181" s="84">
        <v>197.82666666666668</v>
      </c>
      <c r="M181" s="113">
        <f t="shared" si="23"/>
        <v>989.13333333333344</v>
      </c>
      <c r="N181" s="86"/>
    </row>
    <row r="182" spans="1:14" s="72" customFormat="1" ht="118.5" hidden="1" outlineLevel="1" x14ac:dyDescent="0.3">
      <c r="A182" s="64"/>
      <c r="B182" s="10" t="s">
        <v>149</v>
      </c>
      <c r="C182" s="80" t="s">
        <v>931</v>
      </c>
      <c r="D182" s="89" t="s">
        <v>843</v>
      </c>
      <c r="E182" s="107" t="s">
        <v>36</v>
      </c>
      <c r="F182" s="23">
        <v>13</v>
      </c>
      <c r="G182" s="189"/>
      <c r="H182" s="189"/>
      <c r="I182" s="190"/>
      <c r="J182" s="191"/>
      <c r="K182" s="192">
        <f t="shared" si="22"/>
        <v>13</v>
      </c>
      <c r="L182" s="84">
        <v>197.82666666666668</v>
      </c>
      <c r="M182" s="113">
        <f t="shared" si="23"/>
        <v>2571.7466666666669</v>
      </c>
      <c r="N182" s="86"/>
    </row>
    <row r="183" spans="1:14" s="72" customFormat="1" ht="117" hidden="1" outlineLevel="1" x14ac:dyDescent="0.3">
      <c r="A183" s="64"/>
      <c r="B183" s="10" t="s">
        <v>150</v>
      </c>
      <c r="C183" s="80" t="s">
        <v>931</v>
      </c>
      <c r="D183" s="89" t="s">
        <v>844</v>
      </c>
      <c r="E183" s="107" t="s">
        <v>36</v>
      </c>
      <c r="F183" s="23">
        <v>0</v>
      </c>
      <c r="G183" s="189"/>
      <c r="H183" s="189"/>
      <c r="I183" s="190"/>
      <c r="J183" s="191"/>
      <c r="K183" s="192">
        <f t="shared" si="22"/>
        <v>0</v>
      </c>
      <c r="L183" s="84">
        <v>517.18333333333339</v>
      </c>
      <c r="M183" s="113">
        <f t="shared" si="23"/>
        <v>0</v>
      </c>
      <c r="N183" s="86"/>
    </row>
    <row r="184" spans="1:14" s="72" customFormat="1" ht="117" hidden="1" outlineLevel="1" x14ac:dyDescent="0.3">
      <c r="A184" s="64"/>
      <c r="B184" s="10" t="s">
        <v>151</v>
      </c>
      <c r="C184" s="80" t="s">
        <v>931</v>
      </c>
      <c r="D184" s="89" t="s">
        <v>845</v>
      </c>
      <c r="E184" s="107" t="s">
        <v>36</v>
      </c>
      <c r="F184" s="23">
        <v>7</v>
      </c>
      <c r="G184" s="189"/>
      <c r="H184" s="189"/>
      <c r="I184" s="190"/>
      <c r="J184" s="191"/>
      <c r="K184" s="192">
        <f t="shared" si="22"/>
        <v>7</v>
      </c>
      <c r="L184" s="84">
        <v>803.07666666666671</v>
      </c>
      <c r="M184" s="113">
        <f t="shared" si="23"/>
        <v>5621.5366666666669</v>
      </c>
      <c r="N184" s="86"/>
    </row>
    <row r="185" spans="1:14" s="72" customFormat="1" ht="93" hidden="1" outlineLevel="1" x14ac:dyDescent="0.3">
      <c r="A185" s="64"/>
      <c r="B185" s="10" t="s">
        <v>152</v>
      </c>
      <c r="C185" s="80" t="s">
        <v>931</v>
      </c>
      <c r="D185" s="89" t="s">
        <v>850</v>
      </c>
      <c r="E185" s="107" t="s">
        <v>36</v>
      </c>
      <c r="F185" s="23">
        <v>26</v>
      </c>
      <c r="G185" s="189"/>
      <c r="H185" s="189"/>
      <c r="I185" s="190"/>
      <c r="J185" s="191"/>
      <c r="K185" s="192">
        <f t="shared" si="22"/>
        <v>26</v>
      </c>
      <c r="L185" s="84">
        <v>60.8</v>
      </c>
      <c r="M185" s="113">
        <f t="shared" si="23"/>
        <v>1580.8</v>
      </c>
      <c r="N185" s="86"/>
    </row>
    <row r="186" spans="1:14" s="72" customFormat="1" ht="70.5" hidden="1" outlineLevel="1" x14ac:dyDescent="0.3">
      <c r="A186" s="64"/>
      <c r="B186" s="10" t="s">
        <v>153</v>
      </c>
      <c r="C186" s="80" t="s">
        <v>931</v>
      </c>
      <c r="D186" s="89" t="s">
        <v>851</v>
      </c>
      <c r="E186" s="107" t="s">
        <v>36</v>
      </c>
      <c r="F186" s="23">
        <v>0</v>
      </c>
      <c r="G186" s="189"/>
      <c r="H186" s="189"/>
      <c r="I186" s="190"/>
      <c r="J186" s="191"/>
      <c r="K186" s="192">
        <f t="shared" si="22"/>
        <v>0</v>
      </c>
      <c r="L186" s="84">
        <v>113.33</v>
      </c>
      <c r="M186" s="113">
        <f t="shared" si="23"/>
        <v>0</v>
      </c>
      <c r="N186" s="86"/>
    </row>
    <row r="187" spans="1:14" s="72" customFormat="1" ht="93" hidden="1" outlineLevel="1" x14ac:dyDescent="0.3">
      <c r="A187" s="64"/>
      <c r="B187" s="10" t="s">
        <v>154</v>
      </c>
      <c r="C187" s="80" t="s">
        <v>931</v>
      </c>
      <c r="D187" s="89" t="s">
        <v>852</v>
      </c>
      <c r="E187" s="107" t="s">
        <v>36</v>
      </c>
      <c r="F187" s="23">
        <v>1</v>
      </c>
      <c r="G187" s="189"/>
      <c r="H187" s="189"/>
      <c r="I187" s="190"/>
      <c r="J187" s="191"/>
      <c r="K187" s="192">
        <f t="shared" si="22"/>
        <v>1</v>
      </c>
      <c r="L187" s="84">
        <v>57.445</v>
      </c>
      <c r="M187" s="113">
        <f t="shared" si="23"/>
        <v>57.445</v>
      </c>
      <c r="N187" s="86"/>
    </row>
    <row r="188" spans="1:14" s="72" customFormat="1" ht="141" hidden="1" outlineLevel="1" x14ac:dyDescent="0.3">
      <c r="A188" s="64"/>
      <c r="B188" s="10"/>
      <c r="C188" s="80" t="s">
        <v>931</v>
      </c>
      <c r="D188" s="89" t="s">
        <v>919</v>
      </c>
      <c r="E188" s="107" t="s">
        <v>36</v>
      </c>
      <c r="F188" s="23">
        <v>4</v>
      </c>
      <c r="G188" s="189"/>
      <c r="H188" s="189"/>
      <c r="I188" s="190"/>
      <c r="J188" s="191"/>
      <c r="K188" s="192">
        <f t="shared" si="22"/>
        <v>4</v>
      </c>
      <c r="L188" s="84">
        <v>415.04666666666668</v>
      </c>
      <c r="M188" s="113">
        <f t="shared" si="23"/>
        <v>1660.1866666666667</v>
      </c>
      <c r="N188" s="86"/>
    </row>
    <row r="189" spans="1:14" s="72" customFormat="1" ht="142.5" hidden="1" outlineLevel="1" x14ac:dyDescent="0.3">
      <c r="A189" s="64"/>
      <c r="B189" s="10"/>
      <c r="C189" s="80" t="s">
        <v>931</v>
      </c>
      <c r="D189" s="89" t="s">
        <v>920</v>
      </c>
      <c r="E189" s="107" t="s">
        <v>36</v>
      </c>
      <c r="F189" s="23">
        <v>30</v>
      </c>
      <c r="G189" s="189"/>
      <c r="H189" s="189"/>
      <c r="I189" s="190"/>
      <c r="J189" s="191"/>
      <c r="K189" s="192">
        <f t="shared" si="22"/>
        <v>30</v>
      </c>
      <c r="L189" s="84">
        <v>523.25333333333333</v>
      </c>
      <c r="M189" s="113">
        <f t="shared" si="23"/>
        <v>15697.6</v>
      </c>
      <c r="N189" s="86"/>
    </row>
    <row r="190" spans="1:14" s="72" customFormat="1" ht="142.5" hidden="1" outlineLevel="1" x14ac:dyDescent="0.3">
      <c r="A190" s="64"/>
      <c r="B190" s="10"/>
      <c r="C190" s="80" t="s">
        <v>931</v>
      </c>
      <c r="D190" s="89" t="s">
        <v>921</v>
      </c>
      <c r="E190" s="107" t="s">
        <v>36</v>
      </c>
      <c r="F190" s="23">
        <v>7</v>
      </c>
      <c r="G190" s="189"/>
      <c r="H190" s="189"/>
      <c r="I190" s="190"/>
      <c r="J190" s="191"/>
      <c r="K190" s="192">
        <f t="shared" si="22"/>
        <v>7</v>
      </c>
      <c r="L190" s="84">
        <v>244.1866666666667</v>
      </c>
      <c r="M190" s="113">
        <f t="shared" si="23"/>
        <v>1709.3066666666668</v>
      </c>
      <c r="N190" s="86"/>
    </row>
    <row r="191" spans="1:14" s="72" customFormat="1" ht="117" hidden="1" outlineLevel="1" x14ac:dyDescent="0.3">
      <c r="A191" s="64"/>
      <c r="B191" s="10"/>
      <c r="C191" s="80" t="s">
        <v>931</v>
      </c>
      <c r="D191" s="89" t="s">
        <v>922</v>
      </c>
      <c r="E191" s="107" t="s">
        <v>36</v>
      </c>
      <c r="F191" s="23">
        <v>1</v>
      </c>
      <c r="G191" s="189"/>
      <c r="H191" s="189"/>
      <c r="I191" s="190"/>
      <c r="J191" s="191"/>
      <c r="K191" s="192">
        <f t="shared" si="22"/>
        <v>1</v>
      </c>
      <c r="L191" s="84">
        <v>38.01</v>
      </c>
      <c r="M191" s="113">
        <f t="shared" si="23"/>
        <v>38.01</v>
      </c>
      <c r="N191" s="86"/>
    </row>
    <row r="192" spans="1:14" s="72" customFormat="1" ht="117" hidden="1" outlineLevel="1" x14ac:dyDescent="0.3">
      <c r="A192" s="64"/>
      <c r="B192" s="10"/>
      <c r="C192" s="80" t="s">
        <v>931</v>
      </c>
      <c r="D192" s="89" t="s">
        <v>923</v>
      </c>
      <c r="E192" s="107" t="s">
        <v>36</v>
      </c>
      <c r="F192" s="23">
        <v>2</v>
      </c>
      <c r="G192" s="189"/>
      <c r="H192" s="189"/>
      <c r="I192" s="190"/>
      <c r="J192" s="191"/>
      <c r="K192" s="192">
        <f t="shared" si="22"/>
        <v>2</v>
      </c>
      <c r="L192" s="84">
        <v>26.635000000000002</v>
      </c>
      <c r="M192" s="113">
        <f t="shared" si="23"/>
        <v>53.27</v>
      </c>
      <c r="N192" s="86"/>
    </row>
    <row r="193" spans="1:14" s="72" customFormat="1" ht="118.5" hidden="1" outlineLevel="1" x14ac:dyDescent="0.3">
      <c r="A193" s="64"/>
      <c r="B193" s="10"/>
      <c r="C193" s="80" t="s">
        <v>931</v>
      </c>
      <c r="D193" s="89" t="s">
        <v>924</v>
      </c>
      <c r="E193" s="107" t="s">
        <v>36</v>
      </c>
      <c r="F193" s="23">
        <v>1</v>
      </c>
      <c r="G193" s="189"/>
      <c r="H193" s="189"/>
      <c r="I193" s="190"/>
      <c r="J193" s="191"/>
      <c r="K193" s="192">
        <f t="shared" si="22"/>
        <v>1</v>
      </c>
      <c r="L193" s="84">
        <v>37.31</v>
      </c>
      <c r="M193" s="113">
        <f t="shared" si="23"/>
        <v>37.31</v>
      </c>
      <c r="N193" s="86"/>
    </row>
    <row r="194" spans="1:14" s="72" customFormat="1" ht="142.5" hidden="1" outlineLevel="1" x14ac:dyDescent="0.3">
      <c r="A194" s="64"/>
      <c r="B194" s="10"/>
      <c r="C194" s="80" t="s">
        <v>931</v>
      </c>
      <c r="D194" s="89" t="s">
        <v>925</v>
      </c>
      <c r="E194" s="107" t="s">
        <v>36</v>
      </c>
      <c r="F194" s="23">
        <v>12</v>
      </c>
      <c r="G194" s="189"/>
      <c r="H194" s="189"/>
      <c r="I194" s="190"/>
      <c r="J194" s="191"/>
      <c r="K194" s="192">
        <f t="shared" si="22"/>
        <v>12</v>
      </c>
      <c r="L194" s="84">
        <v>203.095</v>
      </c>
      <c r="M194" s="113">
        <f t="shared" si="23"/>
        <v>2437.14</v>
      </c>
      <c r="N194" s="86"/>
    </row>
    <row r="195" spans="1:14" hidden="1" outlineLevel="1" x14ac:dyDescent="0.35">
      <c r="B195" s="8"/>
      <c r="C195" s="109"/>
      <c r="D195" s="110" t="s">
        <v>156</v>
      </c>
      <c r="E195" s="111"/>
      <c r="F195" s="14"/>
      <c r="G195" s="15"/>
      <c r="H195" s="15"/>
      <c r="I195" s="15"/>
      <c r="J195" s="16"/>
      <c r="K195" s="76"/>
      <c r="L195" s="112"/>
      <c r="M195" s="88"/>
      <c r="N195" s="86"/>
    </row>
    <row r="196" spans="1:14" ht="117" hidden="1" outlineLevel="1" x14ac:dyDescent="0.35">
      <c r="B196" s="10" t="s">
        <v>155</v>
      </c>
      <c r="C196" s="80" t="s">
        <v>931</v>
      </c>
      <c r="D196" s="89" t="s">
        <v>855</v>
      </c>
      <c r="E196" s="92" t="s">
        <v>36</v>
      </c>
      <c r="F196" s="23">
        <v>0</v>
      </c>
      <c r="G196" s="189"/>
      <c r="H196" s="189"/>
      <c r="I196" s="190"/>
      <c r="J196" s="191"/>
      <c r="K196" s="192">
        <f>SUM(F196:J196)</f>
        <v>0</v>
      </c>
      <c r="L196" s="84">
        <v>975.96333333333325</v>
      </c>
      <c r="M196" s="113">
        <f>K196*L196</f>
        <v>0</v>
      </c>
      <c r="N196" s="86"/>
    </row>
    <row r="197" spans="1:14" ht="117" hidden="1" outlineLevel="1" x14ac:dyDescent="0.35">
      <c r="B197" s="10" t="s">
        <v>157</v>
      </c>
      <c r="C197" s="80" t="s">
        <v>931</v>
      </c>
      <c r="D197" s="89" t="s">
        <v>856</v>
      </c>
      <c r="E197" s="92" t="s">
        <v>36</v>
      </c>
      <c r="F197" s="23">
        <v>2</v>
      </c>
      <c r="G197" s="189"/>
      <c r="H197" s="189"/>
      <c r="I197" s="190"/>
      <c r="J197" s="191"/>
      <c r="K197" s="192">
        <f>SUM(F197:J197)</f>
        <v>2</v>
      </c>
      <c r="L197" s="84">
        <v>964.07999999999993</v>
      </c>
      <c r="M197" s="113">
        <f>K197*L197</f>
        <v>1928.1599999999999</v>
      </c>
      <c r="N197" s="86"/>
    </row>
    <row r="198" spans="1:14" hidden="1" outlineLevel="1" x14ac:dyDescent="0.35">
      <c r="B198" s="8"/>
      <c r="C198" s="109"/>
      <c r="D198" s="110" t="s">
        <v>854</v>
      </c>
      <c r="E198" s="111"/>
      <c r="F198" s="14"/>
      <c r="G198" s="15"/>
      <c r="H198" s="15"/>
      <c r="I198" s="15"/>
      <c r="J198" s="16"/>
      <c r="K198" s="76"/>
      <c r="L198" s="112"/>
      <c r="M198" s="88"/>
      <c r="N198" s="86"/>
    </row>
    <row r="199" spans="1:14" ht="96" hidden="1" outlineLevel="1" x14ac:dyDescent="0.35">
      <c r="B199" s="10" t="s">
        <v>158</v>
      </c>
      <c r="C199" s="80" t="s">
        <v>931</v>
      </c>
      <c r="D199" s="89" t="s">
        <v>857</v>
      </c>
      <c r="E199" s="92" t="s">
        <v>36</v>
      </c>
      <c r="F199" s="23">
        <v>2</v>
      </c>
      <c r="G199" s="189"/>
      <c r="H199" s="189"/>
      <c r="I199" s="190"/>
      <c r="J199" s="191"/>
      <c r="K199" s="192">
        <f>SUM(F199:J199)</f>
        <v>2</v>
      </c>
      <c r="L199" s="84">
        <v>257.42250000000001</v>
      </c>
      <c r="M199" s="113">
        <f>K199*L199</f>
        <v>514.84500000000003</v>
      </c>
      <c r="N199" s="86"/>
    </row>
    <row r="200" spans="1:14" ht="48" hidden="1" outlineLevel="1" x14ac:dyDescent="0.35">
      <c r="B200" s="10" t="s">
        <v>159</v>
      </c>
      <c r="C200" s="80" t="s">
        <v>931</v>
      </c>
      <c r="D200" s="89" t="s">
        <v>858</v>
      </c>
      <c r="E200" s="92" t="s">
        <v>36</v>
      </c>
      <c r="F200" s="23">
        <v>1</v>
      </c>
      <c r="G200" s="189"/>
      <c r="H200" s="189"/>
      <c r="I200" s="190"/>
      <c r="J200" s="191"/>
      <c r="K200" s="192">
        <f>SUM(F200:J200)</f>
        <v>1</v>
      </c>
      <c r="L200" s="84">
        <v>1885.8333333333333</v>
      </c>
      <c r="M200" s="113">
        <f>K200*L200</f>
        <v>1885.8333333333333</v>
      </c>
      <c r="N200" s="86"/>
    </row>
    <row r="201" spans="1:14" hidden="1" outlineLevel="1" x14ac:dyDescent="0.35">
      <c r="B201" s="8"/>
      <c r="C201" s="109"/>
      <c r="D201" s="74" t="s">
        <v>161</v>
      </c>
      <c r="E201" s="111"/>
      <c r="F201" s="14"/>
      <c r="G201" s="15"/>
      <c r="H201" s="15"/>
      <c r="I201" s="15"/>
      <c r="J201" s="16"/>
      <c r="K201" s="76"/>
      <c r="L201" s="112"/>
      <c r="M201" s="88"/>
      <c r="N201" s="86"/>
    </row>
    <row r="202" spans="1:14" ht="24.75" hidden="1" outlineLevel="1" thickBot="1" x14ac:dyDescent="0.4">
      <c r="B202" s="10" t="s">
        <v>160</v>
      </c>
      <c r="C202" s="80" t="s">
        <v>931</v>
      </c>
      <c r="D202" s="106" t="s">
        <v>859</v>
      </c>
      <c r="E202" s="92" t="s">
        <v>36</v>
      </c>
      <c r="F202" s="194">
        <f>SUM(F178:F200)</f>
        <v>320</v>
      </c>
      <c r="G202" s="195"/>
      <c r="H202" s="195"/>
      <c r="I202" s="195"/>
      <c r="J202" s="196"/>
      <c r="K202" s="192">
        <f>SUM(F202:J202)</f>
        <v>320</v>
      </c>
      <c r="L202" s="84">
        <v>37.138583333333337</v>
      </c>
      <c r="M202" s="113">
        <f>K202*L202</f>
        <v>11884.346666666668</v>
      </c>
      <c r="N202" s="86"/>
    </row>
    <row r="203" spans="1:14" ht="24.75" collapsed="1" thickBot="1" x14ac:dyDescent="0.4">
      <c r="B203" s="65" t="s">
        <v>162</v>
      </c>
      <c r="C203" s="66"/>
      <c r="D203" s="67"/>
      <c r="E203" s="67"/>
      <c r="F203" s="1"/>
      <c r="G203" s="2"/>
      <c r="H203" s="2"/>
      <c r="I203" s="2"/>
      <c r="J203" s="3"/>
      <c r="K203" s="69"/>
      <c r="L203" s="95"/>
      <c r="M203" s="96">
        <f>SUM(M205:M225)</f>
        <v>64764.310000000012</v>
      </c>
      <c r="N203" s="97"/>
    </row>
    <row r="204" spans="1:14" hidden="1" outlineLevel="1" x14ac:dyDescent="0.35">
      <c r="B204" s="8"/>
      <c r="C204" s="109"/>
      <c r="D204" s="110" t="s">
        <v>539</v>
      </c>
      <c r="E204" s="111"/>
      <c r="F204" s="14"/>
      <c r="G204" s="15"/>
      <c r="H204" s="15"/>
      <c r="I204" s="15"/>
      <c r="J204" s="16"/>
      <c r="K204" s="76"/>
      <c r="L204" s="112"/>
      <c r="M204" s="88"/>
      <c r="N204" s="86"/>
    </row>
    <row r="205" spans="1:14" ht="27.75" hidden="1" customHeight="1" outlineLevel="1" x14ac:dyDescent="0.35">
      <c r="B205" s="7" t="s">
        <v>163</v>
      </c>
      <c r="C205" s="80" t="s">
        <v>931</v>
      </c>
      <c r="D205" s="101" t="s">
        <v>501</v>
      </c>
      <c r="E205" s="92" t="s">
        <v>36</v>
      </c>
      <c r="F205" s="33">
        <v>0</v>
      </c>
      <c r="G205" s="18"/>
      <c r="H205" s="18"/>
      <c r="I205" s="19"/>
      <c r="J205" s="20"/>
      <c r="K205" s="83">
        <f>SUM(F205:J205)</f>
        <v>0</v>
      </c>
      <c r="L205" s="84">
        <v>10012.4</v>
      </c>
      <c r="M205" s="113">
        <f t="shared" ref="M205:M214" si="24">K205*L205</f>
        <v>0</v>
      </c>
      <c r="N205" s="86"/>
    </row>
    <row r="206" spans="1:14" ht="27.75" hidden="1" customHeight="1" outlineLevel="1" x14ac:dyDescent="0.35">
      <c r="B206" s="7" t="s">
        <v>164</v>
      </c>
      <c r="C206" s="80" t="s">
        <v>931</v>
      </c>
      <c r="D206" s="101" t="s">
        <v>502</v>
      </c>
      <c r="E206" s="92" t="s">
        <v>36</v>
      </c>
      <c r="F206" s="34"/>
      <c r="G206" s="18"/>
      <c r="H206" s="18"/>
      <c r="I206" s="19"/>
      <c r="J206" s="20"/>
      <c r="K206" s="83">
        <f t="shared" ref="K206:K214" si="25">SUM(F206:J206)</f>
        <v>0</v>
      </c>
      <c r="L206" s="84">
        <v>2720.44</v>
      </c>
      <c r="M206" s="113">
        <f t="shared" si="24"/>
        <v>0</v>
      </c>
      <c r="N206" s="86"/>
    </row>
    <row r="207" spans="1:14" ht="27.75" hidden="1" customHeight="1" outlineLevel="1" x14ac:dyDescent="0.35">
      <c r="B207" s="7" t="s">
        <v>165</v>
      </c>
      <c r="C207" s="80" t="s">
        <v>931</v>
      </c>
      <c r="D207" s="101" t="s">
        <v>503</v>
      </c>
      <c r="E207" s="92" t="s">
        <v>36</v>
      </c>
      <c r="F207" s="34"/>
      <c r="G207" s="18"/>
      <c r="H207" s="18"/>
      <c r="I207" s="19"/>
      <c r="J207" s="20"/>
      <c r="K207" s="83">
        <f t="shared" si="25"/>
        <v>0</v>
      </c>
      <c r="L207" s="84">
        <v>2720.44</v>
      </c>
      <c r="M207" s="113">
        <f t="shared" si="24"/>
        <v>0</v>
      </c>
      <c r="N207" s="86"/>
    </row>
    <row r="208" spans="1:14" ht="27.75" hidden="1" customHeight="1" outlineLevel="1" x14ac:dyDescent="0.35">
      <c r="B208" s="7" t="s">
        <v>166</v>
      </c>
      <c r="C208" s="80" t="s">
        <v>931</v>
      </c>
      <c r="D208" s="101" t="s">
        <v>504</v>
      </c>
      <c r="E208" s="92" t="s">
        <v>36</v>
      </c>
      <c r="F208" s="34"/>
      <c r="G208" s="18"/>
      <c r="H208" s="18"/>
      <c r="I208" s="19"/>
      <c r="J208" s="20"/>
      <c r="K208" s="83">
        <f t="shared" si="25"/>
        <v>0</v>
      </c>
      <c r="L208" s="84">
        <v>2616.6533333333332</v>
      </c>
      <c r="M208" s="113">
        <f t="shared" si="24"/>
        <v>0</v>
      </c>
      <c r="N208" s="86"/>
    </row>
    <row r="209" spans="2:14" ht="27.75" hidden="1" customHeight="1" outlineLevel="1" x14ac:dyDescent="0.35">
      <c r="B209" s="7" t="s">
        <v>167</v>
      </c>
      <c r="C209" s="80" t="s">
        <v>931</v>
      </c>
      <c r="D209" s="101" t="s">
        <v>505</v>
      </c>
      <c r="E209" s="92" t="s">
        <v>36</v>
      </c>
      <c r="F209" s="34"/>
      <c r="G209" s="18"/>
      <c r="H209" s="18"/>
      <c r="I209" s="19"/>
      <c r="J209" s="20"/>
      <c r="K209" s="83">
        <f t="shared" si="25"/>
        <v>0</v>
      </c>
      <c r="L209" s="84">
        <v>2616.6533333333332</v>
      </c>
      <c r="M209" s="113">
        <f t="shared" si="24"/>
        <v>0</v>
      </c>
      <c r="N209" s="86"/>
    </row>
    <row r="210" spans="2:14" ht="27.75" hidden="1" customHeight="1" outlineLevel="1" x14ac:dyDescent="0.35">
      <c r="B210" s="7" t="s">
        <v>168</v>
      </c>
      <c r="C210" s="80" t="s">
        <v>931</v>
      </c>
      <c r="D210" s="101" t="s">
        <v>506</v>
      </c>
      <c r="E210" s="92" t="s">
        <v>36</v>
      </c>
      <c r="F210" s="34"/>
      <c r="G210" s="18"/>
      <c r="H210" s="18"/>
      <c r="I210" s="19"/>
      <c r="J210" s="20"/>
      <c r="K210" s="83">
        <f t="shared" si="25"/>
        <v>0</v>
      </c>
      <c r="L210" s="84">
        <v>11267.25</v>
      </c>
      <c r="M210" s="113">
        <f t="shared" si="24"/>
        <v>0</v>
      </c>
      <c r="N210" s="86"/>
    </row>
    <row r="211" spans="2:14" ht="27.75" hidden="1" customHeight="1" outlineLevel="1" x14ac:dyDescent="0.35">
      <c r="B211" s="7" t="s">
        <v>169</v>
      </c>
      <c r="C211" s="80" t="s">
        <v>931</v>
      </c>
      <c r="D211" s="101" t="s">
        <v>507</v>
      </c>
      <c r="E211" s="92" t="s">
        <v>36</v>
      </c>
      <c r="F211" s="34"/>
      <c r="G211" s="18"/>
      <c r="H211" s="18"/>
      <c r="I211" s="19"/>
      <c r="J211" s="20"/>
      <c r="K211" s="83">
        <f t="shared" si="25"/>
        <v>0</v>
      </c>
      <c r="L211" s="84">
        <v>8003.25</v>
      </c>
      <c r="M211" s="113">
        <f t="shared" si="24"/>
        <v>0</v>
      </c>
      <c r="N211" s="86"/>
    </row>
    <row r="212" spans="2:14" ht="27.75" hidden="1" customHeight="1" outlineLevel="1" x14ac:dyDescent="0.35">
      <c r="B212" s="7" t="s">
        <v>170</v>
      </c>
      <c r="C212" s="80" t="s">
        <v>931</v>
      </c>
      <c r="D212" s="101" t="s">
        <v>508</v>
      </c>
      <c r="E212" s="92" t="s">
        <v>36</v>
      </c>
      <c r="F212" s="34"/>
      <c r="G212" s="18"/>
      <c r="H212" s="18"/>
      <c r="I212" s="19"/>
      <c r="J212" s="20"/>
      <c r="K212" s="83">
        <f t="shared" si="25"/>
        <v>0</v>
      </c>
      <c r="L212" s="84">
        <v>8665.5</v>
      </c>
      <c r="M212" s="113">
        <f t="shared" si="24"/>
        <v>0</v>
      </c>
      <c r="N212" s="86"/>
    </row>
    <row r="213" spans="2:14" ht="27.75" hidden="1" customHeight="1" outlineLevel="1" x14ac:dyDescent="0.35">
      <c r="B213" s="7" t="s">
        <v>171</v>
      </c>
      <c r="C213" s="80" t="s">
        <v>931</v>
      </c>
      <c r="D213" s="101" t="s">
        <v>509</v>
      </c>
      <c r="E213" s="92" t="s">
        <v>36</v>
      </c>
      <c r="F213" s="34"/>
      <c r="G213" s="18"/>
      <c r="H213" s="18"/>
      <c r="I213" s="19"/>
      <c r="J213" s="20"/>
      <c r="K213" s="83">
        <f t="shared" si="25"/>
        <v>0</v>
      </c>
      <c r="L213" s="84">
        <v>3438.3583333333336</v>
      </c>
      <c r="M213" s="113">
        <f t="shared" si="24"/>
        <v>0</v>
      </c>
      <c r="N213" s="86"/>
    </row>
    <row r="214" spans="2:14" ht="27.75" hidden="1" customHeight="1" outlineLevel="1" x14ac:dyDescent="0.35">
      <c r="B214" s="7" t="s">
        <v>172</v>
      </c>
      <c r="C214" s="80" t="s">
        <v>931</v>
      </c>
      <c r="D214" s="101" t="s">
        <v>510</v>
      </c>
      <c r="E214" s="92" t="s">
        <v>36</v>
      </c>
      <c r="F214" s="35"/>
      <c r="G214" s="18"/>
      <c r="H214" s="18"/>
      <c r="I214" s="19"/>
      <c r="J214" s="20"/>
      <c r="K214" s="83">
        <f t="shared" si="25"/>
        <v>0</v>
      </c>
      <c r="L214" s="84">
        <v>7650.4833333333336</v>
      </c>
      <c r="M214" s="113">
        <f t="shared" si="24"/>
        <v>0</v>
      </c>
      <c r="N214" s="86"/>
    </row>
    <row r="215" spans="2:14" hidden="1" outlineLevel="1" x14ac:dyDescent="0.35">
      <c r="B215" s="8"/>
      <c r="C215" s="109"/>
      <c r="D215" s="110" t="s">
        <v>540</v>
      </c>
      <c r="E215" s="111"/>
      <c r="F215" s="14"/>
      <c r="G215" s="15"/>
      <c r="H215" s="15"/>
      <c r="I215" s="15"/>
      <c r="J215" s="16"/>
      <c r="K215" s="76"/>
      <c r="L215" s="112"/>
      <c r="M215" s="88"/>
      <c r="N215" s="86"/>
    </row>
    <row r="216" spans="2:14" ht="27.75" hidden="1" customHeight="1" outlineLevel="1" x14ac:dyDescent="0.35">
      <c r="B216" s="7" t="s">
        <v>550</v>
      </c>
      <c r="C216" s="80" t="s">
        <v>931</v>
      </c>
      <c r="D216" s="101" t="s">
        <v>541</v>
      </c>
      <c r="E216" s="92" t="s">
        <v>36</v>
      </c>
      <c r="F216" s="17">
        <v>1</v>
      </c>
      <c r="G216" s="24"/>
      <c r="H216" s="25"/>
      <c r="I216" s="25"/>
      <c r="J216" s="26"/>
      <c r="K216" s="83">
        <f t="shared" ref="K216:K225" si="26">SUM(F216:J216)</f>
        <v>1</v>
      </c>
      <c r="L216" s="84">
        <v>10012.4</v>
      </c>
      <c r="M216" s="113">
        <f t="shared" ref="M216:M225" si="27">K216*L216</f>
        <v>10012.4</v>
      </c>
      <c r="N216" s="86"/>
    </row>
    <row r="217" spans="2:14" ht="27.75" hidden="1" customHeight="1" outlineLevel="1" x14ac:dyDescent="0.35">
      <c r="B217" s="7" t="s">
        <v>551</v>
      </c>
      <c r="C217" s="80" t="s">
        <v>931</v>
      </c>
      <c r="D217" s="101" t="s">
        <v>542</v>
      </c>
      <c r="E217" s="92" t="s">
        <v>36</v>
      </c>
      <c r="F217" s="17">
        <v>1</v>
      </c>
      <c r="G217" s="27"/>
      <c r="H217" s="28"/>
      <c r="I217" s="28"/>
      <c r="J217" s="29"/>
      <c r="K217" s="83">
        <f t="shared" si="26"/>
        <v>1</v>
      </c>
      <c r="L217" s="84">
        <v>11150.25</v>
      </c>
      <c r="M217" s="113">
        <f t="shared" si="27"/>
        <v>11150.25</v>
      </c>
      <c r="N217" s="86"/>
    </row>
    <row r="218" spans="2:14" ht="48" hidden="1" outlineLevel="1" x14ac:dyDescent="0.35">
      <c r="B218" s="7" t="s">
        <v>552</v>
      </c>
      <c r="C218" s="80" t="s">
        <v>931</v>
      </c>
      <c r="D218" s="101" t="s">
        <v>543</v>
      </c>
      <c r="E218" s="92" t="s">
        <v>36</v>
      </c>
      <c r="F218" s="17">
        <v>2</v>
      </c>
      <c r="G218" s="27"/>
      <c r="H218" s="28"/>
      <c r="I218" s="28"/>
      <c r="J218" s="29"/>
      <c r="K218" s="83">
        <f t="shared" si="26"/>
        <v>2</v>
      </c>
      <c r="L218" s="84">
        <v>1656.3866666666665</v>
      </c>
      <c r="M218" s="113">
        <f t="shared" si="27"/>
        <v>3312.7733333333331</v>
      </c>
      <c r="N218" s="86"/>
    </row>
    <row r="219" spans="2:14" ht="27.75" hidden="1" customHeight="1" outlineLevel="1" x14ac:dyDescent="0.35">
      <c r="B219" s="7" t="s">
        <v>553</v>
      </c>
      <c r="C219" s="80" t="s">
        <v>931</v>
      </c>
      <c r="D219" s="101" t="s">
        <v>544</v>
      </c>
      <c r="E219" s="92" t="s">
        <v>36</v>
      </c>
      <c r="F219" s="17">
        <v>1</v>
      </c>
      <c r="G219" s="27"/>
      <c r="H219" s="28"/>
      <c r="I219" s="28"/>
      <c r="J219" s="29"/>
      <c r="K219" s="83">
        <f t="shared" si="26"/>
        <v>1</v>
      </c>
      <c r="L219" s="84">
        <v>3842.92</v>
      </c>
      <c r="M219" s="113">
        <f t="shared" si="27"/>
        <v>3842.92</v>
      </c>
      <c r="N219" s="86"/>
    </row>
    <row r="220" spans="2:14" ht="27.75" hidden="1" customHeight="1" outlineLevel="1" x14ac:dyDescent="0.35">
      <c r="B220" s="7" t="s">
        <v>554</v>
      </c>
      <c r="C220" s="80" t="s">
        <v>931</v>
      </c>
      <c r="D220" s="101" t="s">
        <v>545</v>
      </c>
      <c r="E220" s="92" t="s">
        <v>36</v>
      </c>
      <c r="F220" s="17">
        <v>1</v>
      </c>
      <c r="G220" s="27"/>
      <c r="H220" s="28"/>
      <c r="I220" s="28"/>
      <c r="J220" s="29"/>
      <c r="K220" s="83">
        <f t="shared" si="26"/>
        <v>1</v>
      </c>
      <c r="L220" s="84">
        <v>4448.3533333333335</v>
      </c>
      <c r="M220" s="113">
        <f t="shared" si="27"/>
        <v>4448.3533333333335</v>
      </c>
      <c r="N220" s="86"/>
    </row>
    <row r="221" spans="2:14" ht="27.75" hidden="1" customHeight="1" outlineLevel="1" x14ac:dyDescent="0.35">
      <c r="B221" s="7" t="s">
        <v>555</v>
      </c>
      <c r="C221" s="80" t="s">
        <v>931</v>
      </c>
      <c r="D221" s="101" t="s">
        <v>546</v>
      </c>
      <c r="E221" s="92" t="s">
        <v>36</v>
      </c>
      <c r="F221" s="17">
        <v>1</v>
      </c>
      <c r="G221" s="27"/>
      <c r="H221" s="28"/>
      <c r="I221" s="28"/>
      <c r="J221" s="29"/>
      <c r="K221" s="83">
        <f t="shared" si="26"/>
        <v>1</v>
      </c>
      <c r="L221" s="84">
        <v>3175.7999999999997</v>
      </c>
      <c r="M221" s="113">
        <f t="shared" si="27"/>
        <v>3175.7999999999997</v>
      </c>
      <c r="N221" s="86"/>
    </row>
    <row r="222" spans="2:14" ht="48" hidden="1" outlineLevel="1" x14ac:dyDescent="0.35">
      <c r="B222" s="7" t="s">
        <v>556</v>
      </c>
      <c r="C222" s="80" t="s">
        <v>931</v>
      </c>
      <c r="D222" s="101" t="s">
        <v>547</v>
      </c>
      <c r="E222" s="92" t="s">
        <v>36</v>
      </c>
      <c r="F222" s="17">
        <v>1</v>
      </c>
      <c r="G222" s="27"/>
      <c r="H222" s="28"/>
      <c r="I222" s="28"/>
      <c r="J222" s="29"/>
      <c r="K222" s="83">
        <f t="shared" si="26"/>
        <v>1</v>
      </c>
      <c r="L222" s="84">
        <v>2848.9599999999996</v>
      </c>
      <c r="M222" s="113">
        <f t="shared" si="27"/>
        <v>2848.9599999999996</v>
      </c>
      <c r="N222" s="86"/>
    </row>
    <row r="223" spans="2:14" ht="27.75" hidden="1" customHeight="1" outlineLevel="1" x14ac:dyDescent="0.35">
      <c r="B223" s="7" t="s">
        <v>557</v>
      </c>
      <c r="C223" s="80" t="s">
        <v>931</v>
      </c>
      <c r="D223" s="101" t="s">
        <v>548</v>
      </c>
      <c r="E223" s="92" t="s">
        <v>36</v>
      </c>
      <c r="F223" s="17">
        <v>1</v>
      </c>
      <c r="G223" s="27"/>
      <c r="H223" s="28"/>
      <c r="I223" s="28"/>
      <c r="J223" s="29"/>
      <c r="K223" s="83">
        <f t="shared" si="26"/>
        <v>1</v>
      </c>
      <c r="L223" s="84">
        <v>5915.1733333333332</v>
      </c>
      <c r="M223" s="113">
        <f t="shared" si="27"/>
        <v>5915.1733333333332</v>
      </c>
      <c r="N223" s="86"/>
    </row>
    <row r="224" spans="2:14" ht="27.75" hidden="1" customHeight="1" outlineLevel="1" x14ac:dyDescent="0.35">
      <c r="B224" s="7" t="s">
        <v>558</v>
      </c>
      <c r="C224" s="80" t="s">
        <v>931</v>
      </c>
      <c r="D224" s="101" t="s">
        <v>549</v>
      </c>
      <c r="E224" s="92" t="s">
        <v>36</v>
      </c>
      <c r="F224" s="17">
        <v>1</v>
      </c>
      <c r="G224" s="27"/>
      <c r="H224" s="28"/>
      <c r="I224" s="28"/>
      <c r="J224" s="29"/>
      <c r="K224" s="83">
        <f t="shared" si="26"/>
        <v>1</v>
      </c>
      <c r="L224" s="84">
        <v>2550.7999999999997</v>
      </c>
      <c r="M224" s="113">
        <f t="shared" si="27"/>
        <v>2550.7999999999997</v>
      </c>
      <c r="N224" s="86"/>
    </row>
    <row r="225" spans="2:14" ht="27.75" hidden="1" customHeight="1" outlineLevel="1" thickBot="1" x14ac:dyDescent="0.4">
      <c r="B225" s="7" t="s">
        <v>559</v>
      </c>
      <c r="C225" s="80" t="s">
        <v>931</v>
      </c>
      <c r="D225" s="101" t="s">
        <v>932</v>
      </c>
      <c r="E225" s="92" t="s">
        <v>36</v>
      </c>
      <c r="F225" s="17">
        <v>1</v>
      </c>
      <c r="G225" s="30"/>
      <c r="H225" s="31"/>
      <c r="I225" s="31"/>
      <c r="J225" s="32"/>
      <c r="K225" s="83">
        <f t="shared" si="26"/>
        <v>1</v>
      </c>
      <c r="L225" s="84">
        <v>17506.88</v>
      </c>
      <c r="M225" s="113">
        <f t="shared" si="27"/>
        <v>17506.88</v>
      </c>
      <c r="N225" s="86"/>
    </row>
    <row r="226" spans="2:14" s="94" customFormat="1" ht="24.75" collapsed="1" thickBot="1" x14ac:dyDescent="0.4">
      <c r="B226" s="65" t="s">
        <v>173</v>
      </c>
      <c r="C226" s="66"/>
      <c r="D226" s="67"/>
      <c r="E226" s="67"/>
      <c r="F226" s="1"/>
      <c r="G226" s="2"/>
      <c r="H226" s="2"/>
      <c r="I226" s="2"/>
      <c r="J226" s="3"/>
      <c r="K226" s="69"/>
      <c r="L226" s="95"/>
      <c r="M226" s="96">
        <f>SUM(M227:M232)</f>
        <v>11395.127075000002</v>
      </c>
      <c r="N226" s="97"/>
    </row>
    <row r="227" spans="2:14" s="94" customFormat="1" hidden="1" outlineLevel="1" x14ac:dyDescent="0.35">
      <c r="B227" s="4"/>
      <c r="C227" s="87"/>
      <c r="D227" s="110" t="s">
        <v>174</v>
      </c>
      <c r="E227" s="114"/>
      <c r="F227" s="14"/>
      <c r="G227" s="15"/>
      <c r="H227" s="15"/>
      <c r="I227" s="15"/>
      <c r="J227" s="16"/>
      <c r="K227" s="76"/>
      <c r="L227" s="112"/>
      <c r="M227" s="88"/>
      <c r="N227" s="86"/>
    </row>
    <row r="228" spans="2:14" s="94" customFormat="1" ht="48" hidden="1" outlineLevel="1" x14ac:dyDescent="0.35">
      <c r="B228" s="7" t="s">
        <v>175</v>
      </c>
      <c r="C228" s="80" t="s">
        <v>931</v>
      </c>
      <c r="D228" s="101" t="s">
        <v>612</v>
      </c>
      <c r="E228" s="115" t="s">
        <v>40</v>
      </c>
      <c r="F228" s="17">
        <v>1390</v>
      </c>
      <c r="G228" s="18"/>
      <c r="H228" s="18"/>
      <c r="I228" s="19"/>
      <c r="J228" s="20"/>
      <c r="K228" s="83">
        <f>SUM(F228:J228)</f>
        <v>1390</v>
      </c>
      <c r="L228" s="84">
        <v>6.2623625000000009</v>
      </c>
      <c r="M228" s="85">
        <f>K228*L228</f>
        <v>8704.6838750000006</v>
      </c>
      <c r="N228" s="86"/>
    </row>
    <row r="229" spans="2:14" s="94" customFormat="1" hidden="1" outlineLevel="1" x14ac:dyDescent="0.35">
      <c r="B229" s="8"/>
      <c r="C229" s="109"/>
      <c r="D229" s="110" t="s">
        <v>176</v>
      </c>
      <c r="E229" s="116"/>
      <c r="F229" s="14"/>
      <c r="G229" s="15"/>
      <c r="H229" s="15"/>
      <c r="I229" s="15"/>
      <c r="J229" s="16"/>
      <c r="K229" s="76"/>
      <c r="L229" s="112"/>
      <c r="M229" s="88"/>
      <c r="N229" s="86"/>
    </row>
    <row r="230" spans="2:14" s="94" customFormat="1" ht="46.5" hidden="1" outlineLevel="1" x14ac:dyDescent="0.35">
      <c r="B230" s="7" t="s">
        <v>177</v>
      </c>
      <c r="C230" s="80" t="s">
        <v>931</v>
      </c>
      <c r="D230" s="101" t="s">
        <v>613</v>
      </c>
      <c r="E230" s="115" t="s">
        <v>14</v>
      </c>
      <c r="F230" s="17">
        <v>1</v>
      </c>
      <c r="G230" s="18"/>
      <c r="H230" s="18"/>
      <c r="I230" s="19"/>
      <c r="J230" s="20"/>
      <c r="K230" s="83">
        <f>SUM(F230:J230)</f>
        <v>1</v>
      </c>
      <c r="L230" s="84">
        <v>963.48106666666672</v>
      </c>
      <c r="M230" s="85">
        <f>K230*L230</f>
        <v>963.48106666666672</v>
      </c>
      <c r="N230" s="86"/>
    </row>
    <row r="231" spans="2:14" s="94" customFormat="1" ht="72" hidden="1" outlineLevel="1" x14ac:dyDescent="0.35">
      <c r="B231" s="7" t="s">
        <v>178</v>
      </c>
      <c r="C231" s="80" t="s">
        <v>931</v>
      </c>
      <c r="D231" s="101" t="s">
        <v>614</v>
      </c>
      <c r="E231" s="115" t="s">
        <v>14</v>
      </c>
      <c r="F231" s="17">
        <v>1</v>
      </c>
      <c r="G231" s="18"/>
      <c r="H231" s="18"/>
      <c r="I231" s="19"/>
      <c r="J231" s="20"/>
      <c r="K231" s="83">
        <f>SUM(F231:J231)</f>
        <v>1</v>
      </c>
      <c r="L231" s="84">
        <v>863.48106666666672</v>
      </c>
      <c r="M231" s="85">
        <f>K231*L231</f>
        <v>863.48106666666672</v>
      </c>
      <c r="N231" s="86"/>
    </row>
    <row r="232" spans="2:14" s="94" customFormat="1" ht="47.25" hidden="1" outlineLevel="1" thickBot="1" x14ac:dyDescent="0.4">
      <c r="B232" s="7" t="s">
        <v>179</v>
      </c>
      <c r="C232" s="80" t="s">
        <v>931</v>
      </c>
      <c r="D232" s="101" t="s">
        <v>615</v>
      </c>
      <c r="E232" s="115" t="s">
        <v>14</v>
      </c>
      <c r="F232" s="17">
        <v>1</v>
      </c>
      <c r="G232" s="18"/>
      <c r="H232" s="18"/>
      <c r="I232" s="19"/>
      <c r="J232" s="20"/>
      <c r="K232" s="83">
        <f>SUM(F232:J232)</f>
        <v>1</v>
      </c>
      <c r="L232" s="84">
        <v>863.48106666666672</v>
      </c>
      <c r="M232" s="85">
        <f>K232*L232</f>
        <v>863.48106666666672</v>
      </c>
      <c r="N232" s="86"/>
    </row>
    <row r="233" spans="2:14" s="94" customFormat="1" ht="24.75" collapsed="1" thickBot="1" x14ac:dyDescent="0.4">
      <c r="B233" s="65" t="s">
        <v>180</v>
      </c>
      <c r="C233" s="66"/>
      <c r="D233" s="67"/>
      <c r="E233" s="67"/>
      <c r="F233" s="1"/>
      <c r="G233" s="2"/>
      <c r="H233" s="2"/>
      <c r="I233" s="2"/>
      <c r="J233" s="3"/>
      <c r="K233" s="69"/>
      <c r="L233" s="95"/>
      <c r="M233" s="96">
        <f>SUM(M234:M235)</f>
        <v>90413.758555932829</v>
      </c>
      <c r="N233" s="97"/>
    </row>
    <row r="234" spans="2:14" s="94" customFormat="1" ht="32.25" hidden="1" customHeight="1" outlineLevel="1" x14ac:dyDescent="0.35">
      <c r="B234" s="7" t="s">
        <v>181</v>
      </c>
      <c r="C234" s="80" t="s">
        <v>931</v>
      </c>
      <c r="D234" s="106" t="s">
        <v>560</v>
      </c>
      <c r="E234" s="115" t="s">
        <v>44</v>
      </c>
      <c r="F234" s="17">
        <v>280.52</v>
      </c>
      <c r="G234" s="18"/>
      <c r="H234" s="18"/>
      <c r="I234" s="19"/>
      <c r="J234" s="20"/>
      <c r="K234" s="83">
        <f>SUM(F234:J234)</f>
        <v>280.52</v>
      </c>
      <c r="L234" s="84">
        <v>311.65116833333337</v>
      </c>
      <c r="M234" s="85">
        <f>K234*L234</f>
        <v>87424.385740866666</v>
      </c>
      <c r="N234" s="86"/>
    </row>
    <row r="235" spans="2:14" s="94" customFormat="1" ht="32.25" hidden="1" customHeight="1" outlineLevel="1" thickBot="1" x14ac:dyDescent="0.4">
      <c r="B235" s="7" t="s">
        <v>561</v>
      </c>
      <c r="C235" s="80" t="s">
        <v>931</v>
      </c>
      <c r="D235" s="106" t="s">
        <v>616</v>
      </c>
      <c r="E235" s="115" t="s">
        <v>14</v>
      </c>
      <c r="F235" s="17">
        <f xml:space="preserve"> 58.53+15.03</f>
        <v>73.56</v>
      </c>
      <c r="G235" s="18"/>
      <c r="H235" s="18"/>
      <c r="I235" s="18"/>
      <c r="J235" s="18"/>
      <c r="K235" s="83">
        <f>SUM(F235:J235)</f>
        <v>73.56</v>
      </c>
      <c r="L235" s="84">
        <v>40.638564642008824</v>
      </c>
      <c r="M235" s="85">
        <f>K235*L235</f>
        <v>2989.3728150661691</v>
      </c>
      <c r="N235" s="86"/>
    </row>
    <row r="236" spans="2:14" s="94" customFormat="1" ht="24.75" collapsed="1" thickBot="1" x14ac:dyDescent="0.4">
      <c r="B236" s="65" t="s">
        <v>182</v>
      </c>
      <c r="C236" s="66"/>
      <c r="D236" s="67"/>
      <c r="E236" s="67"/>
      <c r="F236" s="1"/>
      <c r="G236" s="2"/>
      <c r="H236" s="2"/>
      <c r="I236" s="2"/>
      <c r="J236" s="3"/>
      <c r="K236" s="69"/>
      <c r="L236" s="95"/>
      <c r="M236" s="96">
        <f>SUM(M238:M293)</f>
        <v>60748.645557361</v>
      </c>
      <c r="N236" s="97"/>
    </row>
    <row r="237" spans="2:14" s="94" customFormat="1" hidden="1" outlineLevel="1" x14ac:dyDescent="0.35">
      <c r="B237" s="8"/>
      <c r="C237" s="109"/>
      <c r="D237" s="110" t="s">
        <v>764</v>
      </c>
      <c r="E237" s="116"/>
      <c r="F237" s="14"/>
      <c r="G237" s="15"/>
      <c r="H237" s="15"/>
      <c r="I237" s="15"/>
      <c r="J237" s="16"/>
      <c r="K237" s="76"/>
      <c r="L237" s="112"/>
      <c r="M237" s="88"/>
      <c r="N237" s="86"/>
    </row>
    <row r="238" spans="2:14" s="94" customFormat="1" ht="48" hidden="1" outlineLevel="1" x14ac:dyDescent="0.35">
      <c r="B238" s="7" t="s">
        <v>184</v>
      </c>
      <c r="C238" s="80" t="s">
        <v>931</v>
      </c>
      <c r="D238" s="187" t="s">
        <v>765</v>
      </c>
      <c r="E238" s="92" t="s">
        <v>36</v>
      </c>
      <c r="F238" s="17">
        <v>4</v>
      </c>
      <c r="G238" s="18"/>
      <c r="H238" s="18"/>
      <c r="I238" s="19"/>
      <c r="J238" s="20"/>
      <c r="K238" s="83">
        <f t="shared" ref="K238:K260" si="28">SUM(F238:J238)</f>
        <v>4</v>
      </c>
      <c r="L238" s="84">
        <v>101.82740329912133</v>
      </c>
      <c r="M238" s="85">
        <f t="shared" ref="M238:M260" si="29">K238*L238</f>
        <v>407.30961319648532</v>
      </c>
      <c r="N238" s="86"/>
    </row>
    <row r="239" spans="2:14" s="94" customFormat="1" ht="72" hidden="1" outlineLevel="1" x14ac:dyDescent="0.35">
      <c r="B239" s="7" t="s">
        <v>186</v>
      </c>
      <c r="C239" s="80" t="s">
        <v>931</v>
      </c>
      <c r="D239" s="187" t="s">
        <v>766</v>
      </c>
      <c r="E239" s="92" t="s">
        <v>36</v>
      </c>
      <c r="F239" s="17">
        <v>4</v>
      </c>
      <c r="G239" s="18"/>
      <c r="H239" s="18"/>
      <c r="I239" s="19"/>
      <c r="J239" s="20"/>
      <c r="K239" s="83">
        <f t="shared" si="28"/>
        <v>4</v>
      </c>
      <c r="L239" s="84">
        <v>263.90523300379931</v>
      </c>
      <c r="M239" s="85">
        <f t="shared" si="29"/>
        <v>1055.6209320151972</v>
      </c>
      <c r="N239" s="86"/>
    </row>
    <row r="240" spans="2:14" s="94" customFormat="1" ht="144" hidden="1" outlineLevel="1" x14ac:dyDescent="0.35">
      <c r="B240" s="7" t="s">
        <v>187</v>
      </c>
      <c r="C240" s="80" t="s">
        <v>931</v>
      </c>
      <c r="D240" s="187" t="s">
        <v>767</v>
      </c>
      <c r="E240" s="92" t="s">
        <v>36</v>
      </c>
      <c r="F240" s="17">
        <v>3</v>
      </c>
      <c r="G240" s="18"/>
      <c r="H240" s="18"/>
      <c r="I240" s="19"/>
      <c r="J240" s="20"/>
      <c r="K240" s="83">
        <f t="shared" si="28"/>
        <v>3</v>
      </c>
      <c r="L240" s="84">
        <v>1197.0550228175834</v>
      </c>
      <c r="M240" s="85">
        <f t="shared" si="29"/>
        <v>3591.1650684527503</v>
      </c>
      <c r="N240" s="86"/>
    </row>
    <row r="241" spans="2:14" s="94" customFormat="1" ht="168" hidden="1" outlineLevel="1" x14ac:dyDescent="0.35">
      <c r="B241" s="7" t="s">
        <v>188</v>
      </c>
      <c r="C241" s="80" t="s">
        <v>931</v>
      </c>
      <c r="D241" s="187" t="s">
        <v>768</v>
      </c>
      <c r="E241" s="92" t="s">
        <v>36</v>
      </c>
      <c r="F241" s="17">
        <v>3</v>
      </c>
      <c r="G241" s="18"/>
      <c r="H241" s="18"/>
      <c r="I241" s="19"/>
      <c r="J241" s="20"/>
      <c r="K241" s="83">
        <f t="shared" si="28"/>
        <v>3</v>
      </c>
      <c r="L241" s="84">
        <v>1335.3883561509167</v>
      </c>
      <c r="M241" s="85">
        <f t="shared" si="29"/>
        <v>4006.1650684527503</v>
      </c>
      <c r="N241" s="86"/>
    </row>
    <row r="242" spans="2:14" s="94" customFormat="1" ht="72" hidden="1" outlineLevel="1" x14ac:dyDescent="0.35">
      <c r="B242" s="7" t="s">
        <v>189</v>
      </c>
      <c r="C242" s="80" t="s">
        <v>931</v>
      </c>
      <c r="D242" s="187" t="s">
        <v>769</v>
      </c>
      <c r="E242" s="92" t="s">
        <v>36</v>
      </c>
      <c r="F242" s="17">
        <v>4</v>
      </c>
      <c r="G242" s="18"/>
      <c r="H242" s="18"/>
      <c r="I242" s="19"/>
      <c r="J242" s="20"/>
      <c r="K242" s="83">
        <f t="shared" si="28"/>
        <v>4</v>
      </c>
      <c r="L242" s="84">
        <v>353.93763650485698</v>
      </c>
      <c r="M242" s="85">
        <f t="shared" si="29"/>
        <v>1415.7505460194279</v>
      </c>
      <c r="N242" s="86"/>
    </row>
    <row r="243" spans="2:14" s="94" customFormat="1" ht="94.5" hidden="1" outlineLevel="1" x14ac:dyDescent="0.35">
      <c r="B243" s="7" t="s">
        <v>191</v>
      </c>
      <c r="C243" s="198" t="s">
        <v>936</v>
      </c>
      <c r="D243" s="199" t="s">
        <v>933</v>
      </c>
      <c r="E243" s="92" t="s">
        <v>36</v>
      </c>
      <c r="F243" s="17">
        <v>2</v>
      </c>
      <c r="G243" s="18"/>
      <c r="H243" s="18"/>
      <c r="I243" s="19"/>
      <c r="J243" s="20"/>
      <c r="K243" s="83">
        <f>SUM(F243:J243)</f>
        <v>2</v>
      </c>
      <c r="L243" s="84">
        <v>331.95</v>
      </c>
      <c r="M243" s="85">
        <f>K243*L243</f>
        <v>663.9</v>
      </c>
      <c r="N243" s="86"/>
    </row>
    <row r="244" spans="2:14" s="94" customFormat="1" ht="48" hidden="1" outlineLevel="1" x14ac:dyDescent="0.35">
      <c r="B244" s="7" t="s">
        <v>192</v>
      </c>
      <c r="C244" s="80" t="s">
        <v>931</v>
      </c>
      <c r="D244" s="187" t="s">
        <v>770</v>
      </c>
      <c r="E244" s="92" t="s">
        <v>36</v>
      </c>
      <c r="F244" s="17">
        <v>4</v>
      </c>
      <c r="G244" s="18"/>
      <c r="H244" s="18"/>
      <c r="I244" s="19"/>
      <c r="J244" s="20"/>
      <c r="K244" s="83">
        <f t="shared" si="28"/>
        <v>4</v>
      </c>
      <c r="L244" s="84">
        <v>353.56759427428369</v>
      </c>
      <c r="M244" s="85">
        <f t="shared" si="29"/>
        <v>1414.2703770971348</v>
      </c>
      <c r="N244" s="86"/>
    </row>
    <row r="245" spans="2:14" s="94" customFormat="1" ht="48" hidden="1" outlineLevel="1" x14ac:dyDescent="0.35">
      <c r="B245" s="7" t="s">
        <v>193</v>
      </c>
      <c r="C245" s="80" t="s">
        <v>931</v>
      </c>
      <c r="D245" s="187" t="s">
        <v>771</v>
      </c>
      <c r="E245" s="92" t="s">
        <v>36</v>
      </c>
      <c r="F245" s="17">
        <v>4</v>
      </c>
      <c r="G245" s="18"/>
      <c r="H245" s="18"/>
      <c r="I245" s="19"/>
      <c r="J245" s="20"/>
      <c r="K245" s="83">
        <f t="shared" si="28"/>
        <v>4</v>
      </c>
      <c r="L245" s="84">
        <v>390.43369288039099</v>
      </c>
      <c r="M245" s="85">
        <f t="shared" si="29"/>
        <v>1561.734771521564</v>
      </c>
      <c r="N245" s="86"/>
    </row>
    <row r="246" spans="2:14" s="94" customFormat="1" ht="48" hidden="1" outlineLevel="1" x14ac:dyDescent="0.35">
      <c r="B246" s="7" t="s">
        <v>194</v>
      </c>
      <c r="C246" s="80" t="s">
        <v>931</v>
      </c>
      <c r="D246" s="187" t="s">
        <v>772</v>
      </c>
      <c r="E246" s="92" t="s">
        <v>36</v>
      </c>
      <c r="F246" s="17">
        <v>3</v>
      </c>
      <c r="G246" s="18"/>
      <c r="H246" s="18"/>
      <c r="I246" s="19"/>
      <c r="J246" s="20"/>
      <c r="K246" s="83">
        <f t="shared" si="28"/>
        <v>3</v>
      </c>
      <c r="L246" s="84">
        <v>188.97595672126101</v>
      </c>
      <c r="M246" s="85">
        <f t="shared" si="29"/>
        <v>566.92787016378304</v>
      </c>
      <c r="N246" s="86"/>
    </row>
    <row r="247" spans="2:14" s="94" customFormat="1" ht="96" hidden="1" outlineLevel="1" x14ac:dyDescent="0.35">
      <c r="B247" s="7" t="s">
        <v>195</v>
      </c>
      <c r="C247" s="80" t="s">
        <v>931</v>
      </c>
      <c r="D247" s="187" t="s">
        <v>773</v>
      </c>
      <c r="E247" s="92" t="s">
        <v>36</v>
      </c>
      <c r="F247" s="17">
        <v>1</v>
      </c>
      <c r="G247" s="18"/>
      <c r="H247" s="18"/>
      <c r="I247" s="19"/>
      <c r="J247" s="20"/>
      <c r="K247" s="83">
        <f t="shared" si="28"/>
        <v>1</v>
      </c>
      <c r="L247" s="84">
        <v>2106.0360862666671</v>
      </c>
      <c r="M247" s="85">
        <f t="shared" si="29"/>
        <v>2106.0360862666671</v>
      </c>
      <c r="N247" s="86"/>
    </row>
    <row r="248" spans="2:14" s="94" customFormat="1" ht="96" hidden="1" outlineLevel="1" x14ac:dyDescent="0.35">
      <c r="B248" s="7" t="s">
        <v>196</v>
      </c>
      <c r="C248" s="80" t="s">
        <v>931</v>
      </c>
      <c r="D248" s="187" t="s">
        <v>774</v>
      </c>
      <c r="E248" s="92" t="s">
        <v>36</v>
      </c>
      <c r="F248" s="17">
        <v>1</v>
      </c>
      <c r="G248" s="18"/>
      <c r="H248" s="18"/>
      <c r="I248" s="19"/>
      <c r="J248" s="20"/>
      <c r="K248" s="83">
        <f t="shared" si="28"/>
        <v>1</v>
      </c>
      <c r="L248" s="84">
        <v>2018.9023841666667</v>
      </c>
      <c r="M248" s="85">
        <f t="shared" si="29"/>
        <v>2018.9023841666667</v>
      </c>
      <c r="N248" s="86"/>
    </row>
    <row r="249" spans="2:14" s="94" customFormat="1" ht="168" hidden="1" outlineLevel="1" x14ac:dyDescent="0.35">
      <c r="B249" s="7" t="s">
        <v>197</v>
      </c>
      <c r="C249" s="80" t="s">
        <v>931</v>
      </c>
      <c r="D249" s="187" t="s">
        <v>775</v>
      </c>
      <c r="E249" s="92" t="s">
        <v>36</v>
      </c>
      <c r="F249" s="17">
        <v>1</v>
      </c>
      <c r="G249" s="18"/>
      <c r="H249" s="18"/>
      <c r="I249" s="19"/>
      <c r="J249" s="20"/>
      <c r="K249" s="83">
        <f t="shared" si="28"/>
        <v>1</v>
      </c>
      <c r="L249" s="84">
        <v>1399.4881496666667</v>
      </c>
      <c r="M249" s="85">
        <f t="shared" si="29"/>
        <v>1399.4881496666667</v>
      </c>
      <c r="N249" s="86"/>
    </row>
    <row r="250" spans="2:14" s="94" customFormat="1" ht="72" hidden="1" outlineLevel="1" x14ac:dyDescent="0.35">
      <c r="B250" s="7" t="s">
        <v>198</v>
      </c>
      <c r="C250" s="80" t="s">
        <v>931</v>
      </c>
      <c r="D250" s="187" t="s">
        <v>776</v>
      </c>
      <c r="E250" s="92" t="s">
        <v>36</v>
      </c>
      <c r="F250" s="17">
        <v>3</v>
      </c>
      <c r="G250" s="18"/>
      <c r="H250" s="18"/>
      <c r="I250" s="19"/>
      <c r="J250" s="20"/>
      <c r="K250" s="83">
        <f t="shared" si="28"/>
        <v>3</v>
      </c>
      <c r="L250" s="84">
        <v>743.81535699053404</v>
      </c>
      <c r="M250" s="85">
        <f t="shared" si="29"/>
        <v>2231.4460709716022</v>
      </c>
      <c r="N250" s="86"/>
    </row>
    <row r="251" spans="2:14" s="94" customFormat="1" ht="72" hidden="1" outlineLevel="1" x14ac:dyDescent="0.35">
      <c r="B251" s="7" t="s">
        <v>199</v>
      </c>
      <c r="C251" s="80" t="s">
        <v>931</v>
      </c>
      <c r="D251" s="187" t="s">
        <v>777</v>
      </c>
      <c r="E251" s="92" t="s">
        <v>36</v>
      </c>
      <c r="F251" s="17">
        <v>4</v>
      </c>
      <c r="G251" s="18"/>
      <c r="H251" s="18"/>
      <c r="I251" s="19"/>
      <c r="J251" s="20"/>
      <c r="K251" s="83">
        <f t="shared" si="28"/>
        <v>4</v>
      </c>
      <c r="L251" s="84">
        <v>318.88402616361765</v>
      </c>
      <c r="M251" s="85">
        <f t="shared" si="29"/>
        <v>1275.5361046544706</v>
      </c>
      <c r="N251" s="86"/>
    </row>
    <row r="252" spans="2:14" s="94" customFormat="1" ht="48" hidden="1" outlineLevel="1" x14ac:dyDescent="0.35">
      <c r="B252" s="7" t="s">
        <v>200</v>
      </c>
      <c r="C252" s="80" t="s">
        <v>931</v>
      </c>
      <c r="D252" s="187" t="s">
        <v>778</v>
      </c>
      <c r="E252" s="92" t="s">
        <v>36</v>
      </c>
      <c r="F252" s="17">
        <v>1</v>
      </c>
      <c r="G252" s="18"/>
      <c r="H252" s="18"/>
      <c r="I252" s="19"/>
      <c r="J252" s="20"/>
      <c r="K252" s="83">
        <f t="shared" si="28"/>
        <v>1</v>
      </c>
      <c r="L252" s="84">
        <v>1252.3128203333333</v>
      </c>
      <c r="M252" s="85">
        <f t="shared" si="29"/>
        <v>1252.3128203333333</v>
      </c>
      <c r="N252" s="86"/>
    </row>
    <row r="253" spans="2:14" s="94" customFormat="1" ht="48" hidden="1" outlineLevel="1" x14ac:dyDescent="0.35">
      <c r="B253" s="7" t="s">
        <v>201</v>
      </c>
      <c r="C253" s="80" t="s">
        <v>931</v>
      </c>
      <c r="D253" s="187" t="s">
        <v>779</v>
      </c>
      <c r="E253" s="92" t="s">
        <v>36</v>
      </c>
      <c r="F253" s="17">
        <v>6</v>
      </c>
      <c r="G253" s="18"/>
      <c r="H253" s="18"/>
      <c r="I253" s="19"/>
      <c r="J253" s="20"/>
      <c r="K253" s="83">
        <f t="shared" si="28"/>
        <v>6</v>
      </c>
      <c r="L253" s="84">
        <v>114.514175452635</v>
      </c>
      <c r="M253" s="85">
        <f t="shared" si="29"/>
        <v>687.08505271580998</v>
      </c>
      <c r="N253" s="86"/>
    </row>
    <row r="254" spans="2:14" s="94" customFormat="1" ht="72" hidden="1" outlineLevel="1" x14ac:dyDescent="0.35">
      <c r="B254" s="7" t="s">
        <v>202</v>
      </c>
      <c r="C254" s="80" t="s">
        <v>931</v>
      </c>
      <c r="D254" s="187" t="s">
        <v>780</v>
      </c>
      <c r="E254" s="92" t="s">
        <v>36</v>
      </c>
      <c r="F254" s="17">
        <v>1</v>
      </c>
      <c r="G254" s="18"/>
      <c r="H254" s="18"/>
      <c r="I254" s="19"/>
      <c r="J254" s="20"/>
      <c r="K254" s="83">
        <f t="shared" si="28"/>
        <v>1</v>
      </c>
      <c r="L254" s="84">
        <v>583.28111899999999</v>
      </c>
      <c r="M254" s="85">
        <f t="shared" si="29"/>
        <v>583.28111899999999</v>
      </c>
      <c r="N254" s="86"/>
    </row>
    <row r="255" spans="2:14" s="94" customFormat="1" ht="48" hidden="1" outlineLevel="1" x14ac:dyDescent="0.35">
      <c r="B255" s="7" t="s">
        <v>800</v>
      </c>
      <c r="C255" s="80" t="s">
        <v>931</v>
      </c>
      <c r="D255" s="187" t="s">
        <v>781</v>
      </c>
      <c r="E255" s="92" t="s">
        <v>36</v>
      </c>
      <c r="F255" s="17">
        <v>1</v>
      </c>
      <c r="G255" s="18"/>
      <c r="H255" s="18"/>
      <c r="I255" s="19"/>
      <c r="J255" s="20"/>
      <c r="K255" s="83">
        <f t="shared" si="28"/>
        <v>1</v>
      </c>
      <c r="L255" s="84">
        <v>251.55241599999999</v>
      </c>
      <c r="M255" s="85">
        <f t="shared" si="29"/>
        <v>251.55241599999999</v>
      </c>
      <c r="N255" s="86"/>
    </row>
    <row r="256" spans="2:14" s="94" customFormat="1" hidden="1" outlineLevel="1" x14ac:dyDescent="0.35">
      <c r="B256" s="7" t="s">
        <v>801</v>
      </c>
      <c r="C256" s="80" t="s">
        <v>931</v>
      </c>
      <c r="D256" s="187" t="s">
        <v>782</v>
      </c>
      <c r="E256" s="92" t="s">
        <v>36</v>
      </c>
      <c r="F256" s="17">
        <v>2</v>
      </c>
      <c r="G256" s="18"/>
      <c r="H256" s="18"/>
      <c r="I256" s="19"/>
      <c r="J256" s="20"/>
      <c r="K256" s="83">
        <f t="shared" si="28"/>
        <v>2</v>
      </c>
      <c r="L256" s="84">
        <v>510.7322283333333</v>
      </c>
      <c r="M256" s="85">
        <f t="shared" si="29"/>
        <v>1021.4644566666666</v>
      </c>
      <c r="N256" s="86"/>
    </row>
    <row r="257" spans="2:14" s="94" customFormat="1" ht="120" hidden="1" outlineLevel="1" x14ac:dyDescent="0.35">
      <c r="B257" s="7" t="s">
        <v>802</v>
      </c>
      <c r="C257" s="80" t="s">
        <v>931</v>
      </c>
      <c r="D257" s="187" t="s">
        <v>783</v>
      </c>
      <c r="E257" s="92" t="s">
        <v>36</v>
      </c>
      <c r="F257" s="17">
        <v>9</v>
      </c>
      <c r="G257" s="18"/>
      <c r="H257" s="18"/>
      <c r="I257" s="19"/>
      <c r="J257" s="20"/>
      <c r="K257" s="83">
        <f t="shared" si="28"/>
        <v>9</v>
      </c>
      <c r="L257" s="84">
        <v>875.79476666666687</v>
      </c>
      <c r="M257" s="85">
        <f t="shared" si="29"/>
        <v>7882.1529000000019</v>
      </c>
      <c r="N257" s="86"/>
    </row>
    <row r="258" spans="2:14" s="94" customFormat="1" ht="240" hidden="1" outlineLevel="1" x14ac:dyDescent="0.35">
      <c r="B258" s="7" t="s">
        <v>803</v>
      </c>
      <c r="C258" s="80" t="s">
        <v>931</v>
      </c>
      <c r="D258" s="187" t="s">
        <v>784</v>
      </c>
      <c r="E258" s="92" t="s">
        <v>36</v>
      </c>
      <c r="F258" s="17">
        <v>4</v>
      </c>
      <c r="G258" s="18"/>
      <c r="H258" s="18"/>
      <c r="I258" s="19"/>
      <c r="J258" s="20"/>
      <c r="K258" s="83">
        <f t="shared" si="28"/>
        <v>4</v>
      </c>
      <c r="L258" s="84">
        <v>1034.954766666667</v>
      </c>
      <c r="M258" s="85">
        <f t="shared" si="29"/>
        <v>4139.8190666666678</v>
      </c>
      <c r="N258" s="86"/>
    </row>
    <row r="259" spans="2:14" s="94" customFormat="1" ht="72" hidden="1" outlineLevel="1" x14ac:dyDescent="0.35">
      <c r="B259" s="7" t="s">
        <v>804</v>
      </c>
      <c r="C259" s="80" t="s">
        <v>931</v>
      </c>
      <c r="D259" s="187" t="s">
        <v>785</v>
      </c>
      <c r="E259" s="92" t="s">
        <v>36</v>
      </c>
      <c r="F259" s="17">
        <v>3</v>
      </c>
      <c r="G259" s="18"/>
      <c r="H259" s="18"/>
      <c r="I259" s="19"/>
      <c r="J259" s="20"/>
      <c r="K259" s="83">
        <f t="shared" si="28"/>
        <v>3</v>
      </c>
      <c r="L259" s="84">
        <v>895.86143333333359</v>
      </c>
      <c r="M259" s="85">
        <f t="shared" si="29"/>
        <v>2687.5843000000009</v>
      </c>
      <c r="N259" s="86"/>
    </row>
    <row r="260" spans="2:14" s="94" customFormat="1" ht="48" hidden="1" outlineLevel="1" x14ac:dyDescent="0.35">
      <c r="B260" s="7" t="s">
        <v>805</v>
      </c>
      <c r="C260" s="80" t="s">
        <v>931</v>
      </c>
      <c r="D260" s="187" t="s">
        <v>786</v>
      </c>
      <c r="E260" s="92" t="s">
        <v>36</v>
      </c>
      <c r="F260" s="17">
        <v>11</v>
      </c>
      <c r="G260" s="18"/>
      <c r="H260" s="18"/>
      <c r="I260" s="19"/>
      <c r="J260" s="20"/>
      <c r="K260" s="83">
        <f t="shared" si="28"/>
        <v>11</v>
      </c>
      <c r="L260" s="84">
        <v>44.388216666666665</v>
      </c>
      <c r="M260" s="85">
        <f t="shared" si="29"/>
        <v>488.27038333333331</v>
      </c>
      <c r="N260" s="86"/>
    </row>
    <row r="261" spans="2:14" s="94" customFormat="1" ht="48.75" hidden="1" customHeight="1" outlineLevel="1" x14ac:dyDescent="0.35">
      <c r="B261" s="7" t="s">
        <v>890</v>
      </c>
      <c r="C261" s="80" t="s">
        <v>931</v>
      </c>
      <c r="D261" s="188" t="s">
        <v>787</v>
      </c>
      <c r="E261" s="100" t="s">
        <v>14</v>
      </c>
      <c r="F261" s="17">
        <v>2</v>
      </c>
      <c r="G261" s="18"/>
      <c r="H261" s="18"/>
      <c r="I261" s="19"/>
      <c r="J261" s="20"/>
      <c r="K261" s="83">
        <f>SUM(F261:J261)</f>
        <v>2</v>
      </c>
      <c r="L261" s="84">
        <v>78.08</v>
      </c>
      <c r="M261" s="85">
        <f>K261*L261</f>
        <v>156.16</v>
      </c>
      <c r="N261" s="86"/>
    </row>
    <row r="262" spans="2:14" s="94" customFormat="1" hidden="1" outlineLevel="1" x14ac:dyDescent="0.35">
      <c r="B262" s="8"/>
      <c r="C262" s="109"/>
      <c r="D262" s="110" t="s">
        <v>183</v>
      </c>
      <c r="E262" s="116"/>
      <c r="F262" s="14"/>
      <c r="G262" s="15"/>
      <c r="H262" s="15"/>
      <c r="I262" s="15"/>
      <c r="J262" s="16"/>
      <c r="K262" s="76"/>
      <c r="L262" s="112"/>
      <c r="M262" s="88"/>
      <c r="N262" s="86"/>
    </row>
    <row r="263" spans="2:14" s="94" customFormat="1" hidden="1" outlineLevel="1" x14ac:dyDescent="0.35">
      <c r="B263" s="7" t="s">
        <v>891</v>
      </c>
      <c r="C263" s="80" t="s">
        <v>931</v>
      </c>
      <c r="D263" s="89" t="s">
        <v>860</v>
      </c>
      <c r="E263" s="92" t="s">
        <v>185</v>
      </c>
      <c r="F263" s="17">
        <v>55</v>
      </c>
      <c r="G263" s="18"/>
      <c r="H263" s="18"/>
      <c r="I263" s="19"/>
      <c r="J263" s="20"/>
      <c r="K263" s="83">
        <f>SUM(F263:J263)</f>
        <v>55</v>
      </c>
      <c r="L263" s="84">
        <v>14.176666666666668</v>
      </c>
      <c r="M263" s="85">
        <f>K263*L263</f>
        <v>779.7166666666667</v>
      </c>
      <c r="N263" s="86"/>
    </row>
    <row r="264" spans="2:14" s="94" customFormat="1" hidden="1" outlineLevel="1" x14ac:dyDescent="0.35">
      <c r="B264" s="7" t="s">
        <v>892</v>
      </c>
      <c r="C264" s="80" t="s">
        <v>931</v>
      </c>
      <c r="D264" s="89" t="s">
        <v>861</v>
      </c>
      <c r="E264" s="92" t="s">
        <v>185</v>
      </c>
      <c r="F264" s="17">
        <v>98</v>
      </c>
      <c r="G264" s="18"/>
      <c r="H264" s="18"/>
      <c r="I264" s="19"/>
      <c r="J264" s="20"/>
      <c r="K264" s="83">
        <f t="shared" ref="K264:K273" si="30">SUM(F264:J264)</f>
        <v>98</v>
      </c>
      <c r="L264" s="84">
        <v>30.353333333333335</v>
      </c>
      <c r="M264" s="85">
        <f t="shared" ref="M264:M273" si="31">K264*L264</f>
        <v>2974.626666666667</v>
      </c>
      <c r="N264" s="86"/>
    </row>
    <row r="265" spans="2:14" s="94" customFormat="1" hidden="1" outlineLevel="1" x14ac:dyDescent="0.35">
      <c r="B265" s="7" t="s">
        <v>893</v>
      </c>
      <c r="C265" s="80" t="s">
        <v>931</v>
      </c>
      <c r="D265" s="89" t="s">
        <v>862</v>
      </c>
      <c r="E265" s="92" t="s">
        <v>185</v>
      </c>
      <c r="F265" s="17">
        <v>15</v>
      </c>
      <c r="G265" s="18"/>
      <c r="H265" s="18"/>
      <c r="I265" s="19"/>
      <c r="J265" s="20"/>
      <c r="K265" s="83">
        <f t="shared" si="30"/>
        <v>15</v>
      </c>
      <c r="L265" s="84">
        <v>41.026666666666664</v>
      </c>
      <c r="M265" s="85">
        <f t="shared" si="31"/>
        <v>615.4</v>
      </c>
      <c r="N265" s="86"/>
    </row>
    <row r="266" spans="2:14" s="94" customFormat="1" hidden="1" outlineLevel="1" x14ac:dyDescent="0.35">
      <c r="B266" s="7" t="s">
        <v>894</v>
      </c>
      <c r="C266" s="80" t="s">
        <v>931</v>
      </c>
      <c r="D266" s="89" t="s">
        <v>863</v>
      </c>
      <c r="E266" s="92" t="s">
        <v>112</v>
      </c>
      <c r="F266" s="17">
        <v>37</v>
      </c>
      <c r="G266" s="18"/>
      <c r="H266" s="18"/>
      <c r="I266" s="19"/>
      <c r="J266" s="20"/>
      <c r="K266" s="83">
        <f t="shared" si="30"/>
        <v>37</v>
      </c>
      <c r="L266" s="84">
        <v>2.14</v>
      </c>
      <c r="M266" s="85">
        <f t="shared" si="31"/>
        <v>79.180000000000007</v>
      </c>
      <c r="N266" s="86"/>
    </row>
    <row r="267" spans="2:14" s="94" customFormat="1" hidden="1" outlineLevel="1" x14ac:dyDescent="0.35">
      <c r="B267" s="7" t="s">
        <v>895</v>
      </c>
      <c r="C267" s="80" t="s">
        <v>931</v>
      </c>
      <c r="D267" s="89" t="s">
        <v>864</v>
      </c>
      <c r="E267" s="92" t="s">
        <v>112</v>
      </c>
      <c r="F267" s="17">
        <v>10</v>
      </c>
      <c r="G267" s="18"/>
      <c r="H267" s="18"/>
      <c r="I267" s="19"/>
      <c r="J267" s="20"/>
      <c r="K267" s="83">
        <f t="shared" si="30"/>
        <v>10</v>
      </c>
      <c r="L267" s="84">
        <v>9.3766666666666669</v>
      </c>
      <c r="M267" s="85">
        <f t="shared" si="31"/>
        <v>93.766666666666666</v>
      </c>
      <c r="N267" s="86"/>
    </row>
    <row r="268" spans="2:14" s="94" customFormat="1" hidden="1" outlineLevel="1" x14ac:dyDescent="0.35">
      <c r="B268" s="7" t="s">
        <v>896</v>
      </c>
      <c r="C268" s="80" t="s">
        <v>931</v>
      </c>
      <c r="D268" s="89" t="s">
        <v>865</v>
      </c>
      <c r="E268" s="92" t="s">
        <v>112</v>
      </c>
      <c r="F268" s="17">
        <v>3</v>
      </c>
      <c r="G268" s="18"/>
      <c r="H268" s="18"/>
      <c r="I268" s="19"/>
      <c r="J268" s="20"/>
      <c r="K268" s="83">
        <f t="shared" si="30"/>
        <v>3</v>
      </c>
      <c r="L268" s="84">
        <v>25.683333333333337</v>
      </c>
      <c r="M268" s="85">
        <f t="shared" si="31"/>
        <v>77.050000000000011</v>
      </c>
      <c r="N268" s="86"/>
    </row>
    <row r="269" spans="2:14" s="94" customFormat="1" hidden="1" outlineLevel="1" x14ac:dyDescent="0.35">
      <c r="B269" s="7" t="s">
        <v>897</v>
      </c>
      <c r="C269" s="80" t="s">
        <v>931</v>
      </c>
      <c r="D269" s="89" t="s">
        <v>866</v>
      </c>
      <c r="E269" s="92" t="s">
        <v>112</v>
      </c>
      <c r="F269" s="17">
        <v>28</v>
      </c>
      <c r="G269" s="18"/>
      <c r="H269" s="18"/>
      <c r="I269" s="19"/>
      <c r="J269" s="20"/>
      <c r="K269" s="83">
        <f t="shared" si="30"/>
        <v>28</v>
      </c>
      <c r="L269" s="84">
        <v>4.8666666666666663</v>
      </c>
      <c r="M269" s="85">
        <f t="shared" si="31"/>
        <v>136.26666666666665</v>
      </c>
      <c r="N269" s="86"/>
    </row>
    <row r="270" spans="2:14" s="94" customFormat="1" hidden="1" outlineLevel="1" x14ac:dyDescent="0.35">
      <c r="B270" s="7" t="s">
        <v>898</v>
      </c>
      <c r="C270" s="80" t="s">
        <v>931</v>
      </c>
      <c r="D270" s="89" t="s">
        <v>867</v>
      </c>
      <c r="E270" s="92" t="s">
        <v>112</v>
      </c>
      <c r="F270" s="17">
        <v>3</v>
      </c>
      <c r="G270" s="18"/>
      <c r="H270" s="18"/>
      <c r="I270" s="19"/>
      <c r="J270" s="20"/>
      <c r="K270" s="83">
        <f t="shared" si="30"/>
        <v>3</v>
      </c>
      <c r="L270" s="84">
        <v>11.023333333333333</v>
      </c>
      <c r="M270" s="85">
        <f t="shared" si="31"/>
        <v>33.07</v>
      </c>
      <c r="N270" s="86"/>
    </row>
    <row r="271" spans="2:14" s="94" customFormat="1" hidden="1" outlineLevel="1" x14ac:dyDescent="0.35">
      <c r="B271" s="7" t="s">
        <v>899</v>
      </c>
      <c r="C271" s="80" t="s">
        <v>931</v>
      </c>
      <c r="D271" s="89" t="s">
        <v>868</v>
      </c>
      <c r="E271" s="92" t="s">
        <v>112</v>
      </c>
      <c r="F271" s="17">
        <v>2</v>
      </c>
      <c r="G271" s="18"/>
      <c r="H271" s="18"/>
      <c r="I271" s="19"/>
      <c r="J271" s="20"/>
      <c r="K271" s="83">
        <f t="shared" si="30"/>
        <v>2</v>
      </c>
      <c r="L271" s="84">
        <v>29.446666666666669</v>
      </c>
      <c r="M271" s="85">
        <f t="shared" si="31"/>
        <v>58.893333333333338</v>
      </c>
      <c r="N271" s="86"/>
    </row>
    <row r="272" spans="2:14" s="94" customFormat="1" hidden="1" outlineLevel="1" x14ac:dyDescent="0.35">
      <c r="B272" s="7" t="s">
        <v>900</v>
      </c>
      <c r="C272" s="80" t="s">
        <v>931</v>
      </c>
      <c r="D272" s="89" t="s">
        <v>869</v>
      </c>
      <c r="E272" s="92" t="s">
        <v>112</v>
      </c>
      <c r="F272" s="17">
        <v>36</v>
      </c>
      <c r="G272" s="18"/>
      <c r="H272" s="18"/>
      <c r="I272" s="19"/>
      <c r="J272" s="20"/>
      <c r="K272" s="83">
        <f t="shared" si="30"/>
        <v>36</v>
      </c>
      <c r="L272" s="84">
        <v>30.046666666666667</v>
      </c>
      <c r="M272" s="85">
        <f t="shared" si="31"/>
        <v>1081.68</v>
      </c>
      <c r="N272" s="86"/>
    </row>
    <row r="273" spans="2:14" s="94" customFormat="1" hidden="1" outlineLevel="1" x14ac:dyDescent="0.35">
      <c r="B273" s="7" t="s">
        <v>901</v>
      </c>
      <c r="C273" s="80" t="s">
        <v>931</v>
      </c>
      <c r="D273" s="89" t="s">
        <v>870</v>
      </c>
      <c r="E273" s="92" t="s">
        <v>112</v>
      </c>
      <c r="F273" s="17">
        <v>10</v>
      </c>
      <c r="G273" s="18"/>
      <c r="H273" s="18"/>
      <c r="I273" s="19"/>
      <c r="J273" s="20"/>
      <c r="K273" s="83">
        <f t="shared" si="30"/>
        <v>10</v>
      </c>
      <c r="L273" s="84">
        <v>170.11666666666665</v>
      </c>
      <c r="M273" s="85">
        <f t="shared" si="31"/>
        <v>1701.1666666666665</v>
      </c>
      <c r="N273" s="86"/>
    </row>
    <row r="274" spans="2:14" s="94" customFormat="1" hidden="1" outlineLevel="1" x14ac:dyDescent="0.35">
      <c r="B274" s="8"/>
      <c r="C274" s="109"/>
      <c r="D274" s="110" t="s">
        <v>190</v>
      </c>
      <c r="E274" s="116"/>
      <c r="F274" s="14"/>
      <c r="G274" s="15"/>
      <c r="H274" s="15"/>
      <c r="I274" s="15"/>
      <c r="J274" s="16"/>
      <c r="K274" s="76"/>
      <c r="L274" s="112"/>
      <c r="M274" s="88"/>
      <c r="N274" s="86"/>
    </row>
    <row r="275" spans="2:14" s="94" customFormat="1" hidden="1" outlineLevel="1" x14ac:dyDescent="0.35">
      <c r="B275" s="7" t="s">
        <v>902</v>
      </c>
      <c r="C275" s="80" t="s">
        <v>931</v>
      </c>
      <c r="D275" s="89" t="s">
        <v>871</v>
      </c>
      <c r="E275" s="92" t="s">
        <v>185</v>
      </c>
      <c r="F275" s="17">
        <v>6</v>
      </c>
      <c r="G275" s="18"/>
      <c r="H275" s="18"/>
      <c r="I275" s="19"/>
      <c r="J275" s="20"/>
      <c r="K275" s="83">
        <f t="shared" ref="K275:K293" si="32">SUM(F275:J275)</f>
        <v>6</v>
      </c>
      <c r="L275" s="117">
        <v>17.753333333333334</v>
      </c>
      <c r="M275" s="85">
        <f t="shared" ref="M275:M293" si="33">K275*L275</f>
        <v>106.52000000000001</v>
      </c>
      <c r="N275" s="86"/>
    </row>
    <row r="276" spans="2:14" s="94" customFormat="1" hidden="1" outlineLevel="1" x14ac:dyDescent="0.35">
      <c r="B276" s="7" t="s">
        <v>903</v>
      </c>
      <c r="C276" s="80" t="s">
        <v>931</v>
      </c>
      <c r="D276" s="89" t="s">
        <v>872</v>
      </c>
      <c r="E276" s="92" t="s">
        <v>185</v>
      </c>
      <c r="F276" s="17">
        <v>96</v>
      </c>
      <c r="G276" s="18"/>
      <c r="H276" s="18"/>
      <c r="I276" s="19"/>
      <c r="J276" s="20"/>
      <c r="K276" s="83">
        <f t="shared" si="32"/>
        <v>96</v>
      </c>
      <c r="L276" s="84">
        <v>18.273333333333333</v>
      </c>
      <c r="M276" s="85">
        <f t="shared" si="33"/>
        <v>1754.24</v>
      </c>
      <c r="N276" s="86"/>
    </row>
    <row r="277" spans="2:14" s="94" customFormat="1" hidden="1" outlineLevel="1" x14ac:dyDescent="0.35">
      <c r="B277" s="7" t="s">
        <v>904</v>
      </c>
      <c r="C277" s="80" t="s">
        <v>931</v>
      </c>
      <c r="D277" s="89" t="s">
        <v>873</v>
      </c>
      <c r="E277" s="92" t="s">
        <v>185</v>
      </c>
      <c r="F277" s="17">
        <v>45</v>
      </c>
      <c r="G277" s="18"/>
      <c r="H277" s="18"/>
      <c r="I277" s="19"/>
      <c r="J277" s="20"/>
      <c r="K277" s="83">
        <f t="shared" si="32"/>
        <v>45</v>
      </c>
      <c r="L277" s="84">
        <v>39.26</v>
      </c>
      <c r="M277" s="85">
        <f t="shared" si="33"/>
        <v>1766.6999999999998</v>
      </c>
      <c r="N277" s="86"/>
    </row>
    <row r="278" spans="2:14" s="94" customFormat="1" hidden="1" outlineLevel="1" x14ac:dyDescent="0.35">
      <c r="B278" s="7" t="s">
        <v>905</v>
      </c>
      <c r="C278" s="80" t="s">
        <v>931</v>
      </c>
      <c r="D278" s="89" t="s">
        <v>874</v>
      </c>
      <c r="E278" s="92" t="s">
        <v>185</v>
      </c>
      <c r="F278" s="17">
        <v>21</v>
      </c>
      <c r="G278" s="18"/>
      <c r="H278" s="18"/>
      <c r="I278" s="19"/>
      <c r="J278" s="20"/>
      <c r="K278" s="83">
        <f t="shared" si="32"/>
        <v>21</v>
      </c>
      <c r="L278" s="84">
        <v>48.26</v>
      </c>
      <c r="M278" s="85">
        <f t="shared" si="33"/>
        <v>1013.4599999999999</v>
      </c>
      <c r="N278" s="86"/>
    </row>
    <row r="279" spans="2:14" s="94" customFormat="1" hidden="1" outlineLevel="1" x14ac:dyDescent="0.35">
      <c r="B279" s="7" t="s">
        <v>906</v>
      </c>
      <c r="C279" s="80" t="s">
        <v>931</v>
      </c>
      <c r="D279" s="89" t="s">
        <v>875</v>
      </c>
      <c r="E279" s="92" t="s">
        <v>112</v>
      </c>
      <c r="F279" s="17">
        <v>4</v>
      </c>
      <c r="G279" s="18"/>
      <c r="H279" s="18"/>
      <c r="I279" s="19"/>
      <c r="J279" s="20"/>
      <c r="K279" s="83">
        <f t="shared" si="32"/>
        <v>4</v>
      </c>
      <c r="L279" s="84">
        <v>6.0966666666666667</v>
      </c>
      <c r="M279" s="85">
        <f t="shared" si="33"/>
        <v>24.386666666666667</v>
      </c>
      <c r="N279" s="86"/>
    </row>
    <row r="280" spans="2:14" s="94" customFormat="1" hidden="1" outlineLevel="1" x14ac:dyDescent="0.35">
      <c r="B280" s="7" t="s">
        <v>907</v>
      </c>
      <c r="C280" s="80" t="s">
        <v>931</v>
      </c>
      <c r="D280" s="89" t="s">
        <v>876</v>
      </c>
      <c r="E280" s="92" t="s">
        <v>112</v>
      </c>
      <c r="F280" s="17">
        <v>2</v>
      </c>
      <c r="G280" s="18"/>
      <c r="H280" s="18"/>
      <c r="I280" s="19"/>
      <c r="J280" s="20"/>
      <c r="K280" s="83">
        <f t="shared" si="32"/>
        <v>2</v>
      </c>
      <c r="L280" s="84">
        <v>6.9833333333333343</v>
      </c>
      <c r="M280" s="85">
        <f t="shared" si="33"/>
        <v>13.966666666666669</v>
      </c>
      <c r="N280" s="86"/>
    </row>
    <row r="281" spans="2:14" s="94" customFormat="1" hidden="1" outlineLevel="1" x14ac:dyDescent="0.35">
      <c r="B281" s="7" t="s">
        <v>908</v>
      </c>
      <c r="C281" s="80" t="s">
        <v>931</v>
      </c>
      <c r="D281" s="89" t="s">
        <v>877</v>
      </c>
      <c r="E281" s="92" t="s">
        <v>112</v>
      </c>
      <c r="F281" s="17">
        <v>32</v>
      </c>
      <c r="G281" s="18"/>
      <c r="H281" s="18"/>
      <c r="I281" s="19"/>
      <c r="J281" s="20"/>
      <c r="K281" s="83">
        <f t="shared" si="32"/>
        <v>32</v>
      </c>
      <c r="L281" s="84">
        <v>8.0533333333333328</v>
      </c>
      <c r="M281" s="85">
        <f t="shared" si="33"/>
        <v>257.70666666666665</v>
      </c>
      <c r="N281" s="86"/>
    </row>
    <row r="282" spans="2:14" s="94" customFormat="1" hidden="1" outlineLevel="1" x14ac:dyDescent="0.35">
      <c r="B282" s="7" t="s">
        <v>909</v>
      </c>
      <c r="C282" s="80" t="s">
        <v>931</v>
      </c>
      <c r="D282" s="89" t="s">
        <v>878</v>
      </c>
      <c r="E282" s="92" t="s">
        <v>112</v>
      </c>
      <c r="F282" s="17">
        <v>16</v>
      </c>
      <c r="G282" s="18"/>
      <c r="H282" s="18"/>
      <c r="I282" s="19"/>
      <c r="J282" s="20"/>
      <c r="K282" s="83">
        <f t="shared" si="32"/>
        <v>16</v>
      </c>
      <c r="L282" s="84">
        <v>13.756666666666666</v>
      </c>
      <c r="M282" s="85">
        <f t="shared" si="33"/>
        <v>220.10666666666665</v>
      </c>
      <c r="N282" s="86"/>
    </row>
    <row r="283" spans="2:14" s="94" customFormat="1" hidden="1" outlineLevel="1" x14ac:dyDescent="0.35">
      <c r="B283" s="7" t="s">
        <v>910</v>
      </c>
      <c r="C283" s="80" t="s">
        <v>931</v>
      </c>
      <c r="D283" s="89" t="s">
        <v>879</v>
      </c>
      <c r="E283" s="92" t="s">
        <v>112</v>
      </c>
      <c r="F283" s="17">
        <v>4</v>
      </c>
      <c r="G283" s="18"/>
      <c r="H283" s="18"/>
      <c r="I283" s="19"/>
      <c r="J283" s="20"/>
      <c r="K283" s="83">
        <f t="shared" si="32"/>
        <v>4</v>
      </c>
      <c r="L283" s="84">
        <v>17.743333333333336</v>
      </c>
      <c r="M283" s="85">
        <f t="shared" si="33"/>
        <v>70.973333333333343</v>
      </c>
      <c r="N283" s="86"/>
    </row>
    <row r="284" spans="2:14" s="94" customFormat="1" hidden="1" outlineLevel="1" x14ac:dyDescent="0.35">
      <c r="B284" s="7" t="s">
        <v>911</v>
      </c>
      <c r="C284" s="80" t="s">
        <v>931</v>
      </c>
      <c r="D284" s="89" t="s">
        <v>880</v>
      </c>
      <c r="E284" s="92" t="s">
        <v>112</v>
      </c>
      <c r="F284" s="17">
        <v>12</v>
      </c>
      <c r="G284" s="18"/>
      <c r="H284" s="18"/>
      <c r="I284" s="19"/>
      <c r="J284" s="20"/>
      <c r="K284" s="83">
        <f t="shared" si="32"/>
        <v>12</v>
      </c>
      <c r="L284" s="84">
        <v>25.47666666666667</v>
      </c>
      <c r="M284" s="85">
        <f t="shared" si="33"/>
        <v>305.72000000000003</v>
      </c>
      <c r="N284" s="86"/>
    </row>
    <row r="285" spans="2:14" s="94" customFormat="1" hidden="1" outlineLevel="1" x14ac:dyDescent="0.35">
      <c r="B285" s="7" t="s">
        <v>912</v>
      </c>
      <c r="C285" s="80" t="s">
        <v>931</v>
      </c>
      <c r="D285" s="89" t="s">
        <v>881</v>
      </c>
      <c r="E285" s="92" t="s">
        <v>112</v>
      </c>
      <c r="F285" s="17">
        <v>8</v>
      </c>
      <c r="G285" s="18"/>
      <c r="H285" s="18"/>
      <c r="I285" s="19"/>
      <c r="J285" s="20"/>
      <c r="K285" s="83">
        <f t="shared" si="32"/>
        <v>8</v>
      </c>
      <c r="L285" s="84">
        <v>77.84</v>
      </c>
      <c r="M285" s="85">
        <f t="shared" si="33"/>
        <v>622.72</v>
      </c>
      <c r="N285" s="86"/>
    </row>
    <row r="286" spans="2:14" s="94" customFormat="1" hidden="1" outlineLevel="1" x14ac:dyDescent="0.35">
      <c r="B286" s="7" t="s">
        <v>913</v>
      </c>
      <c r="C286" s="80" t="s">
        <v>931</v>
      </c>
      <c r="D286" s="89" t="s">
        <v>882</v>
      </c>
      <c r="E286" s="92" t="s">
        <v>112</v>
      </c>
      <c r="F286" s="17">
        <v>3</v>
      </c>
      <c r="G286" s="18"/>
      <c r="H286" s="18"/>
      <c r="I286" s="19"/>
      <c r="J286" s="20"/>
      <c r="K286" s="83">
        <f t="shared" si="32"/>
        <v>3</v>
      </c>
      <c r="L286" s="84">
        <v>26.02333333333333</v>
      </c>
      <c r="M286" s="85">
        <f t="shared" si="33"/>
        <v>78.069999999999993</v>
      </c>
      <c r="N286" s="86"/>
    </row>
    <row r="287" spans="2:14" s="94" customFormat="1" hidden="1" outlineLevel="1" x14ac:dyDescent="0.35">
      <c r="B287" s="7" t="s">
        <v>914</v>
      </c>
      <c r="C287" s="80" t="s">
        <v>931</v>
      </c>
      <c r="D287" s="89" t="s">
        <v>883</v>
      </c>
      <c r="E287" s="92" t="s">
        <v>112</v>
      </c>
      <c r="F287" s="17">
        <v>2</v>
      </c>
      <c r="G287" s="18"/>
      <c r="H287" s="18"/>
      <c r="I287" s="19"/>
      <c r="J287" s="20"/>
      <c r="K287" s="83">
        <f t="shared" si="32"/>
        <v>2</v>
      </c>
      <c r="L287" s="84">
        <v>51.396666666666668</v>
      </c>
      <c r="M287" s="85">
        <f t="shared" si="33"/>
        <v>102.79333333333334</v>
      </c>
      <c r="N287" s="86"/>
    </row>
    <row r="288" spans="2:14" s="94" customFormat="1" hidden="1" outlineLevel="1" x14ac:dyDescent="0.35">
      <c r="B288" s="7" t="s">
        <v>915</v>
      </c>
      <c r="C288" s="80" t="s">
        <v>931</v>
      </c>
      <c r="D288" s="89" t="s">
        <v>884</v>
      </c>
      <c r="E288" s="92" t="s">
        <v>112</v>
      </c>
      <c r="F288" s="17">
        <v>1</v>
      </c>
      <c r="G288" s="18"/>
      <c r="H288" s="18"/>
      <c r="I288" s="19"/>
      <c r="J288" s="20"/>
      <c r="K288" s="83">
        <f t="shared" si="32"/>
        <v>1</v>
      </c>
      <c r="L288" s="84">
        <v>38.44</v>
      </c>
      <c r="M288" s="85">
        <f t="shared" si="33"/>
        <v>38.44</v>
      </c>
      <c r="N288" s="86"/>
    </row>
    <row r="289" spans="2:14" s="94" customFormat="1" hidden="1" outlineLevel="1" x14ac:dyDescent="0.35">
      <c r="B289" s="7" t="s">
        <v>916</v>
      </c>
      <c r="C289" s="80" t="s">
        <v>931</v>
      </c>
      <c r="D289" s="89" t="s">
        <v>885</v>
      </c>
      <c r="E289" s="92" t="s">
        <v>112</v>
      </c>
      <c r="F289" s="17">
        <v>4</v>
      </c>
      <c r="G289" s="18"/>
      <c r="H289" s="18"/>
      <c r="I289" s="19"/>
      <c r="J289" s="20"/>
      <c r="K289" s="83">
        <f t="shared" si="32"/>
        <v>4</v>
      </c>
      <c r="L289" s="117">
        <v>61.15</v>
      </c>
      <c r="M289" s="85">
        <f t="shared" si="33"/>
        <v>244.6</v>
      </c>
      <c r="N289" s="86"/>
    </row>
    <row r="290" spans="2:14" s="94" customFormat="1" hidden="1" outlineLevel="1" x14ac:dyDescent="0.35">
      <c r="B290" s="7" t="s">
        <v>917</v>
      </c>
      <c r="C290" s="80" t="s">
        <v>931</v>
      </c>
      <c r="D290" s="89" t="s">
        <v>886</v>
      </c>
      <c r="E290" s="92" t="s">
        <v>112</v>
      </c>
      <c r="F290" s="17">
        <v>9</v>
      </c>
      <c r="G290" s="18"/>
      <c r="H290" s="18"/>
      <c r="I290" s="19"/>
      <c r="J290" s="20"/>
      <c r="K290" s="83">
        <f t="shared" si="32"/>
        <v>9</v>
      </c>
      <c r="L290" s="84">
        <v>19.58666666666667</v>
      </c>
      <c r="M290" s="85">
        <f t="shared" si="33"/>
        <v>176.28000000000003</v>
      </c>
      <c r="N290" s="86"/>
    </row>
    <row r="291" spans="2:14" s="94" customFormat="1" hidden="1" outlineLevel="1" x14ac:dyDescent="0.35">
      <c r="B291" s="7" t="s">
        <v>918</v>
      </c>
      <c r="C291" s="80" t="s">
        <v>931</v>
      </c>
      <c r="D291" s="89" t="s">
        <v>887</v>
      </c>
      <c r="E291" s="92" t="s">
        <v>112</v>
      </c>
      <c r="F291" s="17">
        <v>1</v>
      </c>
      <c r="G291" s="18"/>
      <c r="H291" s="18"/>
      <c r="I291" s="19"/>
      <c r="J291" s="20"/>
      <c r="K291" s="83">
        <f t="shared" si="32"/>
        <v>1</v>
      </c>
      <c r="L291" s="84">
        <v>18.876666666666665</v>
      </c>
      <c r="M291" s="85">
        <f t="shared" si="33"/>
        <v>18.876666666666665</v>
      </c>
      <c r="N291" s="86"/>
    </row>
    <row r="292" spans="2:14" s="94" customFormat="1" hidden="1" outlineLevel="1" x14ac:dyDescent="0.35">
      <c r="B292" s="8"/>
      <c r="C292" s="109"/>
      <c r="D292" s="110" t="s">
        <v>889</v>
      </c>
      <c r="E292" s="116"/>
      <c r="F292" s="14"/>
      <c r="G292" s="15"/>
      <c r="H292" s="15"/>
      <c r="I292" s="15"/>
      <c r="J292" s="16"/>
      <c r="K292" s="76">
        <f t="shared" si="32"/>
        <v>0</v>
      </c>
      <c r="L292" s="112"/>
      <c r="M292" s="88">
        <f t="shared" si="33"/>
        <v>0</v>
      </c>
      <c r="N292" s="86"/>
    </row>
    <row r="293" spans="2:14" s="94" customFormat="1" ht="48.75" hidden="1" outlineLevel="1" thickBot="1" x14ac:dyDescent="0.4">
      <c r="B293" s="7" t="s">
        <v>934</v>
      </c>
      <c r="C293" s="80" t="s">
        <v>931</v>
      </c>
      <c r="D293" s="89" t="s">
        <v>888</v>
      </c>
      <c r="E293" s="92" t="s">
        <v>14</v>
      </c>
      <c r="F293" s="17">
        <v>1</v>
      </c>
      <c r="G293" s="18"/>
      <c r="H293" s="18"/>
      <c r="I293" s="19"/>
      <c r="J293" s="20"/>
      <c r="K293" s="83">
        <f t="shared" si="32"/>
        <v>1</v>
      </c>
      <c r="L293" s="84">
        <v>3438.3333333333335</v>
      </c>
      <c r="M293" s="85">
        <f t="shared" si="33"/>
        <v>3438.3333333333335</v>
      </c>
      <c r="N293" s="86"/>
    </row>
    <row r="294" spans="2:14" s="94" customFormat="1" ht="24.75" collapsed="1" thickBot="1" x14ac:dyDescent="0.4">
      <c r="B294" s="65" t="s">
        <v>203</v>
      </c>
      <c r="C294" s="66"/>
      <c r="D294" s="67"/>
      <c r="E294" s="67"/>
      <c r="F294" s="1"/>
      <c r="G294" s="2"/>
      <c r="H294" s="2"/>
      <c r="I294" s="2"/>
      <c r="J294" s="3"/>
      <c r="K294" s="69"/>
      <c r="L294" s="95"/>
      <c r="M294" s="96">
        <f>SUM(M295:M403)</f>
        <v>254193.35233411164</v>
      </c>
      <c r="N294" s="97"/>
    </row>
    <row r="295" spans="2:14" s="94" customFormat="1" hidden="1" outlineLevel="1" x14ac:dyDescent="0.35">
      <c r="B295" s="8"/>
      <c r="C295" s="109"/>
      <c r="D295" s="110" t="s">
        <v>207</v>
      </c>
      <c r="E295" s="116"/>
      <c r="F295" s="14"/>
      <c r="G295" s="15"/>
      <c r="H295" s="15"/>
      <c r="I295" s="15"/>
      <c r="J295" s="16"/>
      <c r="K295" s="76"/>
      <c r="L295" s="112"/>
      <c r="M295" s="88"/>
      <c r="N295" s="86"/>
    </row>
    <row r="296" spans="2:14" s="94" customFormat="1" hidden="1" outlineLevel="1" x14ac:dyDescent="0.35">
      <c r="B296" s="7" t="s">
        <v>204</v>
      </c>
      <c r="C296" s="80" t="s">
        <v>931</v>
      </c>
      <c r="D296" s="89" t="s">
        <v>209</v>
      </c>
      <c r="E296" s="92" t="s">
        <v>185</v>
      </c>
      <c r="F296" s="17">
        <v>300</v>
      </c>
      <c r="G296" s="19"/>
      <c r="H296" s="18"/>
      <c r="I296" s="19"/>
      <c r="J296" s="20"/>
      <c r="K296" s="83">
        <f>SUM(F296:J296)</f>
        <v>300</v>
      </c>
      <c r="L296" s="84">
        <v>3.0309804333333332</v>
      </c>
      <c r="M296" s="85">
        <f>K296*L296</f>
        <v>909.29413</v>
      </c>
      <c r="N296" s="86"/>
    </row>
    <row r="297" spans="2:14" s="94" customFormat="1" ht="72" hidden="1" outlineLevel="1" x14ac:dyDescent="0.35">
      <c r="B297" s="7" t="s">
        <v>205</v>
      </c>
      <c r="C297" s="80" t="s">
        <v>931</v>
      </c>
      <c r="D297" s="89" t="s">
        <v>211</v>
      </c>
      <c r="E297" s="92" t="s">
        <v>185</v>
      </c>
      <c r="F297" s="17">
        <v>1500</v>
      </c>
      <c r="G297" s="19"/>
      <c r="H297" s="18"/>
      <c r="I297" s="19"/>
      <c r="J297" s="20"/>
      <c r="K297" s="83">
        <f>SUM(F297:J297)</f>
        <v>1500</v>
      </c>
      <c r="L297" s="84">
        <v>2.6876471</v>
      </c>
      <c r="M297" s="85">
        <f>K297*L297</f>
        <v>4031.4706499999998</v>
      </c>
      <c r="N297" s="86"/>
    </row>
    <row r="298" spans="2:14" s="94" customFormat="1" ht="72" hidden="1" outlineLevel="1" x14ac:dyDescent="0.35">
      <c r="B298" s="7" t="s">
        <v>206</v>
      </c>
      <c r="C298" s="80" t="s">
        <v>931</v>
      </c>
      <c r="D298" s="89" t="s">
        <v>213</v>
      </c>
      <c r="E298" s="92" t="s">
        <v>185</v>
      </c>
      <c r="F298" s="17">
        <v>1500</v>
      </c>
      <c r="G298" s="19"/>
      <c r="H298" s="18"/>
      <c r="I298" s="19"/>
      <c r="J298" s="20"/>
      <c r="K298" s="83">
        <f t="shared" ref="K298:K327" si="34">SUM(F298:J298)</f>
        <v>1500</v>
      </c>
      <c r="L298" s="84">
        <v>2.6876471</v>
      </c>
      <c r="M298" s="85">
        <f t="shared" ref="M298:M327" si="35">K298*L298</f>
        <v>4031.4706499999998</v>
      </c>
      <c r="N298" s="86"/>
    </row>
    <row r="299" spans="2:14" s="94" customFormat="1" ht="72" hidden="1" outlineLevel="1" x14ac:dyDescent="0.35">
      <c r="B299" s="7" t="s">
        <v>208</v>
      </c>
      <c r="C299" s="80" t="s">
        <v>931</v>
      </c>
      <c r="D299" s="89" t="s">
        <v>215</v>
      </c>
      <c r="E299" s="92" t="s">
        <v>185</v>
      </c>
      <c r="F299" s="17">
        <v>1500</v>
      </c>
      <c r="G299" s="19"/>
      <c r="H299" s="18"/>
      <c r="I299" s="19"/>
      <c r="J299" s="20"/>
      <c r="K299" s="83">
        <f t="shared" si="34"/>
        <v>1500</v>
      </c>
      <c r="L299" s="84">
        <v>2.6876471</v>
      </c>
      <c r="M299" s="85">
        <f t="shared" si="35"/>
        <v>4031.4706499999998</v>
      </c>
      <c r="N299" s="86"/>
    </row>
    <row r="300" spans="2:14" s="94" customFormat="1" ht="72" hidden="1" outlineLevel="1" x14ac:dyDescent="0.35">
      <c r="B300" s="7" t="s">
        <v>210</v>
      </c>
      <c r="C300" s="80" t="s">
        <v>931</v>
      </c>
      <c r="D300" s="89" t="s">
        <v>217</v>
      </c>
      <c r="E300" s="92" t="s">
        <v>185</v>
      </c>
      <c r="F300" s="17">
        <v>2400</v>
      </c>
      <c r="G300" s="19"/>
      <c r="H300" s="18"/>
      <c r="I300" s="19"/>
      <c r="J300" s="20"/>
      <c r="K300" s="83">
        <f t="shared" si="34"/>
        <v>2400</v>
      </c>
      <c r="L300" s="84">
        <v>2.6876471</v>
      </c>
      <c r="M300" s="85">
        <f t="shared" si="35"/>
        <v>6450.35304</v>
      </c>
      <c r="N300" s="86"/>
    </row>
    <row r="301" spans="2:14" s="94" customFormat="1" ht="72" hidden="1" outlineLevel="1" x14ac:dyDescent="0.35">
      <c r="B301" s="7" t="s">
        <v>212</v>
      </c>
      <c r="C301" s="80" t="s">
        <v>931</v>
      </c>
      <c r="D301" s="89" t="s">
        <v>219</v>
      </c>
      <c r="E301" s="92" t="s">
        <v>185</v>
      </c>
      <c r="F301" s="17">
        <v>2400</v>
      </c>
      <c r="G301" s="19"/>
      <c r="H301" s="18"/>
      <c r="I301" s="19"/>
      <c r="J301" s="20"/>
      <c r="K301" s="83">
        <f t="shared" si="34"/>
        <v>2400</v>
      </c>
      <c r="L301" s="84">
        <v>2.6876471</v>
      </c>
      <c r="M301" s="85">
        <f t="shared" si="35"/>
        <v>6450.35304</v>
      </c>
      <c r="N301" s="86"/>
    </row>
    <row r="302" spans="2:14" s="94" customFormat="1" ht="72" hidden="1" outlineLevel="1" x14ac:dyDescent="0.35">
      <c r="B302" s="7" t="s">
        <v>214</v>
      </c>
      <c r="C302" s="80" t="s">
        <v>931</v>
      </c>
      <c r="D302" s="89" t="s">
        <v>221</v>
      </c>
      <c r="E302" s="92" t="s">
        <v>185</v>
      </c>
      <c r="F302" s="17">
        <v>400</v>
      </c>
      <c r="G302" s="19"/>
      <c r="H302" s="18"/>
      <c r="I302" s="19"/>
      <c r="J302" s="20"/>
      <c r="K302" s="83">
        <f t="shared" si="34"/>
        <v>400</v>
      </c>
      <c r="L302" s="84">
        <v>3.5883947100000007</v>
      </c>
      <c r="M302" s="85">
        <f t="shared" si="35"/>
        <v>1435.3578840000002</v>
      </c>
      <c r="N302" s="86"/>
    </row>
    <row r="303" spans="2:14" s="94" customFormat="1" ht="72" hidden="1" outlineLevel="1" x14ac:dyDescent="0.35">
      <c r="B303" s="7" t="s">
        <v>216</v>
      </c>
      <c r="C303" s="80" t="s">
        <v>931</v>
      </c>
      <c r="D303" s="89" t="s">
        <v>223</v>
      </c>
      <c r="E303" s="92" t="s">
        <v>185</v>
      </c>
      <c r="F303" s="17">
        <v>400</v>
      </c>
      <c r="G303" s="19"/>
      <c r="H303" s="18"/>
      <c r="I303" s="19"/>
      <c r="J303" s="20"/>
      <c r="K303" s="83">
        <f t="shared" si="34"/>
        <v>400</v>
      </c>
      <c r="L303" s="84">
        <v>3.5883947100000007</v>
      </c>
      <c r="M303" s="85">
        <f t="shared" si="35"/>
        <v>1435.3578840000002</v>
      </c>
      <c r="N303" s="86"/>
    </row>
    <row r="304" spans="2:14" s="94" customFormat="1" ht="72" hidden="1" outlineLevel="1" x14ac:dyDescent="0.35">
      <c r="B304" s="7" t="s">
        <v>218</v>
      </c>
      <c r="C304" s="80" t="s">
        <v>931</v>
      </c>
      <c r="D304" s="89" t="s">
        <v>225</v>
      </c>
      <c r="E304" s="92" t="s">
        <v>185</v>
      </c>
      <c r="F304" s="17">
        <v>400</v>
      </c>
      <c r="G304" s="19"/>
      <c r="H304" s="18"/>
      <c r="I304" s="19"/>
      <c r="J304" s="20"/>
      <c r="K304" s="83">
        <f t="shared" si="34"/>
        <v>400</v>
      </c>
      <c r="L304" s="84">
        <v>3.5883947100000007</v>
      </c>
      <c r="M304" s="85">
        <f t="shared" si="35"/>
        <v>1435.3578840000002</v>
      </c>
      <c r="N304" s="86"/>
    </row>
    <row r="305" spans="2:14" s="94" customFormat="1" ht="72" hidden="1" outlineLevel="1" x14ac:dyDescent="0.35">
      <c r="B305" s="7" t="s">
        <v>220</v>
      </c>
      <c r="C305" s="80" t="s">
        <v>931</v>
      </c>
      <c r="D305" s="89" t="s">
        <v>227</v>
      </c>
      <c r="E305" s="92" t="s">
        <v>185</v>
      </c>
      <c r="F305" s="17">
        <v>700</v>
      </c>
      <c r="G305" s="19"/>
      <c r="H305" s="18"/>
      <c r="I305" s="19"/>
      <c r="J305" s="20"/>
      <c r="K305" s="83">
        <f t="shared" si="34"/>
        <v>700</v>
      </c>
      <c r="L305" s="84">
        <v>3.5883947100000007</v>
      </c>
      <c r="M305" s="85">
        <f t="shared" si="35"/>
        <v>2511.8762970000002</v>
      </c>
      <c r="N305" s="86"/>
    </row>
    <row r="306" spans="2:14" s="94" customFormat="1" ht="72" hidden="1" outlineLevel="1" x14ac:dyDescent="0.35">
      <c r="B306" s="7" t="s">
        <v>222</v>
      </c>
      <c r="C306" s="80" t="s">
        <v>931</v>
      </c>
      <c r="D306" s="89" t="s">
        <v>229</v>
      </c>
      <c r="E306" s="92" t="s">
        <v>185</v>
      </c>
      <c r="F306" s="17">
        <v>700</v>
      </c>
      <c r="G306" s="19"/>
      <c r="H306" s="18"/>
      <c r="I306" s="19"/>
      <c r="J306" s="20"/>
      <c r="K306" s="83">
        <f t="shared" si="34"/>
        <v>700</v>
      </c>
      <c r="L306" s="84">
        <v>3.5883947100000007</v>
      </c>
      <c r="M306" s="85">
        <f t="shared" si="35"/>
        <v>2511.8762970000002</v>
      </c>
      <c r="N306" s="86"/>
    </row>
    <row r="307" spans="2:14" s="94" customFormat="1" ht="72" hidden="1" outlineLevel="1" x14ac:dyDescent="0.35">
      <c r="B307" s="7" t="s">
        <v>224</v>
      </c>
      <c r="C307" s="80" t="s">
        <v>931</v>
      </c>
      <c r="D307" s="89" t="s">
        <v>231</v>
      </c>
      <c r="E307" s="92" t="s">
        <v>185</v>
      </c>
      <c r="F307" s="17">
        <v>250</v>
      </c>
      <c r="G307" s="19"/>
      <c r="H307" s="18"/>
      <c r="I307" s="19"/>
      <c r="J307" s="20"/>
      <c r="K307" s="83">
        <f t="shared" si="34"/>
        <v>250</v>
      </c>
      <c r="L307" s="84">
        <v>4.5085376799999999</v>
      </c>
      <c r="M307" s="85">
        <f t="shared" si="35"/>
        <v>1127.1344199999999</v>
      </c>
      <c r="N307" s="86"/>
    </row>
    <row r="308" spans="2:14" s="94" customFormat="1" ht="72" hidden="1" outlineLevel="1" x14ac:dyDescent="0.35">
      <c r="B308" s="7" t="s">
        <v>226</v>
      </c>
      <c r="C308" s="80" t="s">
        <v>931</v>
      </c>
      <c r="D308" s="89" t="s">
        <v>233</v>
      </c>
      <c r="E308" s="92" t="s">
        <v>185</v>
      </c>
      <c r="F308" s="17">
        <v>250</v>
      </c>
      <c r="G308" s="19"/>
      <c r="H308" s="18"/>
      <c r="I308" s="19"/>
      <c r="J308" s="20"/>
      <c r="K308" s="83">
        <f t="shared" si="34"/>
        <v>250</v>
      </c>
      <c r="L308" s="84">
        <v>4.5085376799999999</v>
      </c>
      <c r="M308" s="85">
        <f t="shared" si="35"/>
        <v>1127.1344199999999</v>
      </c>
      <c r="N308" s="86"/>
    </row>
    <row r="309" spans="2:14" s="94" customFormat="1" ht="72" hidden="1" outlineLevel="1" x14ac:dyDescent="0.35">
      <c r="B309" s="7" t="s">
        <v>228</v>
      </c>
      <c r="C309" s="80" t="s">
        <v>931</v>
      </c>
      <c r="D309" s="89" t="s">
        <v>235</v>
      </c>
      <c r="E309" s="92" t="s">
        <v>185</v>
      </c>
      <c r="F309" s="17">
        <v>250</v>
      </c>
      <c r="G309" s="19"/>
      <c r="H309" s="18"/>
      <c r="I309" s="19"/>
      <c r="J309" s="20"/>
      <c r="K309" s="83">
        <f t="shared" si="34"/>
        <v>250</v>
      </c>
      <c r="L309" s="84">
        <v>4.5085376799999999</v>
      </c>
      <c r="M309" s="85">
        <f t="shared" si="35"/>
        <v>1127.1344199999999</v>
      </c>
      <c r="N309" s="86"/>
    </row>
    <row r="310" spans="2:14" s="94" customFormat="1" ht="72" hidden="1" outlineLevel="1" x14ac:dyDescent="0.35">
      <c r="B310" s="7" t="s">
        <v>230</v>
      </c>
      <c r="C310" s="80" t="s">
        <v>931</v>
      </c>
      <c r="D310" s="89" t="s">
        <v>237</v>
      </c>
      <c r="E310" s="92" t="s">
        <v>185</v>
      </c>
      <c r="F310" s="17">
        <v>200</v>
      </c>
      <c r="G310" s="19"/>
      <c r="H310" s="19"/>
      <c r="I310" s="19"/>
      <c r="J310" s="19"/>
      <c r="K310" s="83">
        <f t="shared" si="34"/>
        <v>200</v>
      </c>
      <c r="L310" s="84">
        <v>4.5085376799999999</v>
      </c>
      <c r="M310" s="85">
        <f t="shared" si="35"/>
        <v>901.707536</v>
      </c>
      <c r="N310" s="86"/>
    </row>
    <row r="311" spans="2:14" s="94" customFormat="1" ht="72" hidden="1" outlineLevel="1" x14ac:dyDescent="0.35">
      <c r="B311" s="7" t="s">
        <v>232</v>
      </c>
      <c r="C311" s="80" t="s">
        <v>931</v>
      </c>
      <c r="D311" s="89" t="s">
        <v>239</v>
      </c>
      <c r="E311" s="92" t="s">
        <v>185</v>
      </c>
      <c r="F311" s="17">
        <v>200</v>
      </c>
      <c r="G311" s="19"/>
      <c r="H311" s="19"/>
      <c r="I311" s="19"/>
      <c r="J311" s="19"/>
      <c r="K311" s="83">
        <f t="shared" si="34"/>
        <v>200</v>
      </c>
      <c r="L311" s="84">
        <v>4.5085376799999999</v>
      </c>
      <c r="M311" s="85">
        <f t="shared" si="35"/>
        <v>901.707536</v>
      </c>
      <c r="N311" s="86"/>
    </row>
    <row r="312" spans="2:14" s="94" customFormat="1" hidden="1" outlineLevel="1" x14ac:dyDescent="0.35">
      <c r="B312" s="7" t="s">
        <v>234</v>
      </c>
      <c r="C312" s="80" t="s">
        <v>931</v>
      </c>
      <c r="D312" s="89" t="s">
        <v>241</v>
      </c>
      <c r="E312" s="92" t="s">
        <v>112</v>
      </c>
      <c r="F312" s="17">
        <v>1</v>
      </c>
      <c r="G312" s="19"/>
      <c r="H312" s="19"/>
      <c r="I312" s="19"/>
      <c r="J312" s="19"/>
      <c r="K312" s="83">
        <f t="shared" si="34"/>
        <v>1</v>
      </c>
      <c r="L312" s="84">
        <v>931.5</v>
      </c>
      <c r="M312" s="85">
        <f t="shared" si="35"/>
        <v>931.5</v>
      </c>
      <c r="N312" s="86"/>
    </row>
    <row r="313" spans="2:14" s="94" customFormat="1" hidden="1" outlineLevel="1" x14ac:dyDescent="0.35">
      <c r="B313" s="8"/>
      <c r="C313" s="109"/>
      <c r="D313" s="110" t="s">
        <v>242</v>
      </c>
      <c r="E313" s="116"/>
      <c r="F313" s="14"/>
      <c r="G313" s="15"/>
      <c r="H313" s="15"/>
      <c r="I313" s="15"/>
      <c r="J313" s="16"/>
      <c r="K313" s="76">
        <f t="shared" si="34"/>
        <v>0</v>
      </c>
      <c r="L313" s="112"/>
      <c r="M313" s="88">
        <f t="shared" si="35"/>
        <v>0</v>
      </c>
      <c r="N313" s="86"/>
    </row>
    <row r="314" spans="2:14" s="94" customFormat="1" hidden="1" outlineLevel="1" x14ac:dyDescent="0.35">
      <c r="B314" s="7" t="s">
        <v>236</v>
      </c>
      <c r="C314" s="80" t="s">
        <v>931</v>
      </c>
      <c r="D314" s="89" t="s">
        <v>244</v>
      </c>
      <c r="E314" s="92" t="s">
        <v>185</v>
      </c>
      <c r="F314" s="17">
        <v>180</v>
      </c>
      <c r="G314" s="19"/>
      <c r="H314" s="18"/>
      <c r="I314" s="19"/>
      <c r="J314" s="20"/>
      <c r="K314" s="83">
        <f t="shared" si="34"/>
        <v>180</v>
      </c>
      <c r="L314" s="84">
        <v>9.9498533333333352</v>
      </c>
      <c r="M314" s="85">
        <f t="shared" si="35"/>
        <v>1790.9736000000003</v>
      </c>
      <c r="N314" s="86"/>
    </row>
    <row r="315" spans="2:14" s="94" customFormat="1" hidden="1" outlineLevel="1" x14ac:dyDescent="0.35">
      <c r="B315" s="7" t="s">
        <v>238</v>
      </c>
      <c r="C315" s="80" t="s">
        <v>931</v>
      </c>
      <c r="D315" s="89" t="s">
        <v>246</v>
      </c>
      <c r="E315" s="92" t="s">
        <v>185</v>
      </c>
      <c r="F315" s="17">
        <v>60</v>
      </c>
      <c r="G315" s="19"/>
      <c r="H315" s="18"/>
      <c r="I315" s="19"/>
      <c r="J315" s="20"/>
      <c r="K315" s="83">
        <f t="shared" si="34"/>
        <v>60</v>
      </c>
      <c r="L315" s="84">
        <v>13.196745833333333</v>
      </c>
      <c r="M315" s="85">
        <f t="shared" si="35"/>
        <v>791.80475000000001</v>
      </c>
      <c r="N315" s="86"/>
    </row>
    <row r="316" spans="2:14" s="94" customFormat="1" hidden="1" outlineLevel="1" x14ac:dyDescent="0.35">
      <c r="B316" s="7" t="s">
        <v>240</v>
      </c>
      <c r="C316" s="80" t="s">
        <v>931</v>
      </c>
      <c r="D316" s="89" t="s">
        <v>248</v>
      </c>
      <c r="E316" s="92" t="s">
        <v>185</v>
      </c>
      <c r="F316" s="17">
        <v>280</v>
      </c>
      <c r="G316" s="18"/>
      <c r="H316" s="18"/>
      <c r="I316" s="19"/>
      <c r="J316" s="20"/>
      <c r="K316" s="83">
        <f t="shared" si="34"/>
        <v>280</v>
      </c>
      <c r="L316" s="84">
        <v>20.184033800000002</v>
      </c>
      <c r="M316" s="85">
        <f t="shared" si="35"/>
        <v>5651.5294640000002</v>
      </c>
      <c r="N316" s="86"/>
    </row>
    <row r="317" spans="2:14" s="94" customFormat="1" hidden="1" outlineLevel="1" x14ac:dyDescent="0.35">
      <c r="B317" s="7" t="s">
        <v>243</v>
      </c>
      <c r="C317" s="80" t="s">
        <v>931</v>
      </c>
      <c r="D317" s="89" t="s">
        <v>250</v>
      </c>
      <c r="E317" s="92" t="s">
        <v>251</v>
      </c>
      <c r="F317" s="17">
        <v>10</v>
      </c>
      <c r="G317" s="18"/>
      <c r="H317" s="18"/>
      <c r="I317" s="19"/>
      <c r="J317" s="20"/>
      <c r="K317" s="83">
        <f t="shared" si="34"/>
        <v>10</v>
      </c>
      <c r="L317" s="84">
        <v>11.860306366666668</v>
      </c>
      <c r="M317" s="85">
        <f t="shared" si="35"/>
        <v>118.60306366666669</v>
      </c>
      <c r="N317" s="86"/>
    </row>
    <row r="318" spans="2:14" s="94" customFormat="1" hidden="1" outlineLevel="1" x14ac:dyDescent="0.35">
      <c r="B318" s="7" t="s">
        <v>245</v>
      </c>
      <c r="C318" s="80" t="s">
        <v>931</v>
      </c>
      <c r="D318" s="89" t="s">
        <v>253</v>
      </c>
      <c r="E318" s="92" t="s">
        <v>251</v>
      </c>
      <c r="F318" s="17">
        <v>10</v>
      </c>
      <c r="G318" s="18"/>
      <c r="H318" s="18"/>
      <c r="I318" s="19"/>
      <c r="J318" s="20"/>
      <c r="K318" s="83">
        <f t="shared" si="34"/>
        <v>10</v>
      </c>
      <c r="L318" s="84">
        <v>11.860306366666668</v>
      </c>
      <c r="M318" s="85">
        <f t="shared" si="35"/>
        <v>118.60306366666669</v>
      </c>
      <c r="N318" s="86"/>
    </row>
    <row r="319" spans="2:14" s="94" customFormat="1" hidden="1" outlineLevel="1" x14ac:dyDescent="0.35">
      <c r="B319" s="7" t="s">
        <v>247</v>
      </c>
      <c r="C319" s="80" t="s">
        <v>931</v>
      </c>
      <c r="D319" s="89" t="s">
        <v>255</v>
      </c>
      <c r="E319" s="92" t="s">
        <v>251</v>
      </c>
      <c r="F319" s="17">
        <v>25</v>
      </c>
      <c r="G319" s="18"/>
      <c r="H319" s="18"/>
      <c r="I319" s="19"/>
      <c r="J319" s="20"/>
      <c r="K319" s="83">
        <f t="shared" si="34"/>
        <v>25</v>
      </c>
      <c r="L319" s="84">
        <v>11.860306366666668</v>
      </c>
      <c r="M319" s="85">
        <f t="shared" si="35"/>
        <v>296.50765916666671</v>
      </c>
      <c r="N319" s="86"/>
    </row>
    <row r="320" spans="2:14" s="94" customFormat="1" hidden="1" outlineLevel="1" x14ac:dyDescent="0.35">
      <c r="B320" s="7" t="s">
        <v>249</v>
      </c>
      <c r="C320" s="80" t="s">
        <v>931</v>
      </c>
      <c r="D320" s="89" t="s">
        <v>257</v>
      </c>
      <c r="E320" s="92" t="s">
        <v>251</v>
      </c>
      <c r="F320" s="17">
        <v>50</v>
      </c>
      <c r="G320" s="18"/>
      <c r="H320" s="18"/>
      <c r="I320" s="19"/>
      <c r="J320" s="20"/>
      <c r="K320" s="83">
        <f t="shared" si="34"/>
        <v>50</v>
      </c>
      <c r="L320" s="84">
        <v>11.860306366666668</v>
      </c>
      <c r="M320" s="85">
        <f t="shared" si="35"/>
        <v>593.01531833333343</v>
      </c>
      <c r="N320" s="86"/>
    </row>
    <row r="321" spans="2:14" s="94" customFormat="1" hidden="1" outlineLevel="1" x14ac:dyDescent="0.35">
      <c r="B321" s="7" t="s">
        <v>252</v>
      </c>
      <c r="C321" s="80" t="s">
        <v>931</v>
      </c>
      <c r="D321" s="89" t="s">
        <v>259</v>
      </c>
      <c r="E321" s="92" t="s">
        <v>251</v>
      </c>
      <c r="F321" s="17">
        <v>3</v>
      </c>
      <c r="G321" s="18"/>
      <c r="H321" s="18"/>
      <c r="I321" s="19"/>
      <c r="J321" s="20"/>
      <c r="K321" s="83">
        <f t="shared" si="34"/>
        <v>3</v>
      </c>
      <c r="L321" s="84">
        <v>14.366973033333332</v>
      </c>
      <c r="M321" s="85">
        <f t="shared" si="35"/>
        <v>43.100919099999999</v>
      </c>
      <c r="N321" s="86"/>
    </row>
    <row r="322" spans="2:14" s="94" customFormat="1" hidden="1" outlineLevel="1" x14ac:dyDescent="0.35">
      <c r="B322" s="7" t="s">
        <v>254</v>
      </c>
      <c r="C322" s="80" t="s">
        <v>931</v>
      </c>
      <c r="D322" s="89" t="s">
        <v>261</v>
      </c>
      <c r="E322" s="92" t="s">
        <v>251</v>
      </c>
      <c r="F322" s="17">
        <v>15</v>
      </c>
      <c r="G322" s="18"/>
      <c r="H322" s="18"/>
      <c r="I322" s="19"/>
      <c r="J322" s="20"/>
      <c r="K322" s="83">
        <f t="shared" si="34"/>
        <v>15</v>
      </c>
      <c r="L322" s="84">
        <v>19.73510846666667</v>
      </c>
      <c r="M322" s="85">
        <f t="shared" si="35"/>
        <v>296.02662700000008</v>
      </c>
      <c r="N322" s="86"/>
    </row>
    <row r="323" spans="2:14" s="94" customFormat="1" hidden="1" outlineLevel="1" x14ac:dyDescent="0.35">
      <c r="B323" s="7" t="s">
        <v>256</v>
      </c>
      <c r="C323" s="80" t="s">
        <v>931</v>
      </c>
      <c r="D323" s="89" t="s">
        <v>263</v>
      </c>
      <c r="E323" s="92" t="s">
        <v>251</v>
      </c>
      <c r="F323" s="17">
        <v>15</v>
      </c>
      <c r="G323" s="18"/>
      <c r="H323" s="18"/>
      <c r="I323" s="19"/>
      <c r="J323" s="20"/>
      <c r="K323" s="83">
        <f t="shared" si="34"/>
        <v>15</v>
      </c>
      <c r="L323" s="84">
        <v>19.73510846666667</v>
      </c>
      <c r="M323" s="85">
        <f t="shared" si="35"/>
        <v>296.02662700000008</v>
      </c>
      <c r="N323" s="86"/>
    </row>
    <row r="324" spans="2:14" s="94" customFormat="1" hidden="1" outlineLevel="1" x14ac:dyDescent="0.35">
      <c r="B324" s="7" t="s">
        <v>258</v>
      </c>
      <c r="C324" s="80" t="s">
        <v>931</v>
      </c>
      <c r="D324" s="89" t="s">
        <v>265</v>
      </c>
      <c r="E324" s="92" t="s">
        <v>251</v>
      </c>
      <c r="F324" s="17">
        <v>20</v>
      </c>
      <c r="G324" s="18"/>
      <c r="H324" s="18"/>
      <c r="I324" s="19"/>
      <c r="J324" s="20"/>
      <c r="K324" s="83">
        <f t="shared" si="34"/>
        <v>20</v>
      </c>
      <c r="L324" s="84">
        <v>19.73510846666667</v>
      </c>
      <c r="M324" s="85">
        <f t="shared" si="35"/>
        <v>394.70216933333342</v>
      </c>
      <c r="N324" s="86"/>
    </row>
    <row r="325" spans="2:14" s="94" customFormat="1" hidden="1" outlineLevel="1" x14ac:dyDescent="0.35">
      <c r="B325" s="7" t="s">
        <v>260</v>
      </c>
      <c r="C325" s="80" t="s">
        <v>931</v>
      </c>
      <c r="D325" s="89" t="s">
        <v>267</v>
      </c>
      <c r="E325" s="92" t="s">
        <v>251</v>
      </c>
      <c r="F325" s="17">
        <v>8</v>
      </c>
      <c r="G325" s="18"/>
      <c r="H325" s="18"/>
      <c r="I325" s="19"/>
      <c r="J325" s="20"/>
      <c r="K325" s="83">
        <f t="shared" si="34"/>
        <v>8</v>
      </c>
      <c r="L325" s="84">
        <v>19.73510846666667</v>
      </c>
      <c r="M325" s="85">
        <f t="shared" si="35"/>
        <v>157.88086773333336</v>
      </c>
      <c r="N325" s="86"/>
    </row>
    <row r="326" spans="2:14" s="94" customFormat="1" ht="48" hidden="1" outlineLevel="1" x14ac:dyDescent="0.35">
      <c r="B326" s="7" t="s">
        <v>262</v>
      </c>
      <c r="C326" s="80" t="s">
        <v>931</v>
      </c>
      <c r="D326" s="89" t="s">
        <v>269</v>
      </c>
      <c r="E326" s="92" t="s">
        <v>185</v>
      </c>
      <c r="F326" s="17">
        <v>150</v>
      </c>
      <c r="G326" s="18"/>
      <c r="H326" s="18"/>
      <c r="I326" s="19"/>
      <c r="J326" s="20"/>
      <c r="K326" s="83">
        <f t="shared" si="34"/>
        <v>150</v>
      </c>
      <c r="L326" s="84">
        <v>5.8525334999999998</v>
      </c>
      <c r="M326" s="85">
        <f t="shared" si="35"/>
        <v>877.88002499999993</v>
      </c>
      <c r="N326" s="86"/>
    </row>
    <row r="327" spans="2:14" s="94" customFormat="1" ht="48" hidden="1" outlineLevel="1" x14ac:dyDescent="0.35">
      <c r="B327" s="7" t="s">
        <v>264</v>
      </c>
      <c r="C327" s="80" t="s">
        <v>931</v>
      </c>
      <c r="D327" s="89" t="s">
        <v>271</v>
      </c>
      <c r="E327" s="92" t="s">
        <v>14</v>
      </c>
      <c r="F327" s="17">
        <v>1</v>
      </c>
      <c r="G327" s="18"/>
      <c r="H327" s="18"/>
      <c r="I327" s="19"/>
      <c r="J327" s="20"/>
      <c r="K327" s="83">
        <f t="shared" si="34"/>
        <v>1</v>
      </c>
      <c r="L327" s="84">
        <v>1181.5</v>
      </c>
      <c r="M327" s="85">
        <f t="shared" si="35"/>
        <v>1181.5</v>
      </c>
      <c r="N327" s="86"/>
    </row>
    <row r="328" spans="2:14" s="94" customFormat="1" hidden="1" outlineLevel="1" x14ac:dyDescent="0.35">
      <c r="B328" s="8"/>
      <c r="C328" s="109"/>
      <c r="D328" s="110" t="s">
        <v>272</v>
      </c>
      <c r="E328" s="116"/>
      <c r="F328" s="14"/>
      <c r="G328" s="15"/>
      <c r="H328" s="15"/>
      <c r="I328" s="15"/>
      <c r="J328" s="16"/>
      <c r="K328" s="76">
        <f>SUM(F328:J328)</f>
        <v>0</v>
      </c>
      <c r="L328" s="112"/>
      <c r="M328" s="88">
        <f>K328*L328</f>
        <v>0</v>
      </c>
      <c r="N328" s="86"/>
    </row>
    <row r="329" spans="2:14" s="94" customFormat="1" hidden="1" outlineLevel="1" x14ac:dyDescent="0.35">
      <c r="B329" s="7" t="s">
        <v>266</v>
      </c>
      <c r="C329" s="80" t="s">
        <v>931</v>
      </c>
      <c r="D329" s="118" t="s">
        <v>274</v>
      </c>
      <c r="E329" s="169" t="s">
        <v>185</v>
      </c>
      <c r="F329" s="17">
        <v>320</v>
      </c>
      <c r="G329" s="18"/>
      <c r="H329" s="18"/>
      <c r="I329" s="19"/>
      <c r="J329" s="20"/>
      <c r="K329" s="83">
        <f>SUM(F329:J329)</f>
        <v>320</v>
      </c>
      <c r="L329" s="84">
        <v>18.210138222222223</v>
      </c>
      <c r="M329" s="85">
        <f>K329*L329</f>
        <v>5827.2442311111117</v>
      </c>
      <c r="N329" s="86"/>
    </row>
    <row r="330" spans="2:14" s="94" customFormat="1" hidden="1" outlineLevel="1" x14ac:dyDescent="0.35">
      <c r="B330" s="7" t="s">
        <v>268</v>
      </c>
      <c r="C330" s="80" t="s">
        <v>931</v>
      </c>
      <c r="D330" s="118" t="s">
        <v>276</v>
      </c>
      <c r="E330" s="169" t="s">
        <v>112</v>
      </c>
      <c r="F330" s="17">
        <v>29</v>
      </c>
      <c r="G330" s="18"/>
      <c r="H330" s="18"/>
      <c r="I330" s="19"/>
      <c r="J330" s="20"/>
      <c r="K330" s="83">
        <f>SUM(F330:J330)</f>
        <v>29</v>
      </c>
      <c r="L330" s="84">
        <v>8.4066288484848499</v>
      </c>
      <c r="M330" s="85">
        <f>K330*L330</f>
        <v>243.79223660606064</v>
      </c>
      <c r="N330" s="86"/>
    </row>
    <row r="331" spans="2:14" s="94" customFormat="1" ht="48" hidden="1" outlineLevel="1" x14ac:dyDescent="0.35">
      <c r="B331" s="7" t="s">
        <v>270</v>
      </c>
      <c r="C331" s="80" t="s">
        <v>931</v>
      </c>
      <c r="D331" s="118" t="s">
        <v>271</v>
      </c>
      <c r="E331" s="169" t="s">
        <v>14</v>
      </c>
      <c r="F331" s="17">
        <v>1</v>
      </c>
      <c r="G331" s="18"/>
      <c r="H331" s="18"/>
      <c r="I331" s="19"/>
      <c r="J331" s="20"/>
      <c r="K331" s="83">
        <f>SUM(F331:J331)</f>
        <v>1</v>
      </c>
      <c r="L331" s="84">
        <v>1346.3306801570777</v>
      </c>
      <c r="M331" s="85">
        <f>K331*L331</f>
        <v>1346.3306801570777</v>
      </c>
      <c r="N331" s="86"/>
    </row>
    <row r="332" spans="2:14" s="94" customFormat="1" hidden="1" outlineLevel="1" x14ac:dyDescent="0.35">
      <c r="B332" s="8"/>
      <c r="C332" s="109"/>
      <c r="D332" s="110" t="s">
        <v>278</v>
      </c>
      <c r="E332" s="116"/>
      <c r="F332" s="14"/>
      <c r="G332" s="15"/>
      <c r="H332" s="15"/>
      <c r="I332" s="15"/>
      <c r="J332" s="16"/>
      <c r="K332" s="76"/>
      <c r="L332" s="112"/>
      <c r="M332" s="88"/>
      <c r="N332" s="86"/>
    </row>
    <row r="333" spans="2:14" s="94" customFormat="1" ht="48" hidden="1" outlineLevel="1" x14ac:dyDescent="0.35">
      <c r="B333" s="7" t="s">
        <v>273</v>
      </c>
      <c r="C333" s="80" t="s">
        <v>931</v>
      </c>
      <c r="D333" s="118" t="s">
        <v>280</v>
      </c>
      <c r="E333" s="169" t="s">
        <v>185</v>
      </c>
      <c r="F333" s="17">
        <v>145</v>
      </c>
      <c r="G333" s="18"/>
      <c r="H333" s="18"/>
      <c r="I333" s="19"/>
      <c r="J333" s="20"/>
      <c r="K333" s="83">
        <f>SUM(F333:J333)</f>
        <v>145</v>
      </c>
      <c r="L333" s="84">
        <v>34.475598385858582</v>
      </c>
      <c r="M333" s="85">
        <f>K333*L333</f>
        <v>4998.9617659494943</v>
      </c>
      <c r="N333" s="86"/>
    </row>
    <row r="334" spans="2:14" s="94" customFormat="1" ht="48" hidden="1" outlineLevel="1" x14ac:dyDescent="0.35">
      <c r="B334" s="7" t="s">
        <v>275</v>
      </c>
      <c r="C334" s="80" t="s">
        <v>931</v>
      </c>
      <c r="D334" s="118" t="s">
        <v>668</v>
      </c>
      <c r="E334" s="169" t="s">
        <v>185</v>
      </c>
      <c r="F334" s="17">
        <v>75</v>
      </c>
      <c r="G334" s="18"/>
      <c r="H334" s="18"/>
      <c r="I334" s="19"/>
      <c r="J334" s="20"/>
      <c r="K334" s="83">
        <f>SUM(F334:J334)</f>
        <v>75</v>
      </c>
      <c r="L334" s="84">
        <v>63.768205033333338</v>
      </c>
      <c r="M334" s="85">
        <f>K334*L334</f>
        <v>4782.6153775000002</v>
      </c>
      <c r="N334" s="86"/>
    </row>
    <row r="335" spans="2:14" s="94" customFormat="1" ht="72" hidden="1" outlineLevel="1" x14ac:dyDescent="0.35">
      <c r="B335" s="7" t="s">
        <v>277</v>
      </c>
      <c r="C335" s="80" t="s">
        <v>931</v>
      </c>
      <c r="D335" s="118" t="s">
        <v>284</v>
      </c>
      <c r="E335" s="169" t="s">
        <v>14</v>
      </c>
      <c r="F335" s="17">
        <v>1</v>
      </c>
      <c r="G335" s="18"/>
      <c r="H335" s="18"/>
      <c r="I335" s="19"/>
      <c r="J335" s="20"/>
      <c r="K335" s="83">
        <f>SUM(F335:J335)</f>
        <v>1</v>
      </c>
      <c r="L335" s="84">
        <v>1181.5</v>
      </c>
      <c r="M335" s="85">
        <f>K335*L335</f>
        <v>1181.5</v>
      </c>
      <c r="N335" s="86"/>
    </row>
    <row r="336" spans="2:14" s="94" customFormat="1" hidden="1" outlineLevel="1" x14ac:dyDescent="0.35">
      <c r="B336" s="8"/>
      <c r="C336" s="109"/>
      <c r="D336" s="110" t="s">
        <v>285</v>
      </c>
      <c r="E336" s="116"/>
      <c r="F336" s="14"/>
      <c r="G336" s="15"/>
      <c r="H336" s="15"/>
      <c r="I336" s="15"/>
      <c r="J336" s="16"/>
      <c r="K336" s="76"/>
      <c r="L336" s="112"/>
      <c r="M336" s="88"/>
      <c r="N336" s="86"/>
    </row>
    <row r="337" spans="2:14" s="94" customFormat="1" ht="96" hidden="1" outlineLevel="1" x14ac:dyDescent="0.35">
      <c r="B337" s="7" t="s">
        <v>279</v>
      </c>
      <c r="C337" s="80" t="s">
        <v>931</v>
      </c>
      <c r="D337" s="118" t="s">
        <v>287</v>
      </c>
      <c r="E337" s="169" t="s">
        <v>112</v>
      </c>
      <c r="F337" s="17">
        <v>1</v>
      </c>
      <c r="G337" s="18"/>
      <c r="H337" s="18"/>
      <c r="I337" s="19"/>
      <c r="J337" s="20"/>
      <c r="K337" s="83">
        <f>SUM(F337:J337)</f>
        <v>1</v>
      </c>
      <c r="L337" s="84">
        <v>5974.1818333333331</v>
      </c>
      <c r="M337" s="85">
        <f>K337*L337</f>
        <v>5974.1818333333331</v>
      </c>
      <c r="N337" s="86"/>
    </row>
    <row r="338" spans="2:14" s="94" customFormat="1" ht="120" hidden="1" outlineLevel="1" x14ac:dyDescent="0.35">
      <c r="B338" s="7" t="s">
        <v>281</v>
      </c>
      <c r="C338" s="80" t="s">
        <v>931</v>
      </c>
      <c r="D338" s="118" t="s">
        <v>289</v>
      </c>
      <c r="E338" s="169" t="s">
        <v>112</v>
      </c>
      <c r="F338" s="17">
        <v>1</v>
      </c>
      <c r="G338" s="18"/>
      <c r="H338" s="18"/>
      <c r="I338" s="19"/>
      <c r="J338" s="20"/>
      <c r="K338" s="83">
        <f>SUM(F338:J338)</f>
        <v>1</v>
      </c>
      <c r="L338" s="84">
        <v>3280.88825</v>
      </c>
      <c r="M338" s="85">
        <f>K338*L338</f>
        <v>3280.88825</v>
      </c>
      <c r="N338" s="86"/>
    </row>
    <row r="339" spans="2:14" s="94" customFormat="1" hidden="1" outlineLevel="1" x14ac:dyDescent="0.35">
      <c r="B339" s="8"/>
      <c r="C339" s="109"/>
      <c r="D339" s="110" t="s">
        <v>290</v>
      </c>
      <c r="E339" s="116"/>
      <c r="F339" s="14"/>
      <c r="G339" s="15"/>
      <c r="H339" s="15"/>
      <c r="I339" s="15"/>
      <c r="J339" s="16"/>
      <c r="K339" s="76">
        <f>SUM(F339:J339)</f>
        <v>0</v>
      </c>
      <c r="L339" s="112"/>
      <c r="M339" s="88">
        <f>K339*L339</f>
        <v>0</v>
      </c>
      <c r="N339" s="86"/>
    </row>
    <row r="340" spans="2:14" s="94" customFormat="1" ht="48" hidden="1" outlineLevel="1" x14ac:dyDescent="0.35">
      <c r="B340" s="7" t="s">
        <v>282</v>
      </c>
      <c r="C340" s="80" t="s">
        <v>931</v>
      </c>
      <c r="D340" s="118" t="s">
        <v>291</v>
      </c>
      <c r="E340" s="169" t="s">
        <v>112</v>
      </c>
      <c r="F340" s="17">
        <v>40</v>
      </c>
      <c r="G340" s="18"/>
      <c r="H340" s="18"/>
      <c r="I340" s="19"/>
      <c r="J340" s="20"/>
      <c r="K340" s="83">
        <f t="shared" ref="K340:K403" si="36">SUM(F340:J340)</f>
        <v>40</v>
      </c>
      <c r="L340" s="84">
        <v>35.889926333333335</v>
      </c>
      <c r="M340" s="85">
        <f t="shared" ref="M340:M403" si="37">K340*L340</f>
        <v>1435.5970533333334</v>
      </c>
      <c r="N340" s="86"/>
    </row>
    <row r="341" spans="2:14" s="94" customFormat="1" hidden="1" outlineLevel="1" x14ac:dyDescent="0.35">
      <c r="B341" s="7" t="s">
        <v>283</v>
      </c>
      <c r="C341" s="80" t="s">
        <v>931</v>
      </c>
      <c r="D341" s="118" t="s">
        <v>292</v>
      </c>
      <c r="E341" s="169" t="s">
        <v>112</v>
      </c>
      <c r="F341" s="17">
        <v>120</v>
      </c>
      <c r="G341" s="18"/>
      <c r="H341" s="18"/>
      <c r="I341" s="19"/>
      <c r="J341" s="20"/>
      <c r="K341" s="83">
        <f t="shared" si="36"/>
        <v>120</v>
      </c>
      <c r="L341" s="84">
        <v>9.6146219090909089</v>
      </c>
      <c r="M341" s="85">
        <f t="shared" si="37"/>
        <v>1153.754629090909</v>
      </c>
      <c r="N341" s="86"/>
    </row>
    <row r="342" spans="2:14" s="94" customFormat="1" ht="48" hidden="1" outlineLevel="1" x14ac:dyDescent="0.35">
      <c r="B342" s="7" t="s">
        <v>286</v>
      </c>
      <c r="C342" s="80" t="s">
        <v>931</v>
      </c>
      <c r="D342" s="118" t="s">
        <v>293</v>
      </c>
      <c r="E342" s="169" t="s">
        <v>112</v>
      </c>
      <c r="F342" s="17">
        <v>75</v>
      </c>
      <c r="G342" s="18"/>
      <c r="H342" s="18"/>
      <c r="I342" s="19"/>
      <c r="J342" s="20"/>
      <c r="K342" s="83">
        <f t="shared" si="36"/>
        <v>75</v>
      </c>
      <c r="L342" s="84">
        <v>51.512405000000001</v>
      </c>
      <c r="M342" s="85">
        <f t="shared" si="37"/>
        <v>3863.4303749999999</v>
      </c>
      <c r="N342" s="86"/>
    </row>
    <row r="343" spans="2:14" s="94" customFormat="1" hidden="1" outlineLevel="1" x14ac:dyDescent="0.35">
      <c r="B343" s="7" t="s">
        <v>288</v>
      </c>
      <c r="C343" s="80" t="s">
        <v>931</v>
      </c>
      <c r="D343" s="118" t="s">
        <v>294</v>
      </c>
      <c r="E343" s="169" t="s">
        <v>112</v>
      </c>
      <c r="F343" s="17">
        <v>255</v>
      </c>
      <c r="G343" s="18"/>
      <c r="H343" s="18"/>
      <c r="I343" s="19"/>
      <c r="J343" s="20"/>
      <c r="K343" s="83">
        <f t="shared" si="36"/>
        <v>255</v>
      </c>
      <c r="L343" s="84">
        <v>29.298693333333336</v>
      </c>
      <c r="M343" s="85">
        <f t="shared" si="37"/>
        <v>7471.1668000000009</v>
      </c>
      <c r="N343" s="86"/>
    </row>
    <row r="344" spans="2:14" s="94" customFormat="1" hidden="1" outlineLevel="1" x14ac:dyDescent="0.35">
      <c r="B344" s="7" t="s">
        <v>680</v>
      </c>
      <c r="C344" s="80" t="s">
        <v>931</v>
      </c>
      <c r="D344" s="118" t="s">
        <v>295</v>
      </c>
      <c r="E344" s="169" t="s">
        <v>112</v>
      </c>
      <c r="F344" s="17">
        <v>20</v>
      </c>
      <c r="G344" s="18"/>
      <c r="H344" s="18"/>
      <c r="I344" s="19"/>
      <c r="J344" s="20"/>
      <c r="K344" s="83">
        <f t="shared" si="36"/>
        <v>20</v>
      </c>
      <c r="L344" s="84">
        <v>41.139293636363639</v>
      </c>
      <c r="M344" s="85">
        <f t="shared" si="37"/>
        <v>822.78587272727282</v>
      </c>
      <c r="N344" s="86"/>
    </row>
    <row r="345" spans="2:14" s="94" customFormat="1" hidden="1" outlineLevel="1" x14ac:dyDescent="0.35">
      <c r="B345" s="7" t="s">
        <v>681</v>
      </c>
      <c r="C345" s="80" t="s">
        <v>931</v>
      </c>
      <c r="D345" s="118" t="s">
        <v>296</v>
      </c>
      <c r="E345" s="169" t="s">
        <v>112</v>
      </c>
      <c r="F345" s="17">
        <v>6</v>
      </c>
      <c r="G345" s="18"/>
      <c r="H345" s="18"/>
      <c r="I345" s="19"/>
      <c r="J345" s="20"/>
      <c r="K345" s="83">
        <f t="shared" si="36"/>
        <v>6</v>
      </c>
      <c r="L345" s="84">
        <v>55.691806666666672</v>
      </c>
      <c r="M345" s="85">
        <f t="shared" si="37"/>
        <v>334.15084000000002</v>
      </c>
      <c r="N345" s="86"/>
    </row>
    <row r="346" spans="2:14" s="94" customFormat="1" hidden="1" outlineLevel="1" x14ac:dyDescent="0.35">
      <c r="B346" s="7" t="s">
        <v>682</v>
      </c>
      <c r="C346" s="80" t="s">
        <v>931</v>
      </c>
      <c r="D346" s="118" t="s">
        <v>297</v>
      </c>
      <c r="E346" s="169" t="s">
        <v>112</v>
      </c>
      <c r="F346" s="17">
        <v>8</v>
      </c>
      <c r="G346" s="18"/>
      <c r="H346" s="18"/>
      <c r="I346" s="19"/>
      <c r="J346" s="20"/>
      <c r="K346" s="83">
        <f t="shared" si="36"/>
        <v>8</v>
      </c>
      <c r="L346" s="84">
        <v>78.451187121212115</v>
      </c>
      <c r="M346" s="85">
        <f t="shared" si="37"/>
        <v>627.60949696969692</v>
      </c>
      <c r="N346" s="86"/>
    </row>
    <row r="347" spans="2:14" s="94" customFormat="1" hidden="1" outlineLevel="1" x14ac:dyDescent="0.35">
      <c r="B347" s="7" t="s">
        <v>683</v>
      </c>
      <c r="C347" s="80" t="s">
        <v>931</v>
      </c>
      <c r="D347" s="118" t="s">
        <v>298</v>
      </c>
      <c r="E347" s="169" t="s">
        <v>112</v>
      </c>
      <c r="F347" s="17">
        <v>2</v>
      </c>
      <c r="G347" s="18"/>
      <c r="H347" s="18"/>
      <c r="I347" s="19"/>
      <c r="J347" s="20"/>
      <c r="K347" s="83">
        <f t="shared" si="36"/>
        <v>2</v>
      </c>
      <c r="L347" s="84">
        <v>97.768143333333342</v>
      </c>
      <c r="M347" s="85">
        <f t="shared" si="37"/>
        <v>195.53628666666668</v>
      </c>
      <c r="N347" s="86"/>
    </row>
    <row r="348" spans="2:14" s="94" customFormat="1" hidden="1" outlineLevel="1" x14ac:dyDescent="0.35">
      <c r="B348" s="8"/>
      <c r="C348" s="109"/>
      <c r="D348" s="110" t="s">
        <v>692</v>
      </c>
      <c r="E348" s="116"/>
      <c r="F348" s="14"/>
      <c r="G348" s="15"/>
      <c r="H348" s="15"/>
      <c r="I348" s="15"/>
      <c r="J348" s="16"/>
      <c r="K348" s="76">
        <f t="shared" si="36"/>
        <v>0</v>
      </c>
      <c r="L348" s="112"/>
      <c r="M348" s="88">
        <f t="shared" si="37"/>
        <v>0</v>
      </c>
      <c r="N348" s="86"/>
    </row>
    <row r="349" spans="2:14" s="94" customFormat="1" ht="48" hidden="1" outlineLevel="1" x14ac:dyDescent="0.35">
      <c r="B349" s="7" t="s">
        <v>806</v>
      </c>
      <c r="C349" s="80" t="s">
        <v>931</v>
      </c>
      <c r="D349" s="118" t="s">
        <v>669</v>
      </c>
      <c r="E349" s="169" t="s">
        <v>14</v>
      </c>
      <c r="F349" s="17">
        <v>1</v>
      </c>
      <c r="G349" s="155"/>
      <c r="H349" s="156"/>
      <c r="I349" s="156"/>
      <c r="J349" s="157"/>
      <c r="K349" s="83">
        <f t="shared" si="36"/>
        <v>1</v>
      </c>
      <c r="L349" s="84">
        <v>5382.8998333333338</v>
      </c>
      <c r="M349" s="85">
        <f t="shared" si="37"/>
        <v>5382.8998333333338</v>
      </c>
      <c r="N349" s="86"/>
    </row>
    <row r="350" spans="2:14" s="94" customFormat="1" ht="48" hidden="1" outlineLevel="1" x14ac:dyDescent="0.35">
      <c r="B350" s="7" t="s">
        <v>807</v>
      </c>
      <c r="C350" s="80" t="s">
        <v>931</v>
      </c>
      <c r="D350" s="118" t="s">
        <v>670</v>
      </c>
      <c r="E350" s="169" t="s">
        <v>14</v>
      </c>
      <c r="F350" s="17">
        <v>1</v>
      </c>
      <c r="G350" s="158"/>
      <c r="H350" s="159"/>
      <c r="I350" s="159"/>
      <c r="J350" s="160"/>
      <c r="K350" s="83">
        <f t="shared" si="36"/>
        <v>1</v>
      </c>
      <c r="L350" s="84">
        <v>5382.8998333333338</v>
      </c>
      <c r="M350" s="85">
        <f t="shared" si="37"/>
        <v>5382.8998333333338</v>
      </c>
      <c r="N350" s="86"/>
    </row>
    <row r="351" spans="2:14" s="94" customFormat="1" ht="48" hidden="1" outlineLevel="1" x14ac:dyDescent="0.35">
      <c r="B351" s="7" t="s">
        <v>808</v>
      </c>
      <c r="C351" s="80" t="s">
        <v>931</v>
      </c>
      <c r="D351" s="118" t="s">
        <v>671</v>
      </c>
      <c r="E351" s="169" t="s">
        <v>14</v>
      </c>
      <c r="F351" s="17">
        <v>1</v>
      </c>
      <c r="G351" s="158"/>
      <c r="H351" s="159"/>
      <c r="I351" s="159"/>
      <c r="J351" s="160"/>
      <c r="K351" s="83">
        <f t="shared" si="36"/>
        <v>1</v>
      </c>
      <c r="L351" s="84">
        <v>5382.8998333333338</v>
      </c>
      <c r="M351" s="85">
        <f t="shared" si="37"/>
        <v>5382.8998333333338</v>
      </c>
      <c r="N351" s="86"/>
    </row>
    <row r="352" spans="2:14" s="94" customFormat="1" ht="48" hidden="1" outlineLevel="1" x14ac:dyDescent="0.35">
      <c r="B352" s="7" t="s">
        <v>809</v>
      </c>
      <c r="C352" s="80" t="s">
        <v>931</v>
      </c>
      <c r="D352" s="118" t="s">
        <v>672</v>
      </c>
      <c r="E352" s="169" t="s">
        <v>14</v>
      </c>
      <c r="F352" s="17">
        <v>1</v>
      </c>
      <c r="G352" s="158"/>
      <c r="H352" s="159"/>
      <c r="I352" s="159"/>
      <c r="J352" s="160"/>
      <c r="K352" s="83">
        <f t="shared" si="36"/>
        <v>1</v>
      </c>
      <c r="L352" s="84">
        <v>5382.8998333333338</v>
      </c>
      <c r="M352" s="85">
        <f t="shared" si="37"/>
        <v>5382.8998333333338</v>
      </c>
      <c r="N352" s="86"/>
    </row>
    <row r="353" spans="2:14" s="94" customFormat="1" ht="48" hidden="1" outlineLevel="1" x14ac:dyDescent="0.35">
      <c r="B353" s="7" t="s">
        <v>299</v>
      </c>
      <c r="C353" s="80" t="s">
        <v>931</v>
      </c>
      <c r="D353" s="118" t="s">
        <v>673</v>
      </c>
      <c r="E353" s="169" t="s">
        <v>14</v>
      </c>
      <c r="F353" s="17">
        <v>1</v>
      </c>
      <c r="G353" s="158"/>
      <c r="H353" s="159"/>
      <c r="I353" s="159"/>
      <c r="J353" s="160"/>
      <c r="K353" s="83">
        <f t="shared" si="36"/>
        <v>1</v>
      </c>
      <c r="L353" s="84">
        <v>5382.8998333333338</v>
      </c>
      <c r="M353" s="85">
        <f t="shared" si="37"/>
        <v>5382.8998333333338</v>
      </c>
      <c r="N353" s="86"/>
    </row>
    <row r="354" spans="2:14" s="94" customFormat="1" ht="48" hidden="1" outlineLevel="1" x14ac:dyDescent="0.35">
      <c r="B354" s="7" t="s">
        <v>300</v>
      </c>
      <c r="C354" s="80" t="s">
        <v>931</v>
      </c>
      <c r="D354" s="118" t="s">
        <v>674</v>
      </c>
      <c r="E354" s="169" t="s">
        <v>14</v>
      </c>
      <c r="F354" s="17">
        <v>1</v>
      </c>
      <c r="G354" s="158"/>
      <c r="H354" s="159"/>
      <c r="I354" s="159"/>
      <c r="J354" s="160"/>
      <c r="K354" s="83">
        <f t="shared" si="36"/>
        <v>1</v>
      </c>
      <c r="L354" s="84">
        <v>5382.8998333333338</v>
      </c>
      <c r="M354" s="85">
        <f t="shared" si="37"/>
        <v>5382.8998333333338</v>
      </c>
      <c r="N354" s="86"/>
    </row>
    <row r="355" spans="2:14" s="94" customFormat="1" ht="48" hidden="1" outlineLevel="1" x14ac:dyDescent="0.35">
      <c r="B355" s="7" t="s">
        <v>301</v>
      </c>
      <c r="C355" s="80" t="s">
        <v>931</v>
      </c>
      <c r="D355" s="118" t="s">
        <v>675</v>
      </c>
      <c r="E355" s="169" t="s">
        <v>14</v>
      </c>
      <c r="F355" s="17">
        <v>1</v>
      </c>
      <c r="G355" s="158"/>
      <c r="H355" s="159"/>
      <c r="I355" s="159"/>
      <c r="J355" s="160"/>
      <c r="K355" s="83">
        <f t="shared" si="36"/>
        <v>1</v>
      </c>
      <c r="L355" s="84">
        <v>5382.8998333333338</v>
      </c>
      <c r="M355" s="85">
        <f t="shared" si="37"/>
        <v>5382.8998333333338</v>
      </c>
      <c r="N355" s="86"/>
    </row>
    <row r="356" spans="2:14" s="94" customFormat="1" ht="48" hidden="1" outlineLevel="1" x14ac:dyDescent="0.35">
      <c r="B356" s="7" t="s">
        <v>302</v>
      </c>
      <c r="C356" s="80" t="s">
        <v>931</v>
      </c>
      <c r="D356" s="118" t="s">
        <v>676</v>
      </c>
      <c r="E356" s="169" t="s">
        <v>14</v>
      </c>
      <c r="F356" s="17">
        <v>1</v>
      </c>
      <c r="G356" s="164"/>
      <c r="H356" s="165"/>
      <c r="I356" s="165"/>
      <c r="J356" s="166"/>
      <c r="K356" s="83">
        <f t="shared" si="36"/>
        <v>1</v>
      </c>
      <c r="L356" s="84">
        <v>5382.8998333333338</v>
      </c>
      <c r="M356" s="85">
        <f t="shared" si="37"/>
        <v>5382.8998333333338</v>
      </c>
      <c r="N356" s="86"/>
    </row>
    <row r="357" spans="2:14" s="94" customFormat="1" hidden="1" outlineLevel="1" x14ac:dyDescent="0.35">
      <c r="B357" s="8"/>
      <c r="C357" s="109"/>
      <c r="D357" s="110" t="s">
        <v>693</v>
      </c>
      <c r="E357" s="116"/>
      <c r="F357" s="14"/>
      <c r="G357" s="15"/>
      <c r="H357" s="15"/>
      <c r="I357" s="15"/>
      <c r="J357" s="16"/>
      <c r="K357" s="76">
        <f t="shared" si="36"/>
        <v>0</v>
      </c>
      <c r="L357" s="112"/>
      <c r="M357" s="88">
        <f t="shared" si="37"/>
        <v>0</v>
      </c>
      <c r="N357" s="86"/>
    </row>
    <row r="358" spans="2:14" s="94" customFormat="1" ht="48" hidden="1" outlineLevel="1" x14ac:dyDescent="0.35">
      <c r="B358" s="7" t="s">
        <v>303</v>
      </c>
      <c r="C358" s="80" t="s">
        <v>931</v>
      </c>
      <c r="D358" s="118" t="s">
        <v>684</v>
      </c>
      <c r="E358" s="82"/>
      <c r="F358" s="152"/>
      <c r="G358" s="18"/>
      <c r="H358" s="159"/>
      <c r="I358" s="159"/>
      <c r="J358" s="160"/>
      <c r="K358" s="83">
        <f t="shared" si="36"/>
        <v>0</v>
      </c>
      <c r="L358" s="84">
        <v>4216.2331666666669</v>
      </c>
      <c r="M358" s="85">
        <f t="shared" si="37"/>
        <v>0</v>
      </c>
      <c r="N358" s="86"/>
    </row>
    <row r="359" spans="2:14" s="94" customFormat="1" ht="48" hidden="1" outlineLevel="1" x14ac:dyDescent="0.35">
      <c r="B359" s="7" t="s">
        <v>304</v>
      </c>
      <c r="C359" s="80" t="s">
        <v>931</v>
      </c>
      <c r="D359" s="118" t="s">
        <v>685</v>
      </c>
      <c r="E359" s="82"/>
      <c r="F359" s="153"/>
      <c r="G359" s="18"/>
      <c r="H359" s="158"/>
      <c r="I359" s="159"/>
      <c r="J359" s="160"/>
      <c r="K359" s="83">
        <f t="shared" si="36"/>
        <v>0</v>
      </c>
      <c r="L359" s="84">
        <v>4216.2331666666669</v>
      </c>
      <c r="M359" s="85">
        <f t="shared" si="37"/>
        <v>0</v>
      </c>
      <c r="N359" s="86"/>
    </row>
    <row r="360" spans="2:14" s="94" customFormat="1" ht="48" hidden="1" outlineLevel="1" x14ac:dyDescent="0.35">
      <c r="B360" s="7" t="s">
        <v>305</v>
      </c>
      <c r="C360" s="80" t="s">
        <v>931</v>
      </c>
      <c r="D360" s="118" t="s">
        <v>686</v>
      </c>
      <c r="E360" s="82"/>
      <c r="F360" s="153"/>
      <c r="G360" s="18"/>
      <c r="H360" s="158"/>
      <c r="I360" s="159"/>
      <c r="J360" s="160"/>
      <c r="K360" s="83">
        <f t="shared" si="36"/>
        <v>0</v>
      </c>
      <c r="L360" s="84">
        <v>4216.2331666666669</v>
      </c>
      <c r="M360" s="85">
        <f t="shared" si="37"/>
        <v>0</v>
      </c>
      <c r="N360" s="86"/>
    </row>
    <row r="361" spans="2:14" s="94" customFormat="1" ht="48" hidden="1" outlineLevel="1" x14ac:dyDescent="0.35">
      <c r="B361" s="7" t="s">
        <v>306</v>
      </c>
      <c r="C361" s="80" t="s">
        <v>931</v>
      </c>
      <c r="D361" s="118" t="s">
        <v>687</v>
      </c>
      <c r="E361" s="82"/>
      <c r="F361" s="153"/>
      <c r="G361" s="18"/>
      <c r="H361" s="158"/>
      <c r="I361" s="159"/>
      <c r="J361" s="160"/>
      <c r="K361" s="83">
        <f t="shared" si="36"/>
        <v>0</v>
      </c>
      <c r="L361" s="84">
        <v>4216.2331666666669</v>
      </c>
      <c r="M361" s="85">
        <f t="shared" si="37"/>
        <v>0</v>
      </c>
      <c r="N361" s="86"/>
    </row>
    <row r="362" spans="2:14" s="94" customFormat="1" ht="48" hidden="1" outlineLevel="1" x14ac:dyDescent="0.35">
      <c r="B362" s="7" t="s">
        <v>307</v>
      </c>
      <c r="C362" s="80" t="s">
        <v>931</v>
      </c>
      <c r="D362" s="118" t="s">
        <v>688</v>
      </c>
      <c r="E362" s="82"/>
      <c r="F362" s="153"/>
      <c r="G362" s="18"/>
      <c r="H362" s="158"/>
      <c r="I362" s="159"/>
      <c r="J362" s="160"/>
      <c r="K362" s="83">
        <f t="shared" si="36"/>
        <v>0</v>
      </c>
      <c r="L362" s="84">
        <v>4216.2331666666669</v>
      </c>
      <c r="M362" s="85">
        <f t="shared" si="37"/>
        <v>0</v>
      </c>
      <c r="N362" s="86"/>
    </row>
    <row r="363" spans="2:14" s="94" customFormat="1" ht="48" hidden="1" outlineLevel="1" x14ac:dyDescent="0.35">
      <c r="B363" s="7" t="s">
        <v>308</v>
      </c>
      <c r="C363" s="80" t="s">
        <v>931</v>
      </c>
      <c r="D363" s="118" t="s">
        <v>689</v>
      </c>
      <c r="E363" s="82"/>
      <c r="F363" s="153"/>
      <c r="G363" s="18"/>
      <c r="H363" s="158"/>
      <c r="I363" s="159"/>
      <c r="J363" s="160"/>
      <c r="K363" s="83">
        <f t="shared" si="36"/>
        <v>0</v>
      </c>
      <c r="L363" s="84">
        <v>4216.2331666666669</v>
      </c>
      <c r="M363" s="85">
        <f t="shared" si="37"/>
        <v>0</v>
      </c>
      <c r="N363" s="86"/>
    </row>
    <row r="364" spans="2:14" s="94" customFormat="1" ht="48" hidden="1" outlineLevel="1" x14ac:dyDescent="0.35">
      <c r="B364" s="7" t="s">
        <v>309</v>
      </c>
      <c r="C364" s="80" t="s">
        <v>931</v>
      </c>
      <c r="D364" s="118" t="s">
        <v>690</v>
      </c>
      <c r="E364" s="82"/>
      <c r="F364" s="153"/>
      <c r="G364" s="18"/>
      <c r="H364" s="158"/>
      <c r="I364" s="159"/>
      <c r="J364" s="160"/>
      <c r="K364" s="83">
        <f t="shared" si="36"/>
        <v>0</v>
      </c>
      <c r="L364" s="84">
        <v>4216.2331666666669</v>
      </c>
      <c r="M364" s="85">
        <f t="shared" si="37"/>
        <v>0</v>
      </c>
      <c r="N364" s="86"/>
    </row>
    <row r="365" spans="2:14" s="94" customFormat="1" ht="48" hidden="1" outlineLevel="1" x14ac:dyDescent="0.35">
      <c r="B365" s="7" t="s">
        <v>311</v>
      </c>
      <c r="C365" s="80" t="s">
        <v>931</v>
      </c>
      <c r="D365" s="118" t="s">
        <v>691</v>
      </c>
      <c r="E365" s="82"/>
      <c r="F365" s="154"/>
      <c r="G365" s="18"/>
      <c r="H365" s="164"/>
      <c r="I365" s="165"/>
      <c r="J365" s="166"/>
      <c r="K365" s="83">
        <f t="shared" si="36"/>
        <v>0</v>
      </c>
      <c r="L365" s="84">
        <v>4216.2331666666669</v>
      </c>
      <c r="M365" s="85">
        <f t="shared" si="37"/>
        <v>0</v>
      </c>
      <c r="N365" s="86"/>
    </row>
    <row r="366" spans="2:14" s="94" customFormat="1" hidden="1" outlineLevel="1" x14ac:dyDescent="0.35">
      <c r="B366" s="8"/>
      <c r="C366" s="109"/>
      <c r="D366" s="110" t="s">
        <v>694</v>
      </c>
      <c r="E366" s="116"/>
      <c r="F366" s="14"/>
      <c r="G366" s="15"/>
      <c r="H366" s="15"/>
      <c r="I366" s="15"/>
      <c r="J366" s="16"/>
      <c r="K366" s="76">
        <f t="shared" si="36"/>
        <v>0</v>
      </c>
      <c r="L366" s="112"/>
      <c r="M366" s="88">
        <f t="shared" si="37"/>
        <v>0</v>
      </c>
      <c r="N366" s="86"/>
    </row>
    <row r="367" spans="2:14" s="94" customFormat="1" ht="48" hidden="1" outlineLevel="1" x14ac:dyDescent="0.35">
      <c r="B367" s="7" t="s">
        <v>314</v>
      </c>
      <c r="C367" s="80" t="s">
        <v>931</v>
      </c>
      <c r="D367" s="118" t="s">
        <v>696</v>
      </c>
      <c r="E367" s="82"/>
      <c r="F367" s="170"/>
      <c r="G367" s="171"/>
      <c r="H367" s="18"/>
      <c r="I367" s="155"/>
      <c r="J367" s="157"/>
      <c r="K367" s="83">
        <f t="shared" si="36"/>
        <v>0</v>
      </c>
      <c r="L367" s="84">
        <v>4216.2331666666669</v>
      </c>
      <c r="M367" s="85">
        <f t="shared" si="37"/>
        <v>0</v>
      </c>
      <c r="N367" s="86"/>
    </row>
    <row r="368" spans="2:14" s="94" customFormat="1" ht="48" hidden="1" outlineLevel="1" x14ac:dyDescent="0.35">
      <c r="B368" s="7" t="s">
        <v>316</v>
      </c>
      <c r="C368" s="80" t="s">
        <v>931</v>
      </c>
      <c r="D368" s="118" t="s">
        <v>697</v>
      </c>
      <c r="E368" s="82"/>
      <c r="F368" s="168"/>
      <c r="G368" s="172"/>
      <c r="H368" s="18"/>
      <c r="I368" s="158"/>
      <c r="J368" s="160"/>
      <c r="K368" s="83">
        <f t="shared" si="36"/>
        <v>0</v>
      </c>
      <c r="L368" s="84">
        <v>4216.2331666666669</v>
      </c>
      <c r="M368" s="85">
        <f t="shared" si="37"/>
        <v>0</v>
      </c>
      <c r="N368" s="86"/>
    </row>
    <row r="369" spans="2:14" s="94" customFormat="1" ht="48" hidden="1" outlineLevel="1" x14ac:dyDescent="0.35">
      <c r="B369" s="7" t="s">
        <v>318</v>
      </c>
      <c r="C369" s="80" t="s">
        <v>931</v>
      </c>
      <c r="D369" s="118" t="s">
        <v>698</v>
      </c>
      <c r="E369" s="82"/>
      <c r="F369" s="168"/>
      <c r="G369" s="172"/>
      <c r="H369" s="18"/>
      <c r="I369" s="158"/>
      <c r="J369" s="160"/>
      <c r="K369" s="83">
        <f t="shared" si="36"/>
        <v>0</v>
      </c>
      <c r="L369" s="84">
        <v>4216.2331666666669</v>
      </c>
      <c r="M369" s="85">
        <f t="shared" si="37"/>
        <v>0</v>
      </c>
      <c r="N369" s="86"/>
    </row>
    <row r="370" spans="2:14" s="94" customFormat="1" ht="48" hidden="1" outlineLevel="1" x14ac:dyDescent="0.35">
      <c r="B370" s="7" t="s">
        <v>319</v>
      </c>
      <c r="C370" s="80" t="s">
        <v>931</v>
      </c>
      <c r="D370" s="118" t="s">
        <v>699</v>
      </c>
      <c r="E370" s="82"/>
      <c r="F370" s="168"/>
      <c r="G370" s="172"/>
      <c r="H370" s="18"/>
      <c r="I370" s="158"/>
      <c r="J370" s="160"/>
      <c r="K370" s="83">
        <f t="shared" si="36"/>
        <v>0</v>
      </c>
      <c r="L370" s="84">
        <v>4216.2331666666669</v>
      </c>
      <c r="M370" s="85">
        <f t="shared" si="37"/>
        <v>0</v>
      </c>
      <c r="N370" s="86"/>
    </row>
    <row r="371" spans="2:14" s="94" customFormat="1" ht="48" hidden="1" outlineLevel="1" x14ac:dyDescent="0.35">
      <c r="B371" s="7" t="s">
        <v>810</v>
      </c>
      <c r="C371" s="80" t="s">
        <v>931</v>
      </c>
      <c r="D371" s="118" t="s">
        <v>700</v>
      </c>
      <c r="E371" s="82"/>
      <c r="F371" s="168"/>
      <c r="G371" s="172"/>
      <c r="H371" s="18"/>
      <c r="I371" s="158"/>
      <c r="J371" s="160"/>
      <c r="K371" s="83">
        <f t="shared" si="36"/>
        <v>0</v>
      </c>
      <c r="L371" s="84">
        <v>4216.2331666666669</v>
      </c>
      <c r="M371" s="85">
        <f t="shared" si="37"/>
        <v>0</v>
      </c>
      <c r="N371" s="86"/>
    </row>
    <row r="372" spans="2:14" s="94" customFormat="1" ht="48" hidden="1" outlineLevel="1" x14ac:dyDescent="0.35">
      <c r="B372" s="7" t="s">
        <v>811</v>
      </c>
      <c r="C372" s="80" t="s">
        <v>931</v>
      </c>
      <c r="D372" s="118" t="s">
        <v>701</v>
      </c>
      <c r="E372" s="82"/>
      <c r="F372" s="168"/>
      <c r="G372" s="172"/>
      <c r="H372" s="18"/>
      <c r="I372" s="158"/>
      <c r="J372" s="160"/>
      <c r="K372" s="83">
        <f t="shared" si="36"/>
        <v>0</v>
      </c>
      <c r="L372" s="84">
        <v>4216.2331666666669</v>
      </c>
      <c r="M372" s="85">
        <f t="shared" si="37"/>
        <v>0</v>
      </c>
      <c r="N372" s="86"/>
    </row>
    <row r="373" spans="2:14" s="94" customFormat="1" ht="48" hidden="1" outlineLevel="1" x14ac:dyDescent="0.35">
      <c r="B373" s="7" t="s">
        <v>812</v>
      </c>
      <c r="C373" s="80" t="s">
        <v>931</v>
      </c>
      <c r="D373" s="118" t="s">
        <v>702</v>
      </c>
      <c r="E373" s="82"/>
      <c r="F373" s="168"/>
      <c r="G373" s="172"/>
      <c r="H373" s="18"/>
      <c r="I373" s="158"/>
      <c r="J373" s="160"/>
      <c r="K373" s="83">
        <f t="shared" si="36"/>
        <v>0</v>
      </c>
      <c r="L373" s="84">
        <v>4216.2331666666669</v>
      </c>
      <c r="M373" s="85">
        <f t="shared" si="37"/>
        <v>0</v>
      </c>
      <c r="N373" s="86"/>
    </row>
    <row r="374" spans="2:14" s="94" customFormat="1" ht="48" hidden="1" outlineLevel="1" x14ac:dyDescent="0.35">
      <c r="B374" s="7" t="s">
        <v>813</v>
      </c>
      <c r="C374" s="80" t="s">
        <v>931</v>
      </c>
      <c r="D374" s="118" t="s">
        <v>703</v>
      </c>
      <c r="E374" s="82"/>
      <c r="F374" s="167"/>
      <c r="G374" s="173"/>
      <c r="H374" s="18"/>
      <c r="I374" s="164"/>
      <c r="J374" s="166"/>
      <c r="K374" s="83">
        <f t="shared" si="36"/>
        <v>0</v>
      </c>
      <c r="L374" s="84">
        <v>4216.2331666666669</v>
      </c>
      <c r="M374" s="85">
        <f t="shared" si="37"/>
        <v>0</v>
      </c>
      <c r="N374" s="86"/>
    </row>
    <row r="375" spans="2:14" s="94" customFormat="1" hidden="1" outlineLevel="1" x14ac:dyDescent="0.35">
      <c r="B375" s="8"/>
      <c r="C375" s="109"/>
      <c r="D375" s="110" t="s">
        <v>713</v>
      </c>
      <c r="E375" s="116"/>
      <c r="F375" s="14"/>
      <c r="G375" s="15"/>
      <c r="H375" s="15"/>
      <c r="I375" s="15"/>
      <c r="J375" s="16"/>
      <c r="K375" s="76">
        <f t="shared" si="36"/>
        <v>0</v>
      </c>
      <c r="L375" s="112"/>
      <c r="M375" s="88">
        <f t="shared" si="37"/>
        <v>0</v>
      </c>
      <c r="N375" s="86"/>
    </row>
    <row r="376" spans="2:14" s="94" customFormat="1" ht="48" hidden="1" outlineLevel="1" x14ac:dyDescent="0.35">
      <c r="B376" s="7" t="s">
        <v>814</v>
      </c>
      <c r="C376" s="80" t="s">
        <v>931</v>
      </c>
      <c r="D376" s="118" t="s">
        <v>705</v>
      </c>
      <c r="E376" s="82"/>
      <c r="F376" s="170"/>
      <c r="G376" s="156"/>
      <c r="H376" s="171"/>
      <c r="I376" s="19"/>
      <c r="J376" s="174"/>
      <c r="K376" s="83">
        <f t="shared" si="36"/>
        <v>0</v>
      </c>
      <c r="L376" s="84">
        <v>4216.2331666666669</v>
      </c>
      <c r="M376" s="85">
        <f t="shared" si="37"/>
        <v>0</v>
      </c>
      <c r="N376" s="86"/>
    </row>
    <row r="377" spans="2:14" s="94" customFormat="1" ht="48" hidden="1" outlineLevel="1" x14ac:dyDescent="0.35">
      <c r="B377" s="7" t="s">
        <v>815</v>
      </c>
      <c r="C377" s="80" t="s">
        <v>931</v>
      </c>
      <c r="D377" s="118" t="s">
        <v>706</v>
      </c>
      <c r="E377" s="82"/>
      <c r="F377" s="168"/>
      <c r="G377" s="159"/>
      <c r="H377" s="172"/>
      <c r="I377" s="19"/>
      <c r="J377" s="175"/>
      <c r="K377" s="83">
        <f t="shared" si="36"/>
        <v>0</v>
      </c>
      <c r="L377" s="84">
        <v>4216.2331666666669</v>
      </c>
      <c r="M377" s="85">
        <f t="shared" si="37"/>
        <v>0</v>
      </c>
      <c r="N377" s="86"/>
    </row>
    <row r="378" spans="2:14" s="94" customFormat="1" ht="48" hidden="1" outlineLevel="1" x14ac:dyDescent="0.35">
      <c r="B378" s="7" t="s">
        <v>816</v>
      </c>
      <c r="C378" s="80" t="s">
        <v>931</v>
      </c>
      <c r="D378" s="118" t="s">
        <v>707</v>
      </c>
      <c r="E378" s="82"/>
      <c r="F378" s="168"/>
      <c r="G378" s="159"/>
      <c r="H378" s="172"/>
      <c r="I378" s="19"/>
      <c r="J378" s="175"/>
      <c r="K378" s="83">
        <f t="shared" si="36"/>
        <v>0</v>
      </c>
      <c r="L378" s="84">
        <v>4216.2331666666669</v>
      </c>
      <c r="M378" s="85">
        <f t="shared" si="37"/>
        <v>0</v>
      </c>
      <c r="N378" s="86"/>
    </row>
    <row r="379" spans="2:14" s="94" customFormat="1" ht="48" hidden="1" outlineLevel="1" x14ac:dyDescent="0.35">
      <c r="B379" s="7" t="s">
        <v>817</v>
      </c>
      <c r="C379" s="80" t="s">
        <v>931</v>
      </c>
      <c r="D379" s="118" t="s">
        <v>708</v>
      </c>
      <c r="E379" s="82"/>
      <c r="F379" s="168"/>
      <c r="G379" s="159"/>
      <c r="H379" s="172"/>
      <c r="I379" s="19"/>
      <c r="J379" s="175"/>
      <c r="K379" s="83">
        <f t="shared" si="36"/>
        <v>0</v>
      </c>
      <c r="L379" s="84">
        <v>4216.2331666666669</v>
      </c>
      <c r="M379" s="85">
        <f t="shared" si="37"/>
        <v>0</v>
      </c>
      <c r="N379" s="86"/>
    </row>
    <row r="380" spans="2:14" s="94" customFormat="1" ht="48" hidden="1" outlineLevel="1" x14ac:dyDescent="0.35">
      <c r="B380" s="7" t="s">
        <v>818</v>
      </c>
      <c r="C380" s="80" t="s">
        <v>931</v>
      </c>
      <c r="D380" s="118" t="s">
        <v>709</v>
      </c>
      <c r="E380" s="82"/>
      <c r="F380" s="168"/>
      <c r="G380" s="159"/>
      <c r="H380" s="172"/>
      <c r="I380" s="19"/>
      <c r="J380" s="175"/>
      <c r="K380" s="83">
        <f t="shared" si="36"/>
        <v>0</v>
      </c>
      <c r="L380" s="84">
        <v>4216.2331666666669</v>
      </c>
      <c r="M380" s="85">
        <f t="shared" si="37"/>
        <v>0</v>
      </c>
      <c r="N380" s="86"/>
    </row>
    <row r="381" spans="2:14" s="94" customFormat="1" ht="48" hidden="1" outlineLevel="1" x14ac:dyDescent="0.35">
      <c r="B381" s="7" t="s">
        <v>819</v>
      </c>
      <c r="C381" s="80" t="s">
        <v>931</v>
      </c>
      <c r="D381" s="118" t="s">
        <v>710</v>
      </c>
      <c r="E381" s="82"/>
      <c r="F381" s="168"/>
      <c r="G381" s="159"/>
      <c r="H381" s="172"/>
      <c r="I381" s="19"/>
      <c r="J381" s="175"/>
      <c r="K381" s="83">
        <f t="shared" si="36"/>
        <v>0</v>
      </c>
      <c r="L381" s="84">
        <v>4216.2331666666669</v>
      </c>
      <c r="M381" s="85">
        <f t="shared" si="37"/>
        <v>0</v>
      </c>
      <c r="N381" s="86"/>
    </row>
    <row r="382" spans="2:14" s="94" customFormat="1" ht="48" hidden="1" outlineLevel="1" x14ac:dyDescent="0.35">
      <c r="B382" s="7" t="s">
        <v>820</v>
      </c>
      <c r="C382" s="80" t="s">
        <v>931</v>
      </c>
      <c r="D382" s="118" t="s">
        <v>711</v>
      </c>
      <c r="E382" s="82"/>
      <c r="F382" s="168"/>
      <c r="G382" s="159"/>
      <c r="H382" s="172"/>
      <c r="I382" s="19"/>
      <c r="J382" s="175"/>
      <c r="K382" s="83">
        <f t="shared" si="36"/>
        <v>0</v>
      </c>
      <c r="L382" s="84">
        <v>4216.2331666666669</v>
      </c>
      <c r="M382" s="85">
        <f t="shared" si="37"/>
        <v>0</v>
      </c>
      <c r="N382" s="86"/>
    </row>
    <row r="383" spans="2:14" s="94" customFormat="1" ht="48" hidden="1" outlineLevel="1" x14ac:dyDescent="0.35">
      <c r="B383" s="7" t="s">
        <v>821</v>
      </c>
      <c r="C383" s="80" t="s">
        <v>931</v>
      </c>
      <c r="D383" s="118" t="s">
        <v>712</v>
      </c>
      <c r="E383" s="82"/>
      <c r="F383" s="167"/>
      <c r="G383" s="165"/>
      <c r="H383" s="173"/>
      <c r="I383" s="19"/>
      <c r="J383" s="176"/>
      <c r="K383" s="83">
        <f t="shared" si="36"/>
        <v>0</v>
      </c>
      <c r="L383" s="84">
        <v>4216.2331666666669</v>
      </c>
      <c r="M383" s="85">
        <f t="shared" si="37"/>
        <v>0</v>
      </c>
      <c r="N383" s="86"/>
    </row>
    <row r="384" spans="2:14" s="94" customFormat="1" hidden="1" outlineLevel="1" x14ac:dyDescent="0.35">
      <c r="B384" s="8"/>
      <c r="C384" s="109"/>
      <c r="D384" s="110" t="s">
        <v>714</v>
      </c>
      <c r="E384" s="116"/>
      <c r="F384" s="14"/>
      <c r="G384" s="15"/>
      <c r="H384" s="15"/>
      <c r="I384" s="15"/>
      <c r="J384" s="16"/>
      <c r="K384" s="76">
        <f t="shared" si="36"/>
        <v>0</v>
      </c>
      <c r="L384" s="112"/>
      <c r="M384" s="88">
        <f t="shared" si="37"/>
        <v>0</v>
      </c>
      <c r="N384" s="86"/>
    </row>
    <row r="385" spans="2:14" s="94" customFormat="1" ht="48" hidden="1" outlineLevel="1" x14ac:dyDescent="0.35">
      <c r="B385" s="7" t="s">
        <v>822</v>
      </c>
      <c r="C385" s="80" t="s">
        <v>931</v>
      </c>
      <c r="D385" s="118" t="s">
        <v>716</v>
      </c>
      <c r="E385" s="82"/>
      <c r="F385" s="170"/>
      <c r="G385" s="156"/>
      <c r="H385" s="156"/>
      <c r="I385" s="171"/>
      <c r="J385" s="20"/>
      <c r="K385" s="83">
        <f t="shared" si="36"/>
        <v>0</v>
      </c>
      <c r="L385" s="84">
        <v>4216.2331666666669</v>
      </c>
      <c r="M385" s="85">
        <f t="shared" si="37"/>
        <v>0</v>
      </c>
      <c r="N385" s="86"/>
    </row>
    <row r="386" spans="2:14" s="94" customFormat="1" ht="48" hidden="1" outlineLevel="1" x14ac:dyDescent="0.35">
      <c r="B386" s="7" t="s">
        <v>823</v>
      </c>
      <c r="C386" s="80" t="s">
        <v>931</v>
      </c>
      <c r="D386" s="118" t="s">
        <v>717</v>
      </c>
      <c r="E386" s="82"/>
      <c r="F386" s="168"/>
      <c r="G386" s="159"/>
      <c r="H386" s="159"/>
      <c r="I386" s="172"/>
      <c r="J386" s="20"/>
      <c r="K386" s="83">
        <f t="shared" si="36"/>
        <v>0</v>
      </c>
      <c r="L386" s="84">
        <v>4216.2331666666669</v>
      </c>
      <c r="M386" s="85">
        <f t="shared" si="37"/>
        <v>0</v>
      </c>
      <c r="N386" s="86"/>
    </row>
    <row r="387" spans="2:14" s="94" customFormat="1" ht="48" hidden="1" outlineLevel="1" x14ac:dyDescent="0.35">
      <c r="B387" s="7" t="s">
        <v>824</v>
      </c>
      <c r="C387" s="80" t="s">
        <v>931</v>
      </c>
      <c r="D387" s="118" t="s">
        <v>718</v>
      </c>
      <c r="E387" s="82"/>
      <c r="F387" s="168"/>
      <c r="G387" s="159"/>
      <c r="H387" s="159"/>
      <c r="I387" s="172"/>
      <c r="J387" s="20"/>
      <c r="K387" s="83">
        <f t="shared" si="36"/>
        <v>0</v>
      </c>
      <c r="L387" s="84">
        <v>4216.2331666666669</v>
      </c>
      <c r="M387" s="85">
        <f t="shared" si="37"/>
        <v>0</v>
      </c>
      <c r="N387" s="86"/>
    </row>
    <row r="388" spans="2:14" s="94" customFormat="1" ht="48" hidden="1" outlineLevel="1" x14ac:dyDescent="0.35">
      <c r="B388" s="7" t="s">
        <v>825</v>
      </c>
      <c r="C388" s="80" t="s">
        <v>931</v>
      </c>
      <c r="D388" s="118" t="s">
        <v>719</v>
      </c>
      <c r="E388" s="82"/>
      <c r="F388" s="168"/>
      <c r="G388" s="159"/>
      <c r="H388" s="159"/>
      <c r="I388" s="172"/>
      <c r="J388" s="20"/>
      <c r="K388" s="83">
        <f t="shared" si="36"/>
        <v>0</v>
      </c>
      <c r="L388" s="84">
        <v>4216.2331666666669</v>
      </c>
      <c r="M388" s="85">
        <f t="shared" si="37"/>
        <v>0</v>
      </c>
      <c r="N388" s="86"/>
    </row>
    <row r="389" spans="2:14" s="94" customFormat="1" ht="48" hidden="1" outlineLevel="1" x14ac:dyDescent="0.35">
      <c r="B389" s="7" t="s">
        <v>826</v>
      </c>
      <c r="C389" s="80" t="s">
        <v>931</v>
      </c>
      <c r="D389" s="118" t="s">
        <v>720</v>
      </c>
      <c r="E389" s="82"/>
      <c r="F389" s="168"/>
      <c r="G389" s="159"/>
      <c r="H389" s="159"/>
      <c r="I389" s="172"/>
      <c r="J389" s="20"/>
      <c r="K389" s="83">
        <f t="shared" si="36"/>
        <v>0</v>
      </c>
      <c r="L389" s="84">
        <v>4216.2331666666669</v>
      </c>
      <c r="M389" s="85">
        <f t="shared" si="37"/>
        <v>0</v>
      </c>
      <c r="N389" s="86"/>
    </row>
    <row r="390" spans="2:14" s="94" customFormat="1" ht="48" hidden="1" outlineLevel="1" x14ac:dyDescent="0.35">
      <c r="B390" s="7" t="s">
        <v>827</v>
      </c>
      <c r="C390" s="80" t="s">
        <v>931</v>
      </c>
      <c r="D390" s="118" t="s">
        <v>721</v>
      </c>
      <c r="E390" s="82"/>
      <c r="F390" s="168"/>
      <c r="G390" s="159"/>
      <c r="H390" s="159"/>
      <c r="I390" s="172"/>
      <c r="J390" s="20"/>
      <c r="K390" s="83">
        <f t="shared" si="36"/>
        <v>0</v>
      </c>
      <c r="L390" s="84">
        <v>4216.2331666666669</v>
      </c>
      <c r="M390" s="85">
        <f t="shared" si="37"/>
        <v>0</v>
      </c>
      <c r="N390" s="86"/>
    </row>
    <row r="391" spans="2:14" s="94" customFormat="1" ht="48" hidden="1" outlineLevel="1" x14ac:dyDescent="0.35">
      <c r="B391" s="7" t="s">
        <v>828</v>
      </c>
      <c r="C391" s="80" t="s">
        <v>931</v>
      </c>
      <c r="D391" s="118" t="s">
        <v>722</v>
      </c>
      <c r="E391" s="82"/>
      <c r="F391" s="168"/>
      <c r="G391" s="159"/>
      <c r="H391" s="159"/>
      <c r="I391" s="172"/>
      <c r="J391" s="20"/>
      <c r="K391" s="83">
        <f t="shared" si="36"/>
        <v>0</v>
      </c>
      <c r="L391" s="84">
        <v>4216.2331666666669</v>
      </c>
      <c r="M391" s="85">
        <f t="shared" si="37"/>
        <v>0</v>
      </c>
      <c r="N391" s="86"/>
    </row>
    <row r="392" spans="2:14" s="94" customFormat="1" ht="48" hidden="1" outlineLevel="1" x14ac:dyDescent="0.35">
      <c r="B392" s="7" t="s">
        <v>829</v>
      </c>
      <c r="C392" s="80" t="s">
        <v>931</v>
      </c>
      <c r="D392" s="118" t="s">
        <v>723</v>
      </c>
      <c r="E392" s="82"/>
      <c r="F392" s="167"/>
      <c r="G392" s="165"/>
      <c r="H392" s="165"/>
      <c r="I392" s="173"/>
      <c r="J392" s="20"/>
      <c r="K392" s="83">
        <f t="shared" si="36"/>
        <v>0</v>
      </c>
      <c r="L392" s="84">
        <v>4216.2331666666669</v>
      </c>
      <c r="M392" s="85">
        <f t="shared" si="37"/>
        <v>0</v>
      </c>
      <c r="N392" s="86"/>
    </row>
    <row r="393" spans="2:14" s="94" customFormat="1" hidden="1" outlineLevel="1" x14ac:dyDescent="0.35">
      <c r="B393" s="8"/>
      <c r="C393" s="109"/>
      <c r="D393" s="110" t="s">
        <v>310</v>
      </c>
      <c r="E393" s="116"/>
      <c r="F393" s="14"/>
      <c r="G393" s="15"/>
      <c r="H393" s="15"/>
      <c r="I393" s="15"/>
      <c r="J393" s="16"/>
      <c r="K393" s="76">
        <f t="shared" si="36"/>
        <v>0</v>
      </c>
      <c r="L393" s="112"/>
      <c r="M393" s="88">
        <f t="shared" si="37"/>
        <v>0</v>
      </c>
      <c r="N393" s="86"/>
    </row>
    <row r="394" spans="2:14" s="94" customFormat="1" ht="72" hidden="1" outlineLevel="1" x14ac:dyDescent="0.35">
      <c r="B394" s="7" t="s">
        <v>830</v>
      </c>
      <c r="C394" s="80" t="s">
        <v>931</v>
      </c>
      <c r="D394" s="118" t="s">
        <v>312</v>
      </c>
      <c r="E394" s="169" t="s">
        <v>313</v>
      </c>
      <c r="F394" s="17">
        <v>4</v>
      </c>
      <c r="G394" s="18"/>
      <c r="H394" s="18"/>
      <c r="I394" s="19"/>
      <c r="J394" s="20"/>
      <c r="K394" s="83">
        <f t="shared" si="36"/>
        <v>4</v>
      </c>
      <c r="L394" s="84">
        <v>992.82478333333336</v>
      </c>
      <c r="M394" s="85">
        <f t="shared" si="37"/>
        <v>3971.2991333333334</v>
      </c>
      <c r="N394" s="86"/>
    </row>
    <row r="395" spans="2:14" s="94" customFormat="1" ht="48" hidden="1" outlineLevel="1" x14ac:dyDescent="0.35">
      <c r="B395" s="7" t="s">
        <v>831</v>
      </c>
      <c r="C395" s="80" t="s">
        <v>931</v>
      </c>
      <c r="D395" s="118" t="s">
        <v>315</v>
      </c>
      <c r="E395" s="169" t="s">
        <v>313</v>
      </c>
      <c r="F395" s="17">
        <v>4</v>
      </c>
      <c r="G395" s="18"/>
      <c r="H395" s="18"/>
      <c r="I395" s="19"/>
      <c r="J395" s="20"/>
      <c r="K395" s="83">
        <f t="shared" si="36"/>
        <v>4</v>
      </c>
      <c r="L395" s="84">
        <v>712.89743333333342</v>
      </c>
      <c r="M395" s="85">
        <f t="shared" si="37"/>
        <v>2851.5897333333337</v>
      </c>
      <c r="N395" s="86"/>
    </row>
    <row r="396" spans="2:14" s="94" customFormat="1" hidden="1" outlineLevel="1" x14ac:dyDescent="0.35">
      <c r="B396" s="7" t="s">
        <v>832</v>
      </c>
      <c r="C396" s="80" t="s">
        <v>931</v>
      </c>
      <c r="D396" s="118" t="s">
        <v>317</v>
      </c>
      <c r="E396" s="169" t="s">
        <v>50</v>
      </c>
      <c r="F396" s="17">
        <v>125</v>
      </c>
      <c r="G396" s="18"/>
      <c r="H396" s="18"/>
      <c r="I396" s="19"/>
      <c r="J396" s="20"/>
      <c r="K396" s="83">
        <f t="shared" si="36"/>
        <v>125</v>
      </c>
      <c r="L396" s="84">
        <v>9.1163964933333332</v>
      </c>
      <c r="M396" s="85">
        <f t="shared" si="37"/>
        <v>1139.5495616666667</v>
      </c>
      <c r="N396" s="86"/>
    </row>
    <row r="397" spans="2:14" s="94" customFormat="1" hidden="1" outlineLevel="1" x14ac:dyDescent="0.35">
      <c r="B397" s="7" t="s">
        <v>833</v>
      </c>
      <c r="C397" s="80" t="s">
        <v>931</v>
      </c>
      <c r="D397" s="118" t="s">
        <v>677</v>
      </c>
      <c r="E397" s="169" t="s">
        <v>50</v>
      </c>
      <c r="F397" s="17">
        <v>110</v>
      </c>
      <c r="G397" s="18"/>
      <c r="H397" s="18"/>
      <c r="I397" s="19"/>
      <c r="J397" s="20"/>
      <c r="K397" s="83">
        <f t="shared" si="36"/>
        <v>110</v>
      </c>
      <c r="L397" s="84">
        <v>15.110629866666669</v>
      </c>
      <c r="M397" s="85">
        <f t="shared" si="37"/>
        <v>1662.1692853333336</v>
      </c>
      <c r="N397" s="86"/>
    </row>
    <row r="398" spans="2:14" s="94" customFormat="1" hidden="1" outlineLevel="1" x14ac:dyDescent="0.35">
      <c r="B398" s="8"/>
      <c r="C398" s="109"/>
      <c r="D398" s="110" t="s">
        <v>704</v>
      </c>
      <c r="E398" s="116"/>
      <c r="F398" s="14"/>
      <c r="G398" s="15"/>
      <c r="H398" s="15"/>
      <c r="I398" s="15"/>
      <c r="J398" s="16"/>
      <c r="K398" s="76">
        <f t="shared" si="36"/>
        <v>0</v>
      </c>
      <c r="L398" s="112"/>
      <c r="M398" s="88">
        <f t="shared" si="37"/>
        <v>0</v>
      </c>
      <c r="N398" s="86"/>
    </row>
    <row r="399" spans="2:14" s="94" customFormat="1" hidden="1" outlineLevel="1" x14ac:dyDescent="0.35">
      <c r="B399" s="7" t="s">
        <v>834</v>
      </c>
      <c r="C399" s="80" t="s">
        <v>931</v>
      </c>
      <c r="D399" s="118" t="s">
        <v>678</v>
      </c>
      <c r="E399" s="169" t="s">
        <v>112</v>
      </c>
      <c r="F399" s="17">
        <v>1</v>
      </c>
      <c r="G399" s="18"/>
      <c r="H399" s="18"/>
      <c r="I399" s="19"/>
      <c r="J399" s="20"/>
      <c r="K399" s="83">
        <f t="shared" si="36"/>
        <v>1</v>
      </c>
      <c r="L399" s="84">
        <v>1493.4743333333336</v>
      </c>
      <c r="M399" s="85">
        <f t="shared" si="37"/>
        <v>1493.4743333333336</v>
      </c>
      <c r="N399" s="86"/>
    </row>
    <row r="400" spans="2:14" s="94" customFormat="1" ht="48" hidden="1" outlineLevel="1" x14ac:dyDescent="0.35">
      <c r="B400" s="7" t="s">
        <v>835</v>
      </c>
      <c r="C400" s="80" t="s">
        <v>931</v>
      </c>
      <c r="D400" s="118" t="s">
        <v>930</v>
      </c>
      <c r="E400" s="169" t="s">
        <v>112</v>
      </c>
      <c r="F400" s="17">
        <v>2</v>
      </c>
      <c r="G400" s="18"/>
      <c r="H400" s="18"/>
      <c r="I400" s="19"/>
      <c r="J400" s="20"/>
      <c r="K400" s="83">
        <f t="shared" si="36"/>
        <v>2</v>
      </c>
      <c r="L400" s="84">
        <v>41455.270000000004</v>
      </c>
      <c r="M400" s="85">
        <f t="shared" si="37"/>
        <v>82910.540000000008</v>
      </c>
      <c r="N400" s="86"/>
    </row>
    <row r="401" spans="2:14" s="94" customFormat="1" ht="48" hidden="1" outlineLevel="1" x14ac:dyDescent="0.35">
      <c r="B401" s="7" t="s">
        <v>836</v>
      </c>
      <c r="C401" s="80" t="s">
        <v>931</v>
      </c>
      <c r="D401" s="118" t="s">
        <v>695</v>
      </c>
      <c r="E401" s="169" t="s">
        <v>112</v>
      </c>
      <c r="F401" s="17"/>
      <c r="G401" s="18"/>
      <c r="H401" s="18"/>
      <c r="I401" s="19"/>
      <c r="J401" s="20"/>
      <c r="K401" s="83">
        <f t="shared" si="36"/>
        <v>0</v>
      </c>
      <c r="L401" s="84">
        <v>9963.2000000000007</v>
      </c>
      <c r="M401" s="85">
        <f t="shared" si="37"/>
        <v>0</v>
      </c>
      <c r="N401" s="86"/>
    </row>
    <row r="402" spans="2:14" s="94" customFormat="1" ht="48" hidden="1" outlineLevel="1" x14ac:dyDescent="0.35">
      <c r="B402" s="7" t="s">
        <v>837</v>
      </c>
      <c r="C402" s="80" t="s">
        <v>931</v>
      </c>
      <c r="D402" s="118" t="s">
        <v>715</v>
      </c>
      <c r="E402" s="169" t="s">
        <v>112</v>
      </c>
      <c r="F402" s="17"/>
      <c r="G402" s="18"/>
      <c r="H402" s="18"/>
      <c r="I402" s="19"/>
      <c r="J402" s="20"/>
      <c r="K402" s="83">
        <f t="shared" si="36"/>
        <v>0</v>
      </c>
      <c r="L402" s="84">
        <v>8368.9249999999993</v>
      </c>
      <c r="M402" s="85">
        <f t="shared" si="37"/>
        <v>0</v>
      </c>
      <c r="N402" s="86"/>
    </row>
    <row r="403" spans="2:14" s="94" customFormat="1" ht="48.75" hidden="1" outlineLevel="1" thickBot="1" x14ac:dyDescent="0.4">
      <c r="B403" s="7" t="s">
        <v>838</v>
      </c>
      <c r="C403" s="80" t="s">
        <v>931</v>
      </c>
      <c r="D403" s="118" t="s">
        <v>679</v>
      </c>
      <c r="E403" s="169" t="s">
        <v>112</v>
      </c>
      <c r="F403" s="17">
        <v>3</v>
      </c>
      <c r="G403" s="18"/>
      <c r="H403" s="18"/>
      <c r="I403" s="19"/>
      <c r="J403" s="20"/>
      <c r="K403" s="83">
        <f t="shared" si="36"/>
        <v>3</v>
      </c>
      <c r="L403" s="84">
        <v>6534.4250000000002</v>
      </c>
      <c r="M403" s="85">
        <f t="shared" si="37"/>
        <v>19603.275000000001</v>
      </c>
      <c r="N403" s="86"/>
    </row>
    <row r="404" spans="2:14" s="94" customFormat="1" ht="24.75" collapsed="1" thickBot="1" x14ac:dyDescent="0.4">
      <c r="B404" s="65" t="s">
        <v>320</v>
      </c>
      <c r="C404" s="66"/>
      <c r="D404" s="67"/>
      <c r="E404" s="67"/>
      <c r="F404" s="1"/>
      <c r="G404" s="2"/>
      <c r="H404" s="2"/>
      <c r="I404" s="2"/>
      <c r="J404" s="3"/>
      <c r="K404" s="69"/>
      <c r="L404" s="95"/>
      <c r="M404" s="96">
        <f>SUM(M405:M430)</f>
        <v>96765.414089393948</v>
      </c>
      <c r="N404" s="97"/>
    </row>
    <row r="405" spans="2:14" s="94" customFormat="1" hidden="1" outlineLevel="1" x14ac:dyDescent="0.35">
      <c r="B405" s="8"/>
      <c r="C405" s="109"/>
      <c r="D405" s="110" t="s">
        <v>321</v>
      </c>
      <c r="E405" s="116"/>
      <c r="F405" s="14"/>
      <c r="G405" s="15"/>
      <c r="H405" s="15"/>
      <c r="I405" s="15"/>
      <c r="J405" s="16"/>
      <c r="K405" s="76"/>
      <c r="L405" s="112"/>
      <c r="M405" s="88"/>
      <c r="N405" s="86"/>
    </row>
    <row r="406" spans="2:14" s="94" customFormat="1" hidden="1" outlineLevel="1" x14ac:dyDescent="0.35">
      <c r="B406" s="7" t="s">
        <v>322</v>
      </c>
      <c r="C406" s="80" t="s">
        <v>931</v>
      </c>
      <c r="D406" s="118" t="s">
        <v>323</v>
      </c>
      <c r="E406" s="115" t="s">
        <v>313</v>
      </c>
      <c r="F406" s="17">
        <v>12</v>
      </c>
      <c r="G406" s="18"/>
      <c r="H406" s="18"/>
      <c r="I406" s="19"/>
      <c r="J406" s="20"/>
      <c r="K406" s="83">
        <f t="shared" ref="K406:K415" si="38">SUM(F406:J406)</f>
        <v>12</v>
      </c>
      <c r="L406" s="84">
        <v>1741.8131666666668</v>
      </c>
      <c r="M406" s="85">
        <f t="shared" ref="M406:M412" si="39">K406*L406</f>
        <v>20901.758000000002</v>
      </c>
      <c r="N406" s="86"/>
    </row>
    <row r="407" spans="2:14" s="94" customFormat="1" hidden="1" outlineLevel="1" x14ac:dyDescent="0.35">
      <c r="B407" s="7" t="s">
        <v>324</v>
      </c>
      <c r="C407" s="80" t="s">
        <v>931</v>
      </c>
      <c r="D407" s="118" t="s">
        <v>484</v>
      </c>
      <c r="E407" s="115" t="s">
        <v>313</v>
      </c>
      <c r="F407" s="17">
        <v>8</v>
      </c>
      <c r="G407" s="18"/>
      <c r="H407" s="18"/>
      <c r="I407" s="19"/>
      <c r="J407" s="20"/>
      <c r="K407" s="83">
        <f t="shared" si="38"/>
        <v>8</v>
      </c>
      <c r="L407" s="84">
        <v>849.30280000000005</v>
      </c>
      <c r="M407" s="85">
        <f t="shared" si="39"/>
        <v>6794.4224000000004</v>
      </c>
      <c r="N407" s="86"/>
    </row>
    <row r="408" spans="2:14" s="94" customFormat="1" hidden="1" outlineLevel="1" x14ac:dyDescent="0.35">
      <c r="B408" s="7" t="s">
        <v>485</v>
      </c>
      <c r="C408" s="80" t="s">
        <v>931</v>
      </c>
      <c r="D408" s="118" t="s">
        <v>325</v>
      </c>
      <c r="E408" s="115" t="s">
        <v>313</v>
      </c>
      <c r="F408" s="17">
        <v>2</v>
      </c>
      <c r="G408" s="18"/>
      <c r="H408" s="18"/>
      <c r="I408" s="19"/>
      <c r="J408" s="20"/>
      <c r="K408" s="83">
        <f t="shared" si="38"/>
        <v>2</v>
      </c>
      <c r="L408" s="84">
        <v>849.30280000000005</v>
      </c>
      <c r="M408" s="85">
        <f t="shared" si="39"/>
        <v>1698.6056000000001</v>
      </c>
      <c r="N408" s="86"/>
    </row>
    <row r="409" spans="2:14" s="94" customFormat="1" hidden="1" outlineLevel="1" x14ac:dyDescent="0.35">
      <c r="B409" s="7" t="s">
        <v>327</v>
      </c>
      <c r="C409" s="80" t="s">
        <v>931</v>
      </c>
      <c r="D409" s="118" t="s">
        <v>326</v>
      </c>
      <c r="E409" s="115" t="s">
        <v>313</v>
      </c>
      <c r="F409" s="17">
        <v>14</v>
      </c>
      <c r="G409" s="18"/>
      <c r="H409" s="18"/>
      <c r="I409" s="19"/>
      <c r="J409" s="20"/>
      <c r="K409" s="83">
        <f t="shared" si="38"/>
        <v>14</v>
      </c>
      <c r="L409" s="84">
        <v>30</v>
      </c>
      <c r="M409" s="85">
        <f t="shared" si="39"/>
        <v>420</v>
      </c>
      <c r="N409" s="86"/>
    </row>
    <row r="410" spans="2:14" s="94" customFormat="1" hidden="1" outlineLevel="1" x14ac:dyDescent="0.35">
      <c r="B410" s="7" t="s">
        <v>329</v>
      </c>
      <c r="C410" s="80" t="s">
        <v>931</v>
      </c>
      <c r="D410" s="118" t="s">
        <v>328</v>
      </c>
      <c r="E410" s="115" t="s">
        <v>313</v>
      </c>
      <c r="F410" s="17">
        <v>12</v>
      </c>
      <c r="G410" s="18"/>
      <c r="H410" s="18"/>
      <c r="I410" s="19"/>
      <c r="J410" s="20"/>
      <c r="K410" s="83">
        <f t="shared" si="38"/>
        <v>12</v>
      </c>
      <c r="L410" s="84">
        <v>47.5</v>
      </c>
      <c r="M410" s="85">
        <f t="shared" si="39"/>
        <v>570</v>
      </c>
      <c r="N410" s="86"/>
    </row>
    <row r="411" spans="2:14" s="94" customFormat="1" hidden="1" outlineLevel="1" x14ac:dyDescent="0.35">
      <c r="B411" s="7" t="s">
        <v>331</v>
      </c>
      <c r="C411" s="80" t="s">
        <v>931</v>
      </c>
      <c r="D411" s="118" t="s">
        <v>330</v>
      </c>
      <c r="E411" s="115" t="s">
        <v>313</v>
      </c>
      <c r="F411" s="17">
        <v>4</v>
      </c>
      <c r="G411" s="18"/>
      <c r="H411" s="18"/>
      <c r="I411" s="19"/>
      <c r="J411" s="20"/>
      <c r="K411" s="83">
        <f t="shared" si="38"/>
        <v>4</v>
      </c>
      <c r="L411" s="84">
        <v>261.38583333333332</v>
      </c>
      <c r="M411" s="85">
        <f t="shared" si="39"/>
        <v>1045.5433333333333</v>
      </c>
      <c r="N411" s="86"/>
    </row>
    <row r="412" spans="2:14" s="94" customFormat="1" hidden="1" outlineLevel="1" x14ac:dyDescent="0.35">
      <c r="B412" s="7" t="s">
        <v>333</v>
      </c>
      <c r="C412" s="80" t="s">
        <v>931</v>
      </c>
      <c r="D412" s="118" t="s">
        <v>332</v>
      </c>
      <c r="E412" s="115" t="s">
        <v>313</v>
      </c>
      <c r="F412" s="17">
        <v>6</v>
      </c>
      <c r="G412" s="18"/>
      <c r="H412" s="18"/>
      <c r="I412" s="19"/>
      <c r="J412" s="20"/>
      <c r="K412" s="83">
        <f t="shared" si="38"/>
        <v>6</v>
      </c>
      <c r="L412" s="84">
        <v>22.806137878787879</v>
      </c>
      <c r="M412" s="85">
        <f t="shared" si="39"/>
        <v>136.83682727272728</v>
      </c>
      <c r="N412" s="86"/>
    </row>
    <row r="413" spans="2:14" s="94" customFormat="1" hidden="1" outlineLevel="1" x14ac:dyDescent="0.35">
      <c r="B413" s="7" t="s">
        <v>335</v>
      </c>
      <c r="C413" s="80" t="s">
        <v>931</v>
      </c>
      <c r="D413" s="118" t="s">
        <v>334</v>
      </c>
      <c r="E413" s="115" t="s">
        <v>313</v>
      </c>
      <c r="F413" s="17">
        <v>4</v>
      </c>
      <c r="G413" s="18"/>
      <c r="H413" s="18"/>
      <c r="I413" s="19"/>
      <c r="J413" s="20"/>
      <c r="K413" s="83">
        <f t="shared" si="38"/>
        <v>4</v>
      </c>
      <c r="L413" s="84">
        <v>650</v>
      </c>
      <c r="M413" s="85">
        <f>K413*L413</f>
        <v>2600</v>
      </c>
      <c r="N413" s="86"/>
    </row>
    <row r="414" spans="2:14" s="94" customFormat="1" hidden="1" outlineLevel="1" x14ac:dyDescent="0.35">
      <c r="B414" s="7" t="s">
        <v>337</v>
      </c>
      <c r="C414" s="80" t="s">
        <v>931</v>
      </c>
      <c r="D414" s="118" t="s">
        <v>336</v>
      </c>
      <c r="E414" s="115" t="s">
        <v>313</v>
      </c>
      <c r="F414" s="17">
        <v>4</v>
      </c>
      <c r="G414" s="18"/>
      <c r="H414" s="18"/>
      <c r="I414" s="19"/>
      <c r="J414" s="20"/>
      <c r="K414" s="83">
        <f t="shared" si="38"/>
        <v>4</v>
      </c>
      <c r="L414" s="84">
        <v>253.81007575757576</v>
      </c>
      <c r="M414" s="85">
        <f>K414*L414</f>
        <v>1015.240303030303</v>
      </c>
      <c r="N414" s="86"/>
    </row>
    <row r="415" spans="2:14" s="94" customFormat="1" ht="48" hidden="1" outlineLevel="1" x14ac:dyDescent="0.35">
      <c r="B415" s="7" t="s">
        <v>340</v>
      </c>
      <c r="C415" s="80" t="s">
        <v>931</v>
      </c>
      <c r="D415" s="118" t="s">
        <v>338</v>
      </c>
      <c r="E415" s="115" t="s">
        <v>313</v>
      </c>
      <c r="F415" s="17">
        <v>2</v>
      </c>
      <c r="G415" s="18"/>
      <c r="H415" s="18"/>
      <c r="I415" s="19"/>
      <c r="J415" s="20"/>
      <c r="K415" s="83">
        <f t="shared" si="38"/>
        <v>2</v>
      </c>
      <c r="L415" s="84">
        <v>445.46520000000004</v>
      </c>
      <c r="M415" s="85">
        <f>K415*L415</f>
        <v>890.93040000000008</v>
      </c>
      <c r="N415" s="86"/>
    </row>
    <row r="416" spans="2:14" s="94" customFormat="1" hidden="1" outlineLevel="1" x14ac:dyDescent="0.35">
      <c r="B416" s="8"/>
      <c r="C416" s="109"/>
      <c r="D416" s="110" t="s">
        <v>339</v>
      </c>
      <c r="E416" s="116"/>
      <c r="F416" s="14"/>
      <c r="G416" s="15"/>
      <c r="H416" s="15"/>
      <c r="I416" s="15"/>
      <c r="J416" s="16"/>
      <c r="K416" s="76"/>
      <c r="L416" s="112"/>
      <c r="M416" s="88"/>
      <c r="N416" s="86"/>
    </row>
    <row r="417" spans="2:14" s="94" customFormat="1" hidden="1" outlineLevel="1" x14ac:dyDescent="0.35">
      <c r="B417" s="7" t="s">
        <v>342</v>
      </c>
      <c r="C417" s="80" t="s">
        <v>931</v>
      </c>
      <c r="D417" s="118" t="s">
        <v>341</v>
      </c>
      <c r="E417" s="115" t="s">
        <v>50</v>
      </c>
      <c r="F417" s="17">
        <v>2500</v>
      </c>
      <c r="G417" s="18"/>
      <c r="H417" s="18"/>
      <c r="I417" s="19"/>
      <c r="J417" s="20"/>
      <c r="K417" s="83">
        <f t="shared" ref="K417:K422" si="40">SUM(F417:J417)</f>
        <v>2500</v>
      </c>
      <c r="L417" s="84">
        <v>3.69</v>
      </c>
      <c r="M417" s="85">
        <f t="shared" ref="M417:M422" si="41">K417*L417</f>
        <v>9225</v>
      </c>
      <c r="N417" s="86"/>
    </row>
    <row r="418" spans="2:14" s="94" customFormat="1" hidden="1" outlineLevel="1" x14ac:dyDescent="0.35">
      <c r="B418" s="7" t="s">
        <v>344</v>
      </c>
      <c r="C418" s="80" t="s">
        <v>931</v>
      </c>
      <c r="D418" s="118" t="s">
        <v>343</v>
      </c>
      <c r="E418" s="115" t="s">
        <v>112</v>
      </c>
      <c r="F418" s="17">
        <v>400</v>
      </c>
      <c r="G418" s="18"/>
      <c r="H418" s="18"/>
      <c r="I418" s="19"/>
      <c r="J418" s="20"/>
      <c r="K418" s="83">
        <f t="shared" si="40"/>
        <v>400</v>
      </c>
      <c r="L418" s="84">
        <v>5.25</v>
      </c>
      <c r="M418" s="85">
        <f t="shared" si="41"/>
        <v>2100</v>
      </c>
      <c r="N418" s="86"/>
    </row>
    <row r="419" spans="2:14" s="94" customFormat="1" hidden="1" outlineLevel="1" x14ac:dyDescent="0.35">
      <c r="B419" s="7" t="s">
        <v>346</v>
      </c>
      <c r="C419" s="80" t="s">
        <v>931</v>
      </c>
      <c r="D419" s="118" t="s">
        <v>345</v>
      </c>
      <c r="E419" s="115" t="s">
        <v>112</v>
      </c>
      <c r="F419" s="17">
        <v>225</v>
      </c>
      <c r="G419" s="18"/>
      <c r="H419" s="18"/>
      <c r="I419" s="19"/>
      <c r="J419" s="20"/>
      <c r="K419" s="83">
        <f t="shared" si="40"/>
        <v>225</v>
      </c>
      <c r="L419" s="84">
        <v>43.100683333333336</v>
      </c>
      <c r="M419" s="85">
        <f t="shared" si="41"/>
        <v>9697.6537500000013</v>
      </c>
      <c r="N419" s="86"/>
    </row>
    <row r="420" spans="2:14" s="94" customFormat="1" hidden="1" outlineLevel="1" x14ac:dyDescent="0.35">
      <c r="B420" s="7" t="s">
        <v>348</v>
      </c>
      <c r="C420" s="80" t="s">
        <v>931</v>
      </c>
      <c r="D420" s="118" t="s">
        <v>347</v>
      </c>
      <c r="E420" s="115" t="s">
        <v>112</v>
      </c>
      <c r="F420" s="17">
        <v>140</v>
      </c>
      <c r="G420" s="18"/>
      <c r="H420" s="18"/>
      <c r="I420" s="19"/>
      <c r="J420" s="20"/>
      <c r="K420" s="83">
        <f t="shared" si="40"/>
        <v>140</v>
      </c>
      <c r="L420" s="84">
        <v>23.863636363636363</v>
      </c>
      <c r="M420" s="85">
        <f t="shared" si="41"/>
        <v>3340.909090909091</v>
      </c>
      <c r="N420" s="86"/>
    </row>
    <row r="421" spans="2:14" s="94" customFormat="1" hidden="1" outlineLevel="1" x14ac:dyDescent="0.35">
      <c r="B421" s="7" t="s">
        <v>350</v>
      </c>
      <c r="C421" s="80" t="s">
        <v>931</v>
      </c>
      <c r="D421" s="118" t="s">
        <v>349</v>
      </c>
      <c r="E421" s="115" t="s">
        <v>112</v>
      </c>
      <c r="F421" s="17">
        <v>225</v>
      </c>
      <c r="G421" s="18"/>
      <c r="H421" s="18"/>
      <c r="I421" s="19"/>
      <c r="J421" s="20"/>
      <c r="K421" s="83">
        <f t="shared" si="40"/>
        <v>225</v>
      </c>
      <c r="L421" s="84">
        <v>33.305</v>
      </c>
      <c r="M421" s="85">
        <f t="shared" si="41"/>
        <v>7493.625</v>
      </c>
      <c r="N421" s="86"/>
    </row>
    <row r="422" spans="2:14" s="94" customFormat="1" hidden="1" outlineLevel="1" x14ac:dyDescent="0.35">
      <c r="B422" s="7" t="s">
        <v>353</v>
      </c>
      <c r="C422" s="80" t="s">
        <v>931</v>
      </c>
      <c r="D422" s="118" t="s">
        <v>351</v>
      </c>
      <c r="E422" s="115" t="s">
        <v>14</v>
      </c>
      <c r="F422" s="17">
        <v>1</v>
      </c>
      <c r="G422" s="18"/>
      <c r="H422" s="18"/>
      <c r="I422" s="19"/>
      <c r="J422" s="20"/>
      <c r="K422" s="83">
        <f t="shared" si="40"/>
        <v>1</v>
      </c>
      <c r="L422" s="84">
        <v>1863</v>
      </c>
      <c r="M422" s="85">
        <f t="shared" si="41"/>
        <v>1863</v>
      </c>
      <c r="N422" s="86"/>
    </row>
    <row r="423" spans="2:14" s="94" customFormat="1" hidden="1" outlineLevel="1" x14ac:dyDescent="0.35">
      <c r="B423" s="8"/>
      <c r="C423" s="109"/>
      <c r="D423" s="110" t="s">
        <v>352</v>
      </c>
      <c r="E423" s="116"/>
      <c r="F423" s="14"/>
      <c r="G423" s="15"/>
      <c r="H423" s="15"/>
      <c r="I423" s="15"/>
      <c r="J423" s="16"/>
      <c r="K423" s="76"/>
      <c r="L423" s="112"/>
      <c r="M423" s="88"/>
      <c r="N423" s="86"/>
    </row>
    <row r="424" spans="2:14" s="94" customFormat="1" hidden="1" outlineLevel="1" x14ac:dyDescent="0.35">
      <c r="B424" s="7" t="s">
        <v>355</v>
      </c>
      <c r="C424" s="80" t="s">
        <v>931</v>
      </c>
      <c r="D424" s="124" t="s">
        <v>354</v>
      </c>
      <c r="E424" s="123" t="s">
        <v>313</v>
      </c>
      <c r="F424" s="17">
        <v>4</v>
      </c>
      <c r="G424" s="18"/>
      <c r="H424" s="18"/>
      <c r="I424" s="19"/>
      <c r="J424" s="20"/>
      <c r="K424" s="83">
        <f>SUM(F424:J424)</f>
        <v>4</v>
      </c>
      <c r="L424" s="84">
        <v>1099.2735</v>
      </c>
      <c r="M424" s="85">
        <f>K424*L424</f>
        <v>4397.0940000000001</v>
      </c>
      <c r="N424" s="86"/>
    </row>
    <row r="425" spans="2:14" s="94" customFormat="1" hidden="1" outlineLevel="1" x14ac:dyDescent="0.35">
      <c r="B425" s="7" t="s">
        <v>357</v>
      </c>
      <c r="C425" s="80" t="s">
        <v>931</v>
      </c>
      <c r="D425" s="124" t="s">
        <v>356</v>
      </c>
      <c r="E425" s="123" t="s">
        <v>50</v>
      </c>
      <c r="F425" s="17">
        <v>70</v>
      </c>
      <c r="G425" s="18"/>
      <c r="H425" s="18"/>
      <c r="I425" s="19"/>
      <c r="J425" s="20"/>
      <c r="K425" s="83">
        <f>SUM(F425:J425)</f>
        <v>70</v>
      </c>
      <c r="L425" s="84">
        <v>23.654016666666667</v>
      </c>
      <c r="M425" s="85">
        <f>K425*L425</f>
        <v>1655.7811666666666</v>
      </c>
      <c r="N425" s="86"/>
    </row>
    <row r="426" spans="2:14" s="94" customFormat="1" hidden="1" outlineLevel="1" x14ac:dyDescent="0.35">
      <c r="B426" s="7" t="s">
        <v>359</v>
      </c>
      <c r="C426" s="80" t="s">
        <v>931</v>
      </c>
      <c r="D426" s="124" t="s">
        <v>358</v>
      </c>
      <c r="E426" s="123" t="s">
        <v>50</v>
      </c>
      <c r="F426" s="17">
        <v>30</v>
      </c>
      <c r="G426" s="18"/>
      <c r="H426" s="18"/>
      <c r="I426" s="19"/>
      <c r="J426" s="20"/>
      <c r="K426" s="83">
        <f>SUM(F426:J426)</f>
        <v>30</v>
      </c>
      <c r="L426" s="84">
        <v>15.839780000000003</v>
      </c>
      <c r="M426" s="85">
        <f>K426*L426</f>
        <v>475.19340000000011</v>
      </c>
      <c r="N426" s="86"/>
    </row>
    <row r="427" spans="2:14" s="94" customFormat="1" hidden="1" outlineLevel="1" x14ac:dyDescent="0.35">
      <c r="B427" s="7" t="s">
        <v>361</v>
      </c>
      <c r="C427" s="80" t="s">
        <v>931</v>
      </c>
      <c r="D427" s="124" t="s">
        <v>360</v>
      </c>
      <c r="E427" s="123" t="s">
        <v>50</v>
      </c>
      <c r="F427" s="17">
        <v>200</v>
      </c>
      <c r="G427" s="18"/>
      <c r="H427" s="18"/>
      <c r="I427" s="19"/>
      <c r="J427" s="20"/>
      <c r="K427" s="83">
        <f>SUM(F427:J427)</f>
        <v>200</v>
      </c>
      <c r="L427" s="84">
        <v>27.04854666666667</v>
      </c>
      <c r="M427" s="85">
        <f>K427*L427</f>
        <v>5409.7093333333341</v>
      </c>
      <c r="N427" s="86"/>
    </row>
    <row r="428" spans="2:14" s="94" customFormat="1" hidden="1" outlineLevel="1" x14ac:dyDescent="0.35">
      <c r="B428" s="7" t="s">
        <v>364</v>
      </c>
      <c r="C428" s="80" t="s">
        <v>931</v>
      </c>
      <c r="D428" s="124" t="s">
        <v>362</v>
      </c>
      <c r="E428" s="115" t="s">
        <v>313</v>
      </c>
      <c r="F428" s="17">
        <v>20</v>
      </c>
      <c r="G428" s="18"/>
      <c r="H428" s="18"/>
      <c r="I428" s="19"/>
      <c r="J428" s="20"/>
      <c r="K428" s="83">
        <f>SUM(F428:J428)</f>
        <v>20</v>
      </c>
      <c r="L428" s="84">
        <v>35.796483333333335</v>
      </c>
      <c r="M428" s="85">
        <f>K428*L428</f>
        <v>715.92966666666666</v>
      </c>
      <c r="N428" s="86"/>
    </row>
    <row r="429" spans="2:14" s="94" customFormat="1" hidden="1" outlineLevel="1" x14ac:dyDescent="0.35">
      <c r="B429" s="8"/>
      <c r="C429" s="109"/>
      <c r="D429" s="110" t="s">
        <v>363</v>
      </c>
      <c r="E429" s="116"/>
      <c r="F429" s="14"/>
      <c r="G429" s="15"/>
      <c r="H429" s="15"/>
      <c r="I429" s="15"/>
      <c r="J429" s="16"/>
      <c r="K429" s="76"/>
      <c r="L429" s="112"/>
      <c r="M429" s="88"/>
      <c r="N429" s="86"/>
    </row>
    <row r="430" spans="2:14" s="94" customFormat="1" ht="24.75" hidden="1" outlineLevel="1" thickBot="1" x14ac:dyDescent="0.4">
      <c r="B430" s="7" t="s">
        <v>483</v>
      </c>
      <c r="C430" s="80" t="s">
        <v>931</v>
      </c>
      <c r="D430" s="125" t="s">
        <v>365</v>
      </c>
      <c r="E430" s="126" t="s">
        <v>14</v>
      </c>
      <c r="F430" s="17">
        <v>1</v>
      </c>
      <c r="G430" s="18"/>
      <c r="H430" s="18"/>
      <c r="I430" s="19"/>
      <c r="J430" s="20"/>
      <c r="K430" s="83">
        <f>SUM(F430:J430)</f>
        <v>1</v>
      </c>
      <c r="L430" s="84">
        <v>14318.181818181818</v>
      </c>
      <c r="M430" s="85">
        <f>K430*L430</f>
        <v>14318.181818181818</v>
      </c>
      <c r="N430" s="86"/>
    </row>
    <row r="431" spans="2:14" s="94" customFormat="1" ht="24.75" collapsed="1" thickBot="1" x14ac:dyDescent="0.4">
      <c r="B431" s="65" t="s">
        <v>366</v>
      </c>
      <c r="C431" s="66"/>
      <c r="D431" s="67"/>
      <c r="E431" s="67"/>
      <c r="F431" s="1"/>
      <c r="G431" s="2"/>
      <c r="H431" s="2"/>
      <c r="I431" s="2"/>
      <c r="J431" s="3"/>
      <c r="K431" s="69"/>
      <c r="L431" s="95"/>
      <c r="M431" s="96">
        <f>SUM(M433:M454)</f>
        <v>76400.856396742427</v>
      </c>
      <c r="N431" s="97"/>
    </row>
    <row r="432" spans="2:14" s="94" customFormat="1" hidden="1" outlineLevel="1" x14ac:dyDescent="0.35">
      <c r="B432" s="8"/>
      <c r="C432" s="109"/>
      <c r="D432" s="110" t="s">
        <v>367</v>
      </c>
      <c r="E432" s="116"/>
      <c r="F432" s="14"/>
      <c r="G432" s="15"/>
      <c r="H432" s="15"/>
      <c r="I432" s="15"/>
      <c r="J432" s="16"/>
      <c r="K432" s="76"/>
      <c r="L432" s="112"/>
      <c r="M432" s="88"/>
      <c r="N432" s="86"/>
    </row>
    <row r="433" spans="2:14" s="94" customFormat="1" hidden="1" outlineLevel="1" x14ac:dyDescent="0.35">
      <c r="B433" s="7" t="s">
        <v>368</v>
      </c>
      <c r="C433" s="80" t="s">
        <v>931</v>
      </c>
      <c r="D433" s="127" t="s">
        <v>369</v>
      </c>
      <c r="E433" s="102" t="s">
        <v>370</v>
      </c>
      <c r="F433" s="17">
        <v>76</v>
      </c>
      <c r="G433" s="18"/>
      <c r="H433" s="18"/>
      <c r="I433" s="19"/>
      <c r="J433" s="20"/>
      <c r="K433" s="83">
        <f t="shared" ref="K433:K440" si="42">SUM(F433:J433)</f>
        <v>76</v>
      </c>
      <c r="L433" s="84">
        <v>373.59035</v>
      </c>
      <c r="M433" s="85">
        <f t="shared" ref="M433:M440" si="43">K433*L433</f>
        <v>28392.866600000001</v>
      </c>
      <c r="N433" s="86"/>
    </row>
    <row r="434" spans="2:14" s="94" customFormat="1" hidden="1" outlineLevel="1" x14ac:dyDescent="0.35">
      <c r="B434" s="7" t="s">
        <v>371</v>
      </c>
      <c r="C434" s="80" t="s">
        <v>931</v>
      </c>
      <c r="D434" s="127" t="s">
        <v>724</v>
      </c>
      <c r="E434" s="102" t="s">
        <v>370</v>
      </c>
      <c r="F434" s="17">
        <v>6</v>
      </c>
      <c r="G434" s="18"/>
      <c r="H434" s="18"/>
      <c r="I434" s="19"/>
      <c r="J434" s="20"/>
      <c r="K434" s="83">
        <f t="shared" si="42"/>
        <v>6</v>
      </c>
      <c r="L434" s="84">
        <v>121.31990000000002</v>
      </c>
      <c r="M434" s="85">
        <f t="shared" si="43"/>
        <v>727.91940000000011</v>
      </c>
      <c r="N434" s="86"/>
    </row>
    <row r="435" spans="2:14" s="94" customFormat="1" hidden="1" outlineLevel="1" x14ac:dyDescent="0.35">
      <c r="B435" s="7" t="s">
        <v>372</v>
      </c>
      <c r="C435" s="80" t="s">
        <v>931</v>
      </c>
      <c r="D435" s="127" t="s">
        <v>373</v>
      </c>
      <c r="E435" s="102" t="s">
        <v>185</v>
      </c>
      <c r="F435" s="17">
        <v>50</v>
      </c>
      <c r="G435" s="18"/>
      <c r="H435" s="18"/>
      <c r="I435" s="19"/>
      <c r="J435" s="20"/>
      <c r="K435" s="83">
        <f t="shared" si="42"/>
        <v>50</v>
      </c>
      <c r="L435" s="84">
        <v>44.343784742424248</v>
      </c>
      <c r="M435" s="85">
        <f t="shared" si="43"/>
        <v>2217.1892371212125</v>
      </c>
      <c r="N435" s="86"/>
    </row>
    <row r="436" spans="2:14" s="94" customFormat="1" hidden="1" outlineLevel="1" x14ac:dyDescent="0.35">
      <c r="B436" s="7" t="s">
        <v>374</v>
      </c>
      <c r="C436" s="80" t="s">
        <v>931</v>
      </c>
      <c r="D436" s="127" t="s">
        <v>375</v>
      </c>
      <c r="E436" s="102" t="s">
        <v>185</v>
      </c>
      <c r="F436" s="17">
        <v>15</v>
      </c>
      <c r="G436" s="18"/>
      <c r="H436" s="18"/>
      <c r="I436" s="19"/>
      <c r="J436" s="20"/>
      <c r="K436" s="83">
        <f t="shared" si="42"/>
        <v>15</v>
      </c>
      <c r="L436" s="84">
        <v>62.968484666666676</v>
      </c>
      <c r="M436" s="85">
        <f t="shared" si="43"/>
        <v>944.52727000000016</v>
      </c>
      <c r="N436" s="86"/>
    </row>
    <row r="437" spans="2:14" s="94" customFormat="1" hidden="1" outlineLevel="1" x14ac:dyDescent="0.35">
      <c r="B437" s="7" t="s">
        <v>376</v>
      </c>
      <c r="C437" s="80" t="s">
        <v>931</v>
      </c>
      <c r="D437" s="127" t="s">
        <v>725</v>
      </c>
      <c r="E437" s="102" t="s">
        <v>185</v>
      </c>
      <c r="F437" s="17">
        <v>6</v>
      </c>
      <c r="G437" s="18"/>
      <c r="H437" s="18"/>
      <c r="I437" s="19"/>
      <c r="J437" s="20"/>
      <c r="K437" s="83">
        <f t="shared" si="42"/>
        <v>6</v>
      </c>
      <c r="L437" s="84">
        <v>87.170571181818204</v>
      </c>
      <c r="M437" s="85">
        <f t="shared" si="43"/>
        <v>523.02342709090919</v>
      </c>
      <c r="N437" s="86"/>
    </row>
    <row r="438" spans="2:14" s="94" customFormat="1" hidden="1" outlineLevel="1" x14ac:dyDescent="0.35">
      <c r="B438" s="7" t="s">
        <v>378</v>
      </c>
      <c r="C438" s="80" t="s">
        <v>931</v>
      </c>
      <c r="D438" s="127" t="s">
        <v>377</v>
      </c>
      <c r="E438" s="102" t="s">
        <v>112</v>
      </c>
      <c r="F438" s="17">
        <v>22</v>
      </c>
      <c r="G438" s="18"/>
      <c r="H438" s="18"/>
      <c r="I438" s="19"/>
      <c r="J438" s="20"/>
      <c r="K438" s="83">
        <f t="shared" si="42"/>
        <v>22</v>
      </c>
      <c r="L438" s="84">
        <v>35.382605757575753</v>
      </c>
      <c r="M438" s="85">
        <f t="shared" si="43"/>
        <v>778.41732666666655</v>
      </c>
      <c r="N438" s="86"/>
    </row>
    <row r="439" spans="2:14" s="94" customFormat="1" hidden="1" outlineLevel="1" x14ac:dyDescent="0.35">
      <c r="B439" s="7" t="s">
        <v>380</v>
      </c>
      <c r="C439" s="80" t="s">
        <v>931</v>
      </c>
      <c r="D439" s="127" t="s">
        <v>379</v>
      </c>
      <c r="E439" s="102" t="s">
        <v>112</v>
      </c>
      <c r="F439" s="17">
        <v>8</v>
      </c>
      <c r="G439" s="18"/>
      <c r="H439" s="18"/>
      <c r="I439" s="19"/>
      <c r="J439" s="20"/>
      <c r="K439" s="83">
        <f t="shared" si="42"/>
        <v>8</v>
      </c>
      <c r="L439" s="84">
        <v>40.716294242424247</v>
      </c>
      <c r="M439" s="85">
        <f t="shared" si="43"/>
        <v>325.73035393939398</v>
      </c>
      <c r="N439" s="86"/>
    </row>
    <row r="440" spans="2:14" s="94" customFormat="1" hidden="1" outlineLevel="1" x14ac:dyDescent="0.35">
      <c r="B440" s="7" t="s">
        <v>383</v>
      </c>
      <c r="C440" s="80" t="s">
        <v>931</v>
      </c>
      <c r="D440" s="127" t="s">
        <v>381</v>
      </c>
      <c r="E440" s="102" t="s">
        <v>112</v>
      </c>
      <c r="F440" s="17">
        <v>2</v>
      </c>
      <c r="G440" s="18"/>
      <c r="H440" s="18"/>
      <c r="I440" s="19"/>
      <c r="J440" s="20"/>
      <c r="K440" s="83">
        <f t="shared" si="42"/>
        <v>2</v>
      </c>
      <c r="L440" s="84">
        <v>47.701586666666664</v>
      </c>
      <c r="M440" s="85">
        <f t="shared" si="43"/>
        <v>95.403173333333328</v>
      </c>
      <c r="N440" s="86"/>
    </row>
    <row r="441" spans="2:14" s="94" customFormat="1" hidden="1" outlineLevel="1" x14ac:dyDescent="0.35">
      <c r="B441" s="8"/>
      <c r="C441" s="109"/>
      <c r="D441" s="110" t="s">
        <v>382</v>
      </c>
      <c r="E441" s="116"/>
      <c r="F441" s="14"/>
      <c r="G441" s="15"/>
      <c r="H441" s="15"/>
      <c r="I441" s="15"/>
      <c r="J441" s="16"/>
      <c r="K441" s="76"/>
      <c r="L441" s="112"/>
      <c r="M441" s="88"/>
      <c r="N441" s="86"/>
    </row>
    <row r="442" spans="2:14" s="94" customFormat="1" hidden="1" outlineLevel="1" x14ac:dyDescent="0.35">
      <c r="B442" s="7" t="s">
        <v>385</v>
      </c>
      <c r="C442" s="80" t="s">
        <v>931</v>
      </c>
      <c r="D442" s="118" t="s">
        <v>384</v>
      </c>
      <c r="E442" s="115" t="s">
        <v>185</v>
      </c>
      <c r="F442" s="17">
        <v>175</v>
      </c>
      <c r="G442" s="18"/>
      <c r="H442" s="18"/>
      <c r="I442" s="19"/>
      <c r="J442" s="20"/>
      <c r="K442" s="83">
        <f t="shared" ref="K442:K451" si="44">SUM(F442:J442)</f>
        <v>175</v>
      </c>
      <c r="L442" s="84">
        <v>9.9498533333333352</v>
      </c>
      <c r="M442" s="85">
        <f t="shared" ref="M442:M451" si="45">K442*L442</f>
        <v>1741.2243333333336</v>
      </c>
      <c r="N442" s="86"/>
    </row>
    <row r="443" spans="2:14" s="94" customFormat="1" hidden="1" outlineLevel="1" x14ac:dyDescent="0.35">
      <c r="B443" s="7" t="s">
        <v>386</v>
      </c>
      <c r="C443" s="80" t="s">
        <v>931</v>
      </c>
      <c r="D443" s="118" t="s">
        <v>250</v>
      </c>
      <c r="E443" s="115" t="s">
        <v>251</v>
      </c>
      <c r="F443" s="17">
        <v>30</v>
      </c>
      <c r="G443" s="18"/>
      <c r="H443" s="18"/>
      <c r="I443" s="19"/>
      <c r="J443" s="20"/>
      <c r="K443" s="83">
        <f t="shared" si="44"/>
        <v>30</v>
      </c>
      <c r="L443" s="84">
        <v>11.860306366666668</v>
      </c>
      <c r="M443" s="85">
        <f t="shared" si="45"/>
        <v>355.80919100000006</v>
      </c>
      <c r="N443" s="86"/>
    </row>
    <row r="444" spans="2:14" s="94" customFormat="1" hidden="1" outlineLevel="1" x14ac:dyDescent="0.35">
      <c r="B444" s="7" t="s">
        <v>387</v>
      </c>
      <c r="C444" s="80" t="s">
        <v>931</v>
      </c>
      <c r="D444" s="118" t="s">
        <v>253</v>
      </c>
      <c r="E444" s="115" t="s">
        <v>251</v>
      </c>
      <c r="F444" s="17">
        <v>30</v>
      </c>
      <c r="G444" s="18"/>
      <c r="H444" s="18"/>
      <c r="I444" s="19"/>
      <c r="J444" s="20"/>
      <c r="K444" s="83">
        <f t="shared" si="44"/>
        <v>30</v>
      </c>
      <c r="L444" s="84">
        <v>11.860306366666668</v>
      </c>
      <c r="M444" s="85">
        <f t="shared" si="45"/>
        <v>355.80919100000006</v>
      </c>
      <c r="N444" s="86"/>
    </row>
    <row r="445" spans="2:14" s="94" customFormat="1" hidden="1" outlineLevel="1" x14ac:dyDescent="0.35">
      <c r="B445" s="7" t="s">
        <v>388</v>
      </c>
      <c r="C445" s="80" t="s">
        <v>931</v>
      </c>
      <c r="D445" s="118" t="s">
        <v>255</v>
      </c>
      <c r="E445" s="115" t="s">
        <v>251</v>
      </c>
      <c r="F445" s="17">
        <v>60</v>
      </c>
      <c r="G445" s="18"/>
      <c r="H445" s="18"/>
      <c r="I445" s="19"/>
      <c r="J445" s="20"/>
      <c r="K445" s="83">
        <f t="shared" si="44"/>
        <v>60</v>
      </c>
      <c r="L445" s="84">
        <v>11.860306366666668</v>
      </c>
      <c r="M445" s="85">
        <f t="shared" si="45"/>
        <v>711.61838200000011</v>
      </c>
      <c r="N445" s="86"/>
    </row>
    <row r="446" spans="2:14" s="94" customFormat="1" hidden="1" outlineLevel="1" x14ac:dyDescent="0.35">
      <c r="B446" s="7" t="s">
        <v>389</v>
      </c>
      <c r="C446" s="80" t="s">
        <v>931</v>
      </c>
      <c r="D446" s="118" t="s">
        <v>257</v>
      </c>
      <c r="E446" s="115" t="s">
        <v>251</v>
      </c>
      <c r="F446" s="17">
        <v>40</v>
      </c>
      <c r="G446" s="18"/>
      <c r="H446" s="18"/>
      <c r="I446" s="19"/>
      <c r="J446" s="20"/>
      <c r="K446" s="83">
        <f t="shared" si="44"/>
        <v>40</v>
      </c>
      <c r="L446" s="84">
        <v>11.860306366666668</v>
      </c>
      <c r="M446" s="85">
        <f t="shared" si="45"/>
        <v>474.41225466666674</v>
      </c>
      <c r="N446" s="86"/>
    </row>
    <row r="447" spans="2:14" s="94" customFormat="1" hidden="1" outlineLevel="1" x14ac:dyDescent="0.35">
      <c r="B447" s="7" t="s">
        <v>390</v>
      </c>
      <c r="C447" s="80" t="s">
        <v>931</v>
      </c>
      <c r="D447" s="118" t="s">
        <v>259</v>
      </c>
      <c r="E447" s="115" t="s">
        <v>251</v>
      </c>
      <c r="F447" s="17">
        <v>15</v>
      </c>
      <c r="G447" s="18"/>
      <c r="H447" s="18"/>
      <c r="I447" s="19"/>
      <c r="J447" s="20"/>
      <c r="K447" s="83">
        <f t="shared" si="44"/>
        <v>15</v>
      </c>
      <c r="L447" s="84">
        <v>11.860306366666668</v>
      </c>
      <c r="M447" s="85">
        <f t="shared" si="45"/>
        <v>177.90459550000003</v>
      </c>
      <c r="N447" s="86"/>
    </row>
    <row r="448" spans="2:14" s="94" customFormat="1" hidden="1" outlineLevel="1" x14ac:dyDescent="0.35">
      <c r="B448" s="7" t="s">
        <v>392</v>
      </c>
      <c r="C448" s="80" t="s">
        <v>931</v>
      </c>
      <c r="D448" s="118" t="s">
        <v>391</v>
      </c>
      <c r="E448" s="115" t="s">
        <v>36</v>
      </c>
      <c r="F448" s="17">
        <v>200</v>
      </c>
      <c r="G448" s="18"/>
      <c r="H448" s="18"/>
      <c r="I448" s="19"/>
      <c r="J448" s="20"/>
      <c r="K448" s="83">
        <f t="shared" si="44"/>
        <v>200</v>
      </c>
      <c r="L448" s="84">
        <v>6.2603462296969701</v>
      </c>
      <c r="M448" s="85">
        <f t="shared" si="45"/>
        <v>1252.069245939394</v>
      </c>
      <c r="N448" s="86"/>
    </row>
    <row r="449" spans="2:16" s="94" customFormat="1" ht="48" hidden="1" outlineLevel="1" x14ac:dyDescent="0.35">
      <c r="B449" s="7" t="s">
        <v>394</v>
      </c>
      <c r="C449" s="80" t="s">
        <v>931</v>
      </c>
      <c r="D449" s="118" t="s">
        <v>393</v>
      </c>
      <c r="E449" s="115" t="s">
        <v>36</v>
      </c>
      <c r="F449" s="17">
        <v>34</v>
      </c>
      <c r="G449" s="18"/>
      <c r="H449" s="18"/>
      <c r="I449" s="19"/>
      <c r="J449" s="20"/>
      <c r="K449" s="83">
        <f t="shared" si="44"/>
        <v>34</v>
      </c>
      <c r="L449" s="84">
        <v>659.87641666666673</v>
      </c>
      <c r="M449" s="85">
        <f t="shared" si="45"/>
        <v>22435.798166666667</v>
      </c>
      <c r="N449" s="86"/>
    </row>
    <row r="450" spans="2:16" s="94" customFormat="1" hidden="1" outlineLevel="1" x14ac:dyDescent="0.35">
      <c r="B450" s="7" t="s">
        <v>396</v>
      </c>
      <c r="C450" s="80" t="s">
        <v>931</v>
      </c>
      <c r="D450" s="118" t="s">
        <v>395</v>
      </c>
      <c r="E450" s="115" t="s">
        <v>36</v>
      </c>
      <c r="F450" s="17">
        <v>20</v>
      </c>
      <c r="G450" s="18"/>
      <c r="H450" s="18"/>
      <c r="I450" s="19"/>
      <c r="J450" s="20"/>
      <c r="K450" s="83">
        <f t="shared" si="44"/>
        <v>20</v>
      </c>
      <c r="L450" s="84">
        <v>204.16977424242427</v>
      </c>
      <c r="M450" s="85">
        <f t="shared" si="45"/>
        <v>4083.3954848484855</v>
      </c>
      <c r="N450" s="86"/>
    </row>
    <row r="451" spans="2:16" s="94" customFormat="1" hidden="1" outlineLevel="1" x14ac:dyDescent="0.35">
      <c r="B451" s="7" t="s">
        <v>399</v>
      </c>
      <c r="C451" s="80" t="s">
        <v>931</v>
      </c>
      <c r="D451" s="127" t="s">
        <v>397</v>
      </c>
      <c r="E451" s="102" t="s">
        <v>14</v>
      </c>
      <c r="F451" s="17">
        <v>1</v>
      </c>
      <c r="G451" s="18"/>
      <c r="H451" s="18"/>
      <c r="I451" s="19"/>
      <c r="J451" s="20"/>
      <c r="K451" s="83">
        <f t="shared" si="44"/>
        <v>1</v>
      </c>
      <c r="L451" s="84">
        <v>3704.6983333333337</v>
      </c>
      <c r="M451" s="85">
        <f t="shared" si="45"/>
        <v>3704.6983333333337</v>
      </c>
      <c r="N451" s="86"/>
    </row>
    <row r="452" spans="2:16" s="94" customFormat="1" hidden="1" outlineLevel="1" x14ac:dyDescent="0.35">
      <c r="B452" s="8"/>
      <c r="C452" s="109"/>
      <c r="D452" s="110" t="s">
        <v>398</v>
      </c>
      <c r="E452" s="116"/>
      <c r="F452" s="14"/>
      <c r="G452" s="15"/>
      <c r="H452" s="15"/>
      <c r="I452" s="15"/>
      <c r="J452" s="16"/>
      <c r="K452" s="76"/>
      <c r="L452" s="112"/>
      <c r="M452" s="88"/>
      <c r="N452" s="86"/>
    </row>
    <row r="453" spans="2:16" s="94" customFormat="1" hidden="1" outlineLevel="1" x14ac:dyDescent="0.35">
      <c r="B453" s="7" t="s">
        <v>401</v>
      </c>
      <c r="C453" s="80" t="s">
        <v>931</v>
      </c>
      <c r="D453" s="127" t="s">
        <v>400</v>
      </c>
      <c r="E453" s="102" t="s">
        <v>36</v>
      </c>
      <c r="F453" s="17">
        <v>60</v>
      </c>
      <c r="G453" s="18"/>
      <c r="H453" s="18"/>
      <c r="I453" s="18"/>
      <c r="J453" s="20"/>
      <c r="K453" s="83">
        <f>SUM(F453:J453)</f>
        <v>60</v>
      </c>
      <c r="L453" s="84">
        <v>94.553445454545454</v>
      </c>
      <c r="M453" s="85">
        <f>K453*L453</f>
        <v>5673.2067272727272</v>
      </c>
      <c r="N453" s="86"/>
    </row>
    <row r="454" spans="2:16" s="94" customFormat="1" ht="24.75" hidden="1" outlineLevel="1" thickBot="1" x14ac:dyDescent="0.4">
      <c r="B454" s="7" t="s">
        <v>839</v>
      </c>
      <c r="C454" s="80" t="s">
        <v>931</v>
      </c>
      <c r="D454" s="127" t="s">
        <v>402</v>
      </c>
      <c r="E454" s="102" t="s">
        <v>36</v>
      </c>
      <c r="F454" s="17">
        <v>14</v>
      </c>
      <c r="G454" s="18"/>
      <c r="H454" s="18"/>
      <c r="I454" s="18"/>
      <c r="J454" s="20"/>
      <c r="K454" s="83">
        <f>SUM(F454:J454)</f>
        <v>14</v>
      </c>
      <c r="L454" s="84">
        <v>102.1309787878788</v>
      </c>
      <c r="M454" s="85">
        <f>K454*L454</f>
        <v>1429.8337030303032</v>
      </c>
      <c r="N454" s="86"/>
    </row>
    <row r="455" spans="2:16" s="94" customFormat="1" ht="24.75" collapsed="1" thickBot="1" x14ac:dyDescent="0.4">
      <c r="B455" s="65" t="s">
        <v>403</v>
      </c>
      <c r="C455" s="66"/>
      <c r="D455" s="67"/>
      <c r="E455" s="67"/>
      <c r="F455" s="1"/>
      <c r="G455" s="2"/>
      <c r="H455" s="2"/>
      <c r="I455" s="2"/>
      <c r="J455" s="3"/>
      <c r="K455" s="69"/>
      <c r="L455" s="95"/>
      <c r="M455" s="96">
        <f>SUM(M456:M491)</f>
        <v>168997.96283666667</v>
      </c>
      <c r="N455" s="97"/>
    </row>
    <row r="456" spans="2:16" s="94" customFormat="1" hidden="1" outlineLevel="1" x14ac:dyDescent="0.35">
      <c r="B456" s="177"/>
      <c r="C456" s="178"/>
      <c r="D456" s="120" t="s">
        <v>127</v>
      </c>
      <c r="E456" s="121"/>
      <c r="F456" s="11"/>
      <c r="G456" s="12"/>
      <c r="H456" s="12"/>
      <c r="I456" s="12"/>
      <c r="J456" s="13"/>
      <c r="K456" s="122"/>
      <c r="L456" s="179"/>
      <c r="M456" s="180"/>
      <c r="N456" s="86"/>
    </row>
    <row r="457" spans="2:16" s="94" customFormat="1" ht="48" hidden="1" outlineLevel="1" x14ac:dyDescent="0.35">
      <c r="B457" s="7" t="s">
        <v>404</v>
      </c>
      <c r="C457" s="80" t="s">
        <v>931</v>
      </c>
      <c r="D457" s="118" t="s">
        <v>405</v>
      </c>
      <c r="E457" s="115" t="s">
        <v>112</v>
      </c>
      <c r="F457" s="17">
        <v>1</v>
      </c>
      <c r="G457" s="18"/>
      <c r="H457" s="18"/>
      <c r="I457" s="19"/>
      <c r="J457" s="20"/>
      <c r="K457" s="83">
        <f t="shared" ref="K457:K486" si="46">SUM(F457:J457)</f>
        <v>1</v>
      </c>
      <c r="L457" s="84">
        <v>5805.1403333333337</v>
      </c>
      <c r="M457" s="85">
        <f t="shared" ref="M457:M462" si="47">K457*L457</f>
        <v>5805.1403333333337</v>
      </c>
      <c r="N457" s="86"/>
      <c r="P457" s="119"/>
    </row>
    <row r="458" spans="2:16" s="94" customFormat="1" ht="48" hidden="1" outlineLevel="1" x14ac:dyDescent="0.35">
      <c r="B458" s="7" t="s">
        <v>406</v>
      </c>
      <c r="C458" s="80" t="s">
        <v>931</v>
      </c>
      <c r="D458" s="118" t="s">
        <v>407</v>
      </c>
      <c r="E458" s="115" t="s">
        <v>112</v>
      </c>
      <c r="F458" s="17">
        <v>2</v>
      </c>
      <c r="G458" s="18"/>
      <c r="H458" s="18"/>
      <c r="I458" s="19"/>
      <c r="J458" s="20"/>
      <c r="K458" s="83">
        <f t="shared" si="46"/>
        <v>2</v>
      </c>
      <c r="L458" s="84">
        <v>6670.3540000000003</v>
      </c>
      <c r="M458" s="85">
        <f>K458*L458</f>
        <v>13340.708000000001</v>
      </c>
      <c r="N458" s="86"/>
      <c r="P458" s="119"/>
    </row>
    <row r="459" spans="2:16" s="94" customFormat="1" ht="48" hidden="1" outlineLevel="1" x14ac:dyDescent="0.35">
      <c r="B459" s="7" t="s">
        <v>408</v>
      </c>
      <c r="C459" s="80" t="s">
        <v>931</v>
      </c>
      <c r="D459" s="118" t="s">
        <v>726</v>
      </c>
      <c r="E459" s="115" t="s">
        <v>112</v>
      </c>
      <c r="F459" s="17">
        <v>4</v>
      </c>
      <c r="G459" s="18"/>
      <c r="H459" s="18"/>
      <c r="I459" s="19"/>
      <c r="J459" s="20"/>
      <c r="K459" s="83">
        <f t="shared" si="46"/>
        <v>4</v>
      </c>
      <c r="L459" s="84">
        <v>7817.3503333333329</v>
      </c>
      <c r="M459" s="85">
        <f t="shared" si="47"/>
        <v>31269.401333333331</v>
      </c>
      <c r="N459" s="86"/>
      <c r="P459" s="119"/>
    </row>
    <row r="460" spans="2:16" s="94" customFormat="1" ht="48" hidden="1" outlineLevel="1" x14ac:dyDescent="0.35">
      <c r="B460" s="7" t="s">
        <v>410</v>
      </c>
      <c r="C460" s="80" t="s">
        <v>931</v>
      </c>
      <c r="D460" s="118" t="s">
        <v>409</v>
      </c>
      <c r="E460" s="115" t="s">
        <v>112</v>
      </c>
      <c r="F460" s="17">
        <v>1</v>
      </c>
      <c r="G460" s="18"/>
      <c r="H460" s="18"/>
      <c r="I460" s="19"/>
      <c r="J460" s="20"/>
      <c r="K460" s="83">
        <f t="shared" si="46"/>
        <v>1</v>
      </c>
      <c r="L460" s="84">
        <v>4188.4736666666668</v>
      </c>
      <c r="M460" s="85">
        <f t="shared" si="47"/>
        <v>4188.4736666666668</v>
      </c>
      <c r="N460" s="86"/>
      <c r="P460" s="119"/>
    </row>
    <row r="461" spans="2:16" s="94" customFormat="1" ht="48" hidden="1" outlineLevel="1" x14ac:dyDescent="0.35">
      <c r="B461" s="7" t="s">
        <v>412</v>
      </c>
      <c r="C461" s="80" t="s">
        <v>931</v>
      </c>
      <c r="D461" s="118" t="s">
        <v>411</v>
      </c>
      <c r="E461" s="115" t="s">
        <v>112</v>
      </c>
      <c r="F461" s="17">
        <v>2</v>
      </c>
      <c r="G461" s="18"/>
      <c r="H461" s="18"/>
      <c r="I461" s="19"/>
      <c r="J461" s="20"/>
      <c r="K461" s="83">
        <f t="shared" si="46"/>
        <v>2</v>
      </c>
      <c r="L461" s="84">
        <v>4870.3540000000003</v>
      </c>
      <c r="M461" s="85">
        <f t="shared" si="47"/>
        <v>9740.7080000000005</v>
      </c>
      <c r="N461" s="86"/>
      <c r="P461" s="119"/>
    </row>
    <row r="462" spans="2:16" s="94" customFormat="1" ht="48" hidden="1" outlineLevel="1" x14ac:dyDescent="0.35">
      <c r="B462" s="7" t="s">
        <v>413</v>
      </c>
      <c r="C462" s="80" t="s">
        <v>931</v>
      </c>
      <c r="D462" s="118" t="s">
        <v>727</v>
      </c>
      <c r="E462" s="115" t="s">
        <v>112</v>
      </c>
      <c r="F462" s="17">
        <v>4</v>
      </c>
      <c r="G462" s="18"/>
      <c r="H462" s="18"/>
      <c r="I462" s="19"/>
      <c r="J462" s="20"/>
      <c r="K462" s="83">
        <f t="shared" si="46"/>
        <v>4</v>
      </c>
      <c r="L462" s="84">
        <v>5817.3503333333329</v>
      </c>
      <c r="M462" s="85">
        <f t="shared" si="47"/>
        <v>23269.401333333331</v>
      </c>
      <c r="N462" s="86"/>
      <c r="P462" s="119"/>
    </row>
    <row r="463" spans="2:16" s="94" customFormat="1" hidden="1" outlineLevel="1" x14ac:dyDescent="0.35">
      <c r="B463" s="8"/>
      <c r="C463" s="109"/>
      <c r="D463" s="110" t="s">
        <v>728</v>
      </c>
      <c r="E463" s="116"/>
      <c r="F463" s="14"/>
      <c r="G463" s="15"/>
      <c r="H463" s="15"/>
      <c r="I463" s="15"/>
      <c r="J463" s="16"/>
      <c r="K463" s="76"/>
      <c r="L463" s="112"/>
      <c r="M463" s="88"/>
      <c r="N463" s="86"/>
    </row>
    <row r="464" spans="2:16" s="94" customFormat="1" hidden="1" outlineLevel="1" x14ac:dyDescent="0.35">
      <c r="B464" s="7" t="s">
        <v>414</v>
      </c>
      <c r="C464" s="80" t="s">
        <v>931</v>
      </c>
      <c r="D464" s="118" t="s">
        <v>419</v>
      </c>
      <c r="E464" s="115" t="s">
        <v>112</v>
      </c>
      <c r="F464" s="17">
        <v>2</v>
      </c>
      <c r="G464" s="18"/>
      <c r="H464" s="18"/>
      <c r="I464" s="19"/>
      <c r="J464" s="20"/>
      <c r="K464" s="83">
        <f t="shared" si="46"/>
        <v>2</v>
      </c>
      <c r="L464" s="84">
        <v>362.53418333333337</v>
      </c>
      <c r="M464" s="85">
        <f t="shared" ref="M464:M486" si="48">K464*L464</f>
        <v>725.06836666666675</v>
      </c>
      <c r="N464" s="86"/>
      <c r="P464" s="119"/>
    </row>
    <row r="465" spans="2:16" s="94" customFormat="1" hidden="1" outlineLevel="1" x14ac:dyDescent="0.35">
      <c r="B465" s="7" t="s">
        <v>415</v>
      </c>
      <c r="C465" s="80" t="s">
        <v>931</v>
      </c>
      <c r="D465" s="118" t="s">
        <v>421</v>
      </c>
      <c r="E465" s="115" t="s">
        <v>112</v>
      </c>
      <c r="F465" s="17">
        <v>5</v>
      </c>
      <c r="G465" s="18"/>
      <c r="H465" s="18"/>
      <c r="I465" s="19"/>
      <c r="J465" s="20"/>
      <c r="K465" s="83">
        <f t="shared" si="46"/>
        <v>5</v>
      </c>
      <c r="L465" s="84">
        <v>400.11171666666672</v>
      </c>
      <c r="M465" s="85">
        <f t="shared" si="48"/>
        <v>2000.5585833333337</v>
      </c>
      <c r="N465" s="86"/>
      <c r="P465" s="119"/>
    </row>
    <row r="466" spans="2:16" s="94" customFormat="1" hidden="1" outlineLevel="1" x14ac:dyDescent="0.35">
      <c r="B466" s="7" t="s">
        <v>416</v>
      </c>
      <c r="C466" s="80" t="s">
        <v>931</v>
      </c>
      <c r="D466" s="118" t="s">
        <v>729</v>
      </c>
      <c r="E466" s="115" t="s">
        <v>112</v>
      </c>
      <c r="F466" s="17">
        <v>7</v>
      </c>
      <c r="G466" s="18"/>
      <c r="H466" s="18"/>
      <c r="I466" s="19"/>
      <c r="J466" s="20"/>
      <c r="K466" s="83">
        <f t="shared" si="46"/>
        <v>7</v>
      </c>
      <c r="L466" s="84">
        <v>159.94688333333337</v>
      </c>
      <c r="M466" s="85">
        <f t="shared" si="48"/>
        <v>1119.6281833333337</v>
      </c>
      <c r="N466" s="86"/>
      <c r="P466" s="119"/>
    </row>
    <row r="467" spans="2:16" s="94" customFormat="1" hidden="1" outlineLevel="1" x14ac:dyDescent="0.35">
      <c r="B467" s="7" t="s">
        <v>417</v>
      </c>
      <c r="C467" s="80" t="s">
        <v>931</v>
      </c>
      <c r="D467" s="118" t="s">
        <v>730</v>
      </c>
      <c r="E467" s="115" t="s">
        <v>112</v>
      </c>
      <c r="F467" s="17">
        <v>10</v>
      </c>
      <c r="G467" s="18"/>
      <c r="H467" s="18"/>
      <c r="I467" s="19"/>
      <c r="J467" s="20"/>
      <c r="K467" s="83">
        <f t="shared" si="46"/>
        <v>10</v>
      </c>
      <c r="L467" s="84">
        <v>226.61355000000003</v>
      </c>
      <c r="M467" s="85">
        <f t="shared" si="48"/>
        <v>2266.1355000000003</v>
      </c>
      <c r="N467" s="86"/>
      <c r="P467" s="119"/>
    </row>
    <row r="468" spans="2:16" s="94" customFormat="1" hidden="1" outlineLevel="1" x14ac:dyDescent="0.35">
      <c r="B468" s="7" t="s">
        <v>418</v>
      </c>
      <c r="C468" s="80" t="s">
        <v>931</v>
      </c>
      <c r="D468" s="118" t="s">
        <v>731</v>
      </c>
      <c r="E468" s="115" t="s">
        <v>112</v>
      </c>
      <c r="F468" s="17">
        <v>5</v>
      </c>
      <c r="G468" s="18"/>
      <c r="H468" s="18"/>
      <c r="I468" s="19"/>
      <c r="J468" s="20"/>
      <c r="K468" s="83">
        <f t="shared" si="46"/>
        <v>5</v>
      </c>
      <c r="L468" s="84">
        <v>286.61355000000003</v>
      </c>
      <c r="M468" s="85">
        <f t="shared" si="48"/>
        <v>1433.0677500000002</v>
      </c>
      <c r="N468" s="86"/>
      <c r="P468" s="119"/>
    </row>
    <row r="469" spans="2:16" s="94" customFormat="1" hidden="1" outlineLevel="1" x14ac:dyDescent="0.35">
      <c r="B469" s="8"/>
      <c r="C469" s="109"/>
      <c r="D469" s="110" t="s">
        <v>423</v>
      </c>
      <c r="E469" s="116"/>
      <c r="F469" s="14"/>
      <c r="G469" s="15"/>
      <c r="H469" s="15"/>
      <c r="I469" s="15"/>
      <c r="J469" s="16"/>
      <c r="K469" s="76">
        <f t="shared" si="46"/>
        <v>0</v>
      </c>
      <c r="L469" s="112"/>
      <c r="M469" s="88">
        <f t="shared" si="48"/>
        <v>0</v>
      </c>
      <c r="N469" s="86"/>
    </row>
    <row r="470" spans="2:16" s="94" customFormat="1" hidden="1" outlineLevel="1" x14ac:dyDescent="0.35">
      <c r="B470" s="7" t="s">
        <v>420</v>
      </c>
      <c r="C470" s="80" t="s">
        <v>931</v>
      </c>
      <c r="D470" s="118" t="s">
        <v>425</v>
      </c>
      <c r="E470" s="115" t="s">
        <v>426</v>
      </c>
      <c r="F470" s="17">
        <v>165</v>
      </c>
      <c r="G470" s="18"/>
      <c r="H470" s="18"/>
      <c r="I470" s="18"/>
      <c r="J470" s="18"/>
      <c r="K470" s="83">
        <f t="shared" si="46"/>
        <v>165</v>
      </c>
      <c r="L470" s="84">
        <v>9</v>
      </c>
      <c r="M470" s="85">
        <f t="shared" si="48"/>
        <v>1485</v>
      </c>
      <c r="N470" s="86"/>
      <c r="P470" s="119"/>
    </row>
    <row r="471" spans="2:16" s="94" customFormat="1" hidden="1" outlineLevel="1" x14ac:dyDescent="0.35">
      <c r="B471" s="7" t="s">
        <v>422</v>
      </c>
      <c r="C471" s="80" t="s">
        <v>931</v>
      </c>
      <c r="D471" s="118" t="s">
        <v>732</v>
      </c>
      <c r="E471" s="115" t="s">
        <v>426</v>
      </c>
      <c r="F471" s="17">
        <v>106</v>
      </c>
      <c r="G471" s="18"/>
      <c r="H471" s="18"/>
      <c r="I471" s="18"/>
      <c r="J471" s="18"/>
      <c r="K471" s="83">
        <f t="shared" si="46"/>
        <v>106</v>
      </c>
      <c r="L471" s="84">
        <v>38.473870000000005</v>
      </c>
      <c r="M471" s="85">
        <f t="shared" si="48"/>
        <v>4078.2302200000004</v>
      </c>
      <c r="N471" s="86"/>
      <c r="P471" s="119"/>
    </row>
    <row r="472" spans="2:16" s="94" customFormat="1" ht="48" hidden="1" outlineLevel="1" x14ac:dyDescent="0.35">
      <c r="B472" s="7" t="s">
        <v>424</v>
      </c>
      <c r="C472" s="80" t="s">
        <v>931</v>
      </c>
      <c r="D472" s="118" t="s">
        <v>430</v>
      </c>
      <c r="E472" s="115" t="s">
        <v>185</v>
      </c>
      <c r="F472" s="17">
        <v>45</v>
      </c>
      <c r="G472" s="18"/>
      <c r="H472" s="18"/>
      <c r="I472" s="18"/>
      <c r="J472" s="18"/>
      <c r="K472" s="83">
        <f t="shared" si="46"/>
        <v>45</v>
      </c>
      <c r="L472" s="84">
        <v>133.27045000000001</v>
      </c>
      <c r="M472" s="85">
        <f t="shared" si="48"/>
        <v>5997.1702500000001</v>
      </c>
      <c r="N472" s="86"/>
      <c r="P472" s="119"/>
    </row>
    <row r="473" spans="2:16" s="94" customFormat="1" ht="48" hidden="1" outlineLevel="1" x14ac:dyDescent="0.35">
      <c r="B473" s="7" t="s">
        <v>427</v>
      </c>
      <c r="C473" s="80" t="s">
        <v>931</v>
      </c>
      <c r="D473" s="118" t="s">
        <v>733</v>
      </c>
      <c r="E473" s="115" t="s">
        <v>185</v>
      </c>
      <c r="F473" s="17">
        <v>25</v>
      </c>
      <c r="G473" s="18"/>
      <c r="H473" s="18"/>
      <c r="I473" s="18"/>
      <c r="J473" s="18"/>
      <c r="K473" s="83">
        <f t="shared" si="46"/>
        <v>25</v>
      </c>
      <c r="L473" s="84">
        <v>120.27045</v>
      </c>
      <c r="M473" s="85">
        <f t="shared" si="48"/>
        <v>3006.76125</v>
      </c>
      <c r="N473" s="86"/>
      <c r="P473" s="119"/>
    </row>
    <row r="474" spans="2:16" s="94" customFormat="1" ht="48" hidden="1" outlineLevel="1" x14ac:dyDescent="0.35">
      <c r="B474" s="7" t="s">
        <v>428</v>
      </c>
      <c r="C474" s="80" t="s">
        <v>931</v>
      </c>
      <c r="D474" s="118" t="s">
        <v>734</v>
      </c>
      <c r="E474" s="115" t="s">
        <v>185</v>
      </c>
      <c r="F474" s="17">
        <v>50</v>
      </c>
      <c r="G474" s="18"/>
      <c r="H474" s="18"/>
      <c r="I474" s="18"/>
      <c r="J474" s="18"/>
      <c r="K474" s="83">
        <f t="shared" si="46"/>
        <v>50</v>
      </c>
      <c r="L474" s="84">
        <v>112.93711666666667</v>
      </c>
      <c r="M474" s="85">
        <f t="shared" si="48"/>
        <v>5646.8558333333331</v>
      </c>
      <c r="N474" s="86"/>
      <c r="P474" s="119"/>
    </row>
    <row r="475" spans="2:16" s="94" customFormat="1" ht="48" hidden="1" outlineLevel="1" x14ac:dyDescent="0.35">
      <c r="B475" s="7" t="s">
        <v>429</v>
      </c>
      <c r="C475" s="80" t="s">
        <v>931</v>
      </c>
      <c r="D475" s="118" t="s">
        <v>735</v>
      </c>
      <c r="E475" s="115" t="s">
        <v>185</v>
      </c>
      <c r="F475" s="17">
        <v>76</v>
      </c>
      <c r="G475" s="18"/>
      <c r="H475" s="18"/>
      <c r="I475" s="18"/>
      <c r="J475" s="18"/>
      <c r="K475" s="83">
        <f t="shared" si="46"/>
        <v>76</v>
      </c>
      <c r="L475" s="84">
        <v>110.93711666666667</v>
      </c>
      <c r="M475" s="85">
        <f t="shared" si="48"/>
        <v>8431.2208666666666</v>
      </c>
      <c r="N475" s="86"/>
      <c r="P475" s="119"/>
    </row>
    <row r="476" spans="2:16" s="94" customFormat="1" ht="48" hidden="1" outlineLevel="1" x14ac:dyDescent="0.35">
      <c r="B476" s="7" t="s">
        <v>431</v>
      </c>
      <c r="C476" s="80" t="s">
        <v>931</v>
      </c>
      <c r="D476" s="118" t="s">
        <v>432</v>
      </c>
      <c r="E476" s="115" t="s">
        <v>185</v>
      </c>
      <c r="F476" s="17">
        <v>40</v>
      </c>
      <c r="G476" s="18"/>
      <c r="H476" s="18"/>
      <c r="I476" s="18"/>
      <c r="J476" s="18"/>
      <c r="K476" s="83">
        <f t="shared" si="46"/>
        <v>40</v>
      </c>
      <c r="L476" s="84">
        <v>103.93711666666667</v>
      </c>
      <c r="M476" s="85">
        <f t="shared" si="48"/>
        <v>4157.4846666666672</v>
      </c>
      <c r="N476" s="86"/>
      <c r="P476" s="119"/>
    </row>
    <row r="477" spans="2:16" s="94" customFormat="1" hidden="1" outlineLevel="1" x14ac:dyDescent="0.35">
      <c r="B477" s="7" t="s">
        <v>433</v>
      </c>
      <c r="C477" s="80" t="s">
        <v>931</v>
      </c>
      <c r="D477" s="118" t="s">
        <v>736</v>
      </c>
      <c r="E477" s="115" t="s">
        <v>36</v>
      </c>
      <c r="F477" s="17">
        <v>16</v>
      </c>
      <c r="G477" s="18"/>
      <c r="H477" s="18"/>
      <c r="I477" s="18"/>
      <c r="J477" s="18"/>
      <c r="K477" s="83">
        <f t="shared" si="46"/>
        <v>16</v>
      </c>
      <c r="L477" s="84">
        <v>325</v>
      </c>
      <c r="M477" s="85">
        <f t="shared" si="48"/>
        <v>5200</v>
      </c>
      <c r="N477" s="86"/>
      <c r="P477" s="119"/>
    </row>
    <row r="478" spans="2:16" s="94" customFormat="1" hidden="1" outlineLevel="1" x14ac:dyDescent="0.35">
      <c r="B478" s="7" t="s">
        <v>434</v>
      </c>
      <c r="C478" s="80" t="s">
        <v>931</v>
      </c>
      <c r="D478" s="118" t="s">
        <v>441</v>
      </c>
      <c r="E478" s="115" t="s">
        <v>36</v>
      </c>
      <c r="F478" s="17">
        <v>4</v>
      </c>
      <c r="G478" s="18"/>
      <c r="H478" s="18"/>
      <c r="I478" s="18"/>
      <c r="J478" s="18"/>
      <c r="K478" s="83">
        <f t="shared" si="46"/>
        <v>4</v>
      </c>
      <c r="L478" s="84">
        <v>290</v>
      </c>
      <c r="M478" s="85">
        <f t="shared" si="48"/>
        <v>1160</v>
      </c>
      <c r="N478" s="86"/>
      <c r="P478" s="119"/>
    </row>
    <row r="479" spans="2:16" s="94" customFormat="1" hidden="1" outlineLevel="1" x14ac:dyDescent="0.35">
      <c r="B479" s="7" t="s">
        <v>435</v>
      </c>
      <c r="C479" s="80" t="s">
        <v>931</v>
      </c>
      <c r="D479" s="118" t="s">
        <v>737</v>
      </c>
      <c r="E479" s="115" t="s">
        <v>36</v>
      </c>
      <c r="F479" s="17">
        <v>6</v>
      </c>
      <c r="G479" s="18"/>
      <c r="H479" s="18"/>
      <c r="I479" s="18"/>
      <c r="J479" s="18"/>
      <c r="K479" s="83">
        <f t="shared" si="46"/>
        <v>6</v>
      </c>
      <c r="L479" s="84">
        <v>365</v>
      </c>
      <c r="M479" s="85">
        <f t="shared" si="48"/>
        <v>2190</v>
      </c>
      <c r="N479" s="86"/>
      <c r="P479" s="119"/>
    </row>
    <row r="480" spans="2:16" s="94" customFormat="1" hidden="1" outlineLevel="1" x14ac:dyDescent="0.35">
      <c r="B480" s="7" t="s">
        <v>436</v>
      </c>
      <c r="C480" s="80" t="s">
        <v>931</v>
      </c>
      <c r="D480" s="118" t="s">
        <v>445</v>
      </c>
      <c r="E480" s="115" t="s">
        <v>36</v>
      </c>
      <c r="F480" s="17">
        <v>16</v>
      </c>
      <c r="G480" s="18"/>
      <c r="H480" s="18"/>
      <c r="I480" s="18"/>
      <c r="J480" s="18"/>
      <c r="K480" s="83">
        <f t="shared" si="46"/>
        <v>16</v>
      </c>
      <c r="L480" s="84">
        <v>209.92735000000002</v>
      </c>
      <c r="M480" s="85">
        <f t="shared" si="48"/>
        <v>3358.8376000000003</v>
      </c>
      <c r="N480" s="86"/>
      <c r="P480" s="119"/>
    </row>
    <row r="481" spans="2:16" s="94" customFormat="1" hidden="1" outlineLevel="1" x14ac:dyDescent="0.35">
      <c r="B481" s="7" t="s">
        <v>437</v>
      </c>
      <c r="C481" s="80" t="s">
        <v>931</v>
      </c>
      <c r="D481" s="118" t="s">
        <v>443</v>
      </c>
      <c r="E481" s="115" t="s">
        <v>36</v>
      </c>
      <c r="F481" s="17">
        <v>2</v>
      </c>
      <c r="G481" s="18"/>
      <c r="H481" s="18"/>
      <c r="I481" s="18"/>
      <c r="J481" s="18"/>
      <c r="K481" s="83">
        <f t="shared" si="46"/>
        <v>2</v>
      </c>
      <c r="L481" s="84">
        <v>660.05555000000004</v>
      </c>
      <c r="M481" s="85">
        <f t="shared" si="48"/>
        <v>1320.1111000000001</v>
      </c>
      <c r="N481" s="86"/>
      <c r="P481" s="119"/>
    </row>
    <row r="482" spans="2:16" s="94" customFormat="1" hidden="1" outlineLevel="1" x14ac:dyDescent="0.35">
      <c r="B482" s="8"/>
      <c r="C482" s="109"/>
      <c r="D482" s="110" t="s">
        <v>446</v>
      </c>
      <c r="E482" s="116"/>
      <c r="F482" s="14"/>
      <c r="G482" s="15"/>
      <c r="H482" s="15"/>
      <c r="I482" s="15"/>
      <c r="J482" s="16"/>
      <c r="K482" s="76">
        <f t="shared" si="46"/>
        <v>0</v>
      </c>
      <c r="L482" s="112"/>
      <c r="M482" s="88">
        <f t="shared" si="48"/>
        <v>0</v>
      </c>
      <c r="N482" s="86"/>
    </row>
    <row r="483" spans="2:16" s="94" customFormat="1" ht="48" hidden="1" outlineLevel="1" x14ac:dyDescent="0.35">
      <c r="B483" s="7" t="s">
        <v>438</v>
      </c>
      <c r="C483" s="80" t="s">
        <v>931</v>
      </c>
      <c r="D483" s="118" t="s">
        <v>448</v>
      </c>
      <c r="E483" s="115" t="s">
        <v>76</v>
      </c>
      <c r="F483" s="17">
        <v>1</v>
      </c>
      <c r="G483" s="18"/>
      <c r="H483" s="18"/>
      <c r="I483" s="19"/>
      <c r="J483" s="20"/>
      <c r="K483" s="83">
        <f t="shared" si="46"/>
        <v>1</v>
      </c>
      <c r="L483" s="84">
        <v>3226</v>
      </c>
      <c r="M483" s="85">
        <f t="shared" si="48"/>
        <v>3226</v>
      </c>
      <c r="N483" s="86"/>
      <c r="P483" s="119"/>
    </row>
    <row r="484" spans="2:16" s="94" customFormat="1" ht="48" hidden="1" outlineLevel="1" x14ac:dyDescent="0.35">
      <c r="B484" s="7" t="s">
        <v>439</v>
      </c>
      <c r="C484" s="80" t="s">
        <v>931</v>
      </c>
      <c r="D484" s="118" t="s">
        <v>738</v>
      </c>
      <c r="E484" s="115" t="s">
        <v>76</v>
      </c>
      <c r="F484" s="17">
        <v>1</v>
      </c>
      <c r="G484" s="18"/>
      <c r="H484" s="18"/>
      <c r="I484" s="19"/>
      <c r="J484" s="20"/>
      <c r="K484" s="83">
        <f t="shared" si="46"/>
        <v>1</v>
      </c>
      <c r="L484" s="84">
        <v>3226</v>
      </c>
      <c r="M484" s="85">
        <f t="shared" si="48"/>
        <v>3226</v>
      </c>
      <c r="N484" s="86"/>
      <c r="P484" s="119"/>
    </row>
    <row r="485" spans="2:16" s="94" customFormat="1" ht="48" hidden="1" outlineLevel="1" x14ac:dyDescent="0.35">
      <c r="B485" s="7" t="s">
        <v>440</v>
      </c>
      <c r="C485" s="80" t="s">
        <v>931</v>
      </c>
      <c r="D485" s="118" t="s">
        <v>451</v>
      </c>
      <c r="E485" s="115" t="s">
        <v>76</v>
      </c>
      <c r="F485" s="17">
        <v>1</v>
      </c>
      <c r="G485" s="18"/>
      <c r="H485" s="18"/>
      <c r="I485" s="19"/>
      <c r="J485" s="20"/>
      <c r="K485" s="83">
        <f t="shared" si="46"/>
        <v>1</v>
      </c>
      <c r="L485" s="84">
        <v>3226</v>
      </c>
      <c r="M485" s="85">
        <f t="shared" si="48"/>
        <v>3226</v>
      </c>
      <c r="N485" s="86"/>
      <c r="P485" s="119"/>
    </row>
    <row r="486" spans="2:16" s="94" customFormat="1" ht="48" hidden="1" outlineLevel="1" x14ac:dyDescent="0.35">
      <c r="B486" s="7" t="s">
        <v>442</v>
      </c>
      <c r="C486" s="80" t="s">
        <v>931</v>
      </c>
      <c r="D486" s="118" t="s">
        <v>739</v>
      </c>
      <c r="E486" s="115" t="s">
        <v>76</v>
      </c>
      <c r="F486" s="17">
        <v>1</v>
      </c>
      <c r="G486" s="18"/>
      <c r="H486" s="18"/>
      <c r="I486" s="19"/>
      <c r="J486" s="20"/>
      <c r="K486" s="83">
        <f t="shared" si="46"/>
        <v>1</v>
      </c>
      <c r="L486" s="84">
        <v>3226</v>
      </c>
      <c r="M486" s="85">
        <f t="shared" si="48"/>
        <v>3226</v>
      </c>
      <c r="N486" s="86"/>
      <c r="P486" s="119"/>
    </row>
    <row r="487" spans="2:16" s="94" customFormat="1" ht="48" hidden="1" outlineLevel="1" x14ac:dyDescent="0.35">
      <c r="B487" s="7" t="s">
        <v>444</v>
      </c>
      <c r="C487" s="80" t="s">
        <v>931</v>
      </c>
      <c r="D487" s="118" t="s">
        <v>740</v>
      </c>
      <c r="E487" s="115" t="s">
        <v>76</v>
      </c>
      <c r="F487" s="17">
        <v>1</v>
      </c>
      <c r="G487" s="18"/>
      <c r="H487" s="18"/>
      <c r="I487" s="19"/>
      <c r="J487" s="20"/>
      <c r="K487" s="83">
        <f>SUM(F487:J487)</f>
        <v>1</v>
      </c>
      <c r="L487" s="84">
        <v>3226</v>
      </c>
      <c r="M487" s="85">
        <f>K487*L487</f>
        <v>3226</v>
      </c>
      <c r="N487" s="86"/>
      <c r="P487" s="119"/>
    </row>
    <row r="488" spans="2:16" s="94" customFormat="1" ht="48" hidden="1" outlineLevel="1" x14ac:dyDescent="0.35">
      <c r="B488" s="7" t="s">
        <v>447</v>
      </c>
      <c r="C488" s="80" t="s">
        <v>931</v>
      </c>
      <c r="D488" s="118" t="s">
        <v>741</v>
      </c>
      <c r="E488" s="115" t="s">
        <v>76</v>
      </c>
      <c r="F488" s="17">
        <v>1</v>
      </c>
      <c r="G488" s="18"/>
      <c r="H488" s="18"/>
      <c r="I488" s="19"/>
      <c r="J488" s="20"/>
      <c r="K488" s="83">
        <f>SUM(F488:J488)</f>
        <v>1</v>
      </c>
      <c r="L488" s="84">
        <v>3226</v>
      </c>
      <c r="M488" s="85">
        <f>K488*L488</f>
        <v>3226</v>
      </c>
      <c r="N488" s="86"/>
      <c r="P488" s="119"/>
    </row>
    <row r="489" spans="2:16" s="94" customFormat="1" ht="48" hidden="1" outlineLevel="1" x14ac:dyDescent="0.35">
      <c r="B489" s="7" t="s">
        <v>449</v>
      </c>
      <c r="C489" s="80" t="s">
        <v>931</v>
      </c>
      <c r="D489" s="118" t="s">
        <v>742</v>
      </c>
      <c r="E489" s="115" t="s">
        <v>76</v>
      </c>
      <c r="F489" s="17">
        <v>1</v>
      </c>
      <c r="G489" s="18"/>
      <c r="H489" s="18"/>
      <c r="I489" s="19"/>
      <c r="J489" s="20"/>
      <c r="K489" s="83">
        <f>SUM(F489:J489)</f>
        <v>1</v>
      </c>
      <c r="L489" s="84">
        <v>3226</v>
      </c>
      <c r="M489" s="85">
        <f>K489*L489</f>
        <v>3226</v>
      </c>
      <c r="N489" s="86"/>
      <c r="P489" s="119"/>
    </row>
    <row r="490" spans="2:16" s="94" customFormat="1" hidden="1" outlineLevel="1" x14ac:dyDescent="0.35">
      <c r="B490" s="8"/>
      <c r="C490" s="109"/>
      <c r="D490" s="110" t="s">
        <v>452</v>
      </c>
      <c r="E490" s="116"/>
      <c r="F490" s="14"/>
      <c r="G490" s="15"/>
      <c r="H490" s="15"/>
      <c r="I490" s="15"/>
      <c r="J490" s="16"/>
      <c r="K490" s="76">
        <f>SUM(F490:J490)</f>
        <v>0</v>
      </c>
      <c r="L490" s="112"/>
      <c r="M490" s="88">
        <f>K490*L490</f>
        <v>0</v>
      </c>
      <c r="N490" s="86"/>
    </row>
    <row r="491" spans="2:16" s="94" customFormat="1" ht="48.75" hidden="1" outlineLevel="1" thickBot="1" x14ac:dyDescent="0.4">
      <c r="B491" s="9" t="s">
        <v>450</v>
      </c>
      <c r="C491" s="128" t="s">
        <v>931</v>
      </c>
      <c r="D491" s="129" t="s">
        <v>743</v>
      </c>
      <c r="E491" s="130" t="s">
        <v>14</v>
      </c>
      <c r="F491" s="181">
        <v>1</v>
      </c>
      <c r="G491" s="182"/>
      <c r="H491" s="182"/>
      <c r="I491" s="183"/>
      <c r="J491" s="184"/>
      <c r="K491" s="104">
        <f>SUM(F491:J491)</f>
        <v>1</v>
      </c>
      <c r="L491" s="185">
        <v>5226</v>
      </c>
      <c r="M491" s="186">
        <f>K491*L491</f>
        <v>5226</v>
      </c>
      <c r="N491" s="86"/>
      <c r="P491" s="119"/>
    </row>
    <row r="492" spans="2:16" collapsed="1" x14ac:dyDescent="0.35">
      <c r="K492" s="135"/>
      <c r="L492" s="135"/>
      <c r="M492" s="135"/>
      <c r="N492" s="135"/>
    </row>
    <row r="493" spans="2:16" x14ac:dyDescent="0.35">
      <c r="J493" s="136"/>
      <c r="K493" s="270" t="s">
        <v>453</v>
      </c>
      <c r="L493" s="270"/>
      <c r="M493" s="136">
        <f>M9+M25+M44+M62+M105+M113+M124+M126+M149+M176+M203+M226+M233+M236+M294+M404+M431+M455</f>
        <v>1770131.3047118776</v>
      </c>
      <c r="N493" s="137"/>
    </row>
    <row r="494" spans="2:16" x14ac:dyDescent="0.35">
      <c r="E494" s="138"/>
      <c r="F494" s="138"/>
      <c r="G494" s="138"/>
      <c r="H494" s="138"/>
      <c r="I494" s="138"/>
      <c r="J494" s="139"/>
      <c r="K494" s="139" t="s">
        <v>454</v>
      </c>
      <c r="L494" s="140">
        <f>BDI!D17</f>
        <v>0.2552281167108752</v>
      </c>
      <c r="M494" s="141">
        <f>M493*L494</f>
        <v>451787.2792325769</v>
      </c>
      <c r="N494" s="142"/>
    </row>
    <row r="495" spans="2:16" x14ac:dyDescent="0.35">
      <c r="E495" s="143"/>
      <c r="F495" s="143"/>
      <c r="G495" s="143"/>
      <c r="H495" s="143"/>
      <c r="I495" s="143"/>
      <c r="J495" s="144"/>
      <c r="K495" s="271" t="s">
        <v>9</v>
      </c>
      <c r="L495" s="271"/>
      <c r="M495" s="144">
        <f>SUM(M493:M494)</f>
        <v>2221918.5839444543</v>
      </c>
      <c r="N495" s="142"/>
    </row>
    <row r="496" spans="2:16" x14ac:dyDescent="0.35">
      <c r="K496" s="135"/>
      <c r="L496" s="135"/>
      <c r="M496" s="135"/>
      <c r="N496" s="135"/>
    </row>
    <row r="497" spans="2:32" x14ac:dyDescent="0.35">
      <c r="L497" s="145">
        <f>1+L494</f>
        <v>1.2552281167108752</v>
      </c>
      <c r="M497" s="146"/>
    </row>
    <row r="498" spans="2:32" x14ac:dyDescent="0.35">
      <c r="L498" s="148"/>
      <c r="M498" s="148"/>
    </row>
    <row r="499" spans="2:32" s="94" customFormat="1" x14ac:dyDescent="0.35">
      <c r="B499" s="131"/>
      <c r="C499" s="132"/>
      <c r="D499" s="133"/>
      <c r="E499" s="134"/>
      <c r="F499" s="134"/>
      <c r="G499" s="134"/>
      <c r="H499" s="134"/>
      <c r="I499" s="134"/>
      <c r="J499" s="134"/>
      <c r="N499" s="147"/>
      <c r="O499" s="98"/>
      <c r="P499" s="98"/>
      <c r="Q499" s="98"/>
      <c r="R499" s="98"/>
      <c r="S499" s="98"/>
      <c r="T499" s="98"/>
      <c r="U499" s="98"/>
      <c r="V499" s="98"/>
      <c r="W499" s="98"/>
      <c r="X499" s="98"/>
      <c r="Y499" s="98"/>
      <c r="Z499" s="98"/>
      <c r="AA499" s="98"/>
      <c r="AB499" s="98"/>
      <c r="AC499" s="98"/>
      <c r="AD499" s="98"/>
      <c r="AE499" s="98"/>
      <c r="AF499" s="98"/>
    </row>
    <row r="500" spans="2:32" s="94" customFormat="1" x14ac:dyDescent="0.35">
      <c r="B500" s="131"/>
      <c r="C500" s="132"/>
      <c r="D500" s="133"/>
      <c r="E500" s="134"/>
      <c r="F500" s="134"/>
      <c r="G500" s="134"/>
      <c r="H500" s="134"/>
      <c r="I500" s="134"/>
      <c r="J500" s="134"/>
      <c r="L500" s="149"/>
      <c r="N500" s="147"/>
      <c r="O500" s="98"/>
      <c r="P500" s="98"/>
      <c r="Q500" s="98"/>
      <c r="R500" s="98"/>
      <c r="S500" s="98"/>
      <c r="T500" s="98"/>
      <c r="U500" s="98"/>
      <c r="V500" s="98"/>
      <c r="W500" s="98"/>
      <c r="X500" s="98"/>
      <c r="Y500" s="98"/>
      <c r="Z500" s="98"/>
      <c r="AA500" s="98"/>
      <c r="AB500" s="98"/>
      <c r="AC500" s="98"/>
      <c r="AD500" s="98"/>
      <c r="AE500" s="98"/>
      <c r="AF500" s="98"/>
    </row>
  </sheetData>
  <sheetProtection selectLockedCells="1"/>
  <mergeCells count="15">
    <mergeCell ref="M7:M8"/>
    <mergeCell ref="K493:L493"/>
    <mergeCell ref="K495:L495"/>
    <mergeCell ref="G7:G8"/>
    <mergeCell ref="H7:H8"/>
    <mergeCell ref="I7:I8"/>
    <mergeCell ref="J7:J8"/>
    <mergeCell ref="K7:K8"/>
    <mergeCell ref="L7:L8"/>
    <mergeCell ref="F7:F8"/>
    <mergeCell ref="D2:D5"/>
    <mergeCell ref="B7:B8"/>
    <mergeCell ref="C7:C8"/>
    <mergeCell ref="D7:D8"/>
    <mergeCell ref="E7:E8"/>
  </mergeCells>
  <conditionalFormatting sqref="L430 L417:L422 L424:L428 L433:L440 L442:L451 L453:L454 L457:L462 L464:L468 L470:L481 L483:L489 L491 L406:L415 L202 L228 L230:L232 L172:L175 L125 L128:L137 L115:L120 L122:L123 L106:L112 L139:L148 L151:L157 L205:L214 L216:L225 L234:L235 L296:L312 L314:L327 L329:L331 L333:L335 L337:L338 L340:L347 L349:L356 L358:L365 L367:L374 L376:L383 L385:L392 L394:L397 L399:L403 L15 L21:L24 L41:L43 L17:L19 L81:L84 L27:L39 L64:L79 L86:L92 L95:L100 L45:L61 L102:L104 L196:L197 L263:L273 L293 L275:L291 L178:L194 L159:L170 L238:L261 L11:L13">
    <cfRule type="cellIs" dxfId="19" priority="4" operator="greaterThan">
      <formula>0</formula>
    </cfRule>
  </conditionalFormatting>
  <conditionalFormatting sqref="L94">
    <cfRule type="cellIs" dxfId="18" priority="3" operator="greaterThan">
      <formula>0</formula>
    </cfRule>
  </conditionalFormatting>
  <conditionalFormatting sqref="L94">
    <cfRule type="cellIs" dxfId="17" priority="2" operator="greaterThan">
      <formula>0</formula>
    </cfRule>
  </conditionalFormatting>
  <conditionalFormatting sqref="L199:L200">
    <cfRule type="cellIs" dxfId="16" priority="1" operator="greaterThan">
      <formula>0</formula>
    </cfRule>
  </conditionalFormatting>
  <printOptions horizontalCentered="1"/>
  <pageMargins left="0.39370078740157483" right="0.39370078740157483" top="0.78740157480314965" bottom="0.59055118110236227" header="0.39370078740157483" footer="0.39370078740157483"/>
  <pageSetup paperSize="9" scale="47" fitToHeight="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500"/>
  <sheetViews>
    <sheetView showGridLines="0" showZeros="0" zoomScale="48" zoomScaleNormal="48" zoomScaleSheetLayoutView="95" workbookViewId="0">
      <pane ySplit="8" topLeftCell="A9" activePane="bottomLeft" state="frozen"/>
      <selection activeCell="O124" sqref="O124"/>
      <selection pane="bottomLeft" activeCell="O124" sqref="O124"/>
    </sheetView>
  </sheetViews>
  <sheetFormatPr defaultColWidth="10.28515625" defaultRowHeight="24" outlineLevelRow="1" outlineLevelCol="1" x14ac:dyDescent="0.35"/>
  <cols>
    <col min="1" max="1" width="2.140625" style="94" customWidth="1"/>
    <col min="2" max="2" width="12.28515625" style="131" customWidth="1"/>
    <col min="3" max="3" width="25" style="132" customWidth="1"/>
    <col min="4" max="4" width="138.85546875" style="133" customWidth="1"/>
    <col min="5" max="5" width="11.42578125" style="134" customWidth="1"/>
    <col min="6" max="10" width="17.85546875" style="134" hidden="1" customWidth="1" outlineLevel="1"/>
    <col min="11" max="11" width="27.28515625" style="94" bestFit="1" customWidth="1" collapsed="1"/>
    <col min="12" max="12" width="41" style="94" bestFit="1" customWidth="1"/>
    <col min="13" max="13" width="37.28515625" style="94" bestFit="1" customWidth="1"/>
    <col min="14" max="14" width="2.42578125" style="147" customWidth="1"/>
    <col min="15" max="15" width="25.85546875" style="98" bestFit="1" customWidth="1"/>
    <col min="16" max="16" width="20.28515625" style="98" bestFit="1" customWidth="1"/>
    <col min="17" max="17" width="13" style="98" bestFit="1" customWidth="1"/>
    <col min="18" max="18" width="12.140625" style="98" bestFit="1" customWidth="1"/>
    <col min="19" max="16384" width="10.28515625" style="98"/>
  </cols>
  <sheetData>
    <row r="1" spans="1:15" s="42" customFormat="1" x14ac:dyDescent="0.25">
      <c r="A1" s="36"/>
      <c r="B1" s="37"/>
      <c r="C1" s="38"/>
      <c r="D1" s="37"/>
      <c r="E1" s="37"/>
      <c r="F1" s="37"/>
      <c r="G1" s="37"/>
      <c r="H1" s="37"/>
      <c r="I1" s="37"/>
      <c r="J1" s="37"/>
      <c r="K1" s="39"/>
      <c r="L1" s="40"/>
      <c r="M1" s="40"/>
      <c r="N1" s="41"/>
    </row>
    <row r="2" spans="1:15" s="42" customFormat="1" x14ac:dyDescent="0.25">
      <c r="A2" s="36"/>
      <c r="B2" s="43"/>
      <c r="C2" s="44"/>
      <c r="D2" s="272" t="s">
        <v>840</v>
      </c>
      <c r="E2" s="45"/>
      <c r="F2" s="45"/>
      <c r="G2" s="45"/>
      <c r="H2" s="45"/>
      <c r="I2" s="45"/>
      <c r="J2" s="45"/>
      <c r="K2" s="46"/>
      <c r="L2" s="197" t="s">
        <v>0</v>
      </c>
      <c r="M2" s="47">
        <f>M495</f>
        <v>1352589.3327432289</v>
      </c>
      <c r="N2" s="41"/>
      <c r="O2" s="48"/>
    </row>
    <row r="3" spans="1:15" s="42" customFormat="1" x14ac:dyDescent="0.25">
      <c r="A3" s="36"/>
      <c r="B3" s="49"/>
      <c r="C3" s="50"/>
      <c r="D3" s="273"/>
      <c r="E3" s="51"/>
      <c r="F3" s="51"/>
      <c r="G3" s="51"/>
      <c r="H3" s="51"/>
      <c r="I3" s="51"/>
      <c r="J3" s="51"/>
      <c r="K3" s="52"/>
      <c r="L3" s="53" t="s">
        <v>1</v>
      </c>
      <c r="M3" s="54">
        <f>1390*5</f>
        <v>6950</v>
      </c>
      <c r="N3" s="41"/>
      <c r="O3" s="48"/>
    </row>
    <row r="4" spans="1:15" s="42" customFormat="1" x14ac:dyDescent="0.25">
      <c r="A4" s="36"/>
      <c r="B4" s="49"/>
      <c r="C4" s="50"/>
      <c r="D4" s="273"/>
      <c r="E4" s="51"/>
      <c r="F4" s="51"/>
      <c r="G4" s="51"/>
      <c r="H4" s="51"/>
      <c r="I4" s="51"/>
      <c r="J4" s="51"/>
      <c r="K4" s="52"/>
      <c r="L4" s="53" t="s">
        <v>2</v>
      </c>
      <c r="M4" s="55">
        <f>M2/M3</f>
        <v>194.61717017888185</v>
      </c>
      <c r="N4" s="41"/>
    </row>
    <row r="5" spans="1:15" s="42" customFormat="1" x14ac:dyDescent="0.25">
      <c r="A5" s="36"/>
      <c r="B5" s="56"/>
      <c r="C5" s="57"/>
      <c r="D5" s="273"/>
      <c r="E5" s="37"/>
      <c r="F5" s="37"/>
      <c r="G5" s="37"/>
      <c r="H5" s="37"/>
      <c r="I5" s="37"/>
      <c r="J5" s="37"/>
      <c r="K5" s="58"/>
      <c r="L5" s="58"/>
      <c r="M5" s="58"/>
      <c r="N5" s="41"/>
    </row>
    <row r="6" spans="1:15" s="42" customFormat="1" ht="24.75" thickBot="1" x14ac:dyDescent="0.3">
      <c r="A6" s="36"/>
      <c r="B6" s="37"/>
      <c r="C6" s="38"/>
      <c r="D6" s="37"/>
      <c r="E6" s="37"/>
      <c r="F6" s="37"/>
      <c r="G6" s="37"/>
      <c r="H6" s="37"/>
      <c r="I6" s="37"/>
      <c r="J6" s="37"/>
      <c r="K6" s="37"/>
      <c r="L6" s="37"/>
      <c r="M6" s="37"/>
      <c r="N6" s="41"/>
    </row>
    <row r="7" spans="1:15" s="61" customFormat="1" ht="22.5" x14ac:dyDescent="0.3">
      <c r="A7" s="59"/>
      <c r="B7" s="276" t="s">
        <v>3</v>
      </c>
      <c r="C7" s="278" t="s">
        <v>4</v>
      </c>
      <c r="D7" s="280" t="s">
        <v>5</v>
      </c>
      <c r="E7" s="282" t="s">
        <v>6</v>
      </c>
      <c r="F7" s="285" t="s">
        <v>490</v>
      </c>
      <c r="G7" s="287" t="s">
        <v>489</v>
      </c>
      <c r="H7" s="287" t="s">
        <v>488</v>
      </c>
      <c r="I7" s="287" t="s">
        <v>487</v>
      </c>
      <c r="J7" s="274" t="s">
        <v>486</v>
      </c>
      <c r="K7" s="280" t="s">
        <v>7</v>
      </c>
      <c r="L7" s="289" t="s">
        <v>8</v>
      </c>
      <c r="M7" s="268" t="s">
        <v>9</v>
      </c>
      <c r="N7" s="60"/>
    </row>
    <row r="8" spans="1:15" s="63" customFormat="1" ht="23.25" thickBot="1" x14ac:dyDescent="0.35">
      <c r="A8" s="62"/>
      <c r="B8" s="277"/>
      <c r="C8" s="279"/>
      <c r="D8" s="281"/>
      <c r="E8" s="283"/>
      <c r="F8" s="286"/>
      <c r="G8" s="288"/>
      <c r="H8" s="288"/>
      <c r="I8" s="288"/>
      <c r="J8" s="275"/>
      <c r="K8" s="284"/>
      <c r="L8" s="290"/>
      <c r="M8" s="269"/>
      <c r="N8" s="60"/>
    </row>
    <row r="9" spans="1:15" s="72" customFormat="1" ht="24.75" thickBot="1" x14ac:dyDescent="0.35">
      <c r="A9" s="64"/>
      <c r="B9" s="65" t="s">
        <v>10</v>
      </c>
      <c r="C9" s="66"/>
      <c r="D9" s="67"/>
      <c r="E9" s="67"/>
      <c r="F9" s="65"/>
      <c r="G9" s="67"/>
      <c r="H9" s="67"/>
      <c r="I9" s="67"/>
      <c r="J9" s="68"/>
      <c r="K9" s="69"/>
      <c r="L9" s="67"/>
      <c r="M9" s="70">
        <f>SUM(M10:M24)</f>
        <v>31426.517110000001</v>
      </c>
      <c r="N9" s="71"/>
    </row>
    <row r="10" spans="1:15" s="63" customFormat="1" hidden="1" outlineLevel="1" x14ac:dyDescent="0.3">
      <c r="A10" s="62"/>
      <c r="B10" s="4"/>
      <c r="C10" s="73"/>
      <c r="D10" s="74" t="s">
        <v>11</v>
      </c>
      <c r="E10" s="75"/>
      <c r="F10" s="11"/>
      <c r="G10" s="12"/>
      <c r="H10" s="12"/>
      <c r="I10" s="12"/>
      <c r="J10" s="13"/>
      <c r="K10" s="76"/>
      <c r="L10" s="77">
        <v>0</v>
      </c>
      <c r="M10" s="78"/>
      <c r="N10" s="79"/>
    </row>
    <row r="11" spans="1:15" s="63" customFormat="1" ht="48" hidden="1" outlineLevel="1" x14ac:dyDescent="0.3">
      <c r="A11" s="62"/>
      <c r="B11" s="5" t="s">
        <v>12</v>
      </c>
      <c r="C11" s="80" t="s">
        <v>935</v>
      </c>
      <c r="D11" s="81" t="s">
        <v>13</v>
      </c>
      <c r="E11" s="82" t="s">
        <v>14</v>
      </c>
      <c r="F11" s="17"/>
      <c r="G11" s="18">
        <v>0.2</v>
      </c>
      <c r="H11" s="18"/>
      <c r="I11" s="19"/>
      <c r="J11" s="20"/>
      <c r="K11" s="83">
        <f>SUM(F11:J11)</f>
        <v>0.2</v>
      </c>
      <c r="L11" s="84">
        <v>670.72</v>
      </c>
      <c r="M11" s="85">
        <f>K11*L11</f>
        <v>134.14400000000001</v>
      </c>
      <c r="N11" s="86"/>
    </row>
    <row r="12" spans="1:15" s="63" customFormat="1" hidden="1" outlineLevel="1" x14ac:dyDescent="0.3">
      <c r="A12" s="62"/>
      <c r="B12" s="5" t="s">
        <v>15</v>
      </c>
      <c r="C12" s="80" t="s">
        <v>931</v>
      </c>
      <c r="D12" s="81" t="s">
        <v>16</v>
      </c>
      <c r="E12" s="82" t="s">
        <v>14</v>
      </c>
      <c r="F12" s="17"/>
      <c r="G12" s="18">
        <v>0.2</v>
      </c>
      <c r="H12" s="18"/>
      <c r="I12" s="19"/>
      <c r="J12" s="20"/>
      <c r="K12" s="83">
        <f>SUM(F12:J12)</f>
        <v>0.2</v>
      </c>
      <c r="L12" s="84">
        <v>10157.083333333334</v>
      </c>
      <c r="M12" s="85">
        <f>K12*L12</f>
        <v>2031.416666666667</v>
      </c>
      <c r="N12" s="86"/>
    </row>
    <row r="13" spans="1:15" s="63" customFormat="1" ht="48" hidden="1" outlineLevel="1" x14ac:dyDescent="0.3">
      <c r="A13" s="62"/>
      <c r="B13" s="5" t="s">
        <v>17</v>
      </c>
      <c r="C13" s="80" t="s">
        <v>931</v>
      </c>
      <c r="D13" s="81" t="s">
        <v>18</v>
      </c>
      <c r="E13" s="82" t="s">
        <v>14</v>
      </c>
      <c r="F13" s="17"/>
      <c r="G13" s="18">
        <v>1</v>
      </c>
      <c r="H13" s="18"/>
      <c r="I13" s="19"/>
      <c r="J13" s="20"/>
      <c r="K13" s="83">
        <f>SUM(F13:J13)</f>
        <v>1</v>
      </c>
      <c r="L13" s="84">
        <v>1328.77</v>
      </c>
      <c r="M13" s="85">
        <f>K13*L13</f>
        <v>1328.77</v>
      </c>
      <c r="N13" s="86"/>
    </row>
    <row r="14" spans="1:15" s="63" customFormat="1" hidden="1" outlineLevel="1" x14ac:dyDescent="0.3">
      <c r="A14" s="62"/>
      <c r="B14" s="4"/>
      <c r="C14" s="87"/>
      <c r="D14" s="74" t="s">
        <v>20</v>
      </c>
      <c r="E14" s="75"/>
      <c r="F14" s="14"/>
      <c r="G14" s="15"/>
      <c r="H14" s="15"/>
      <c r="I14" s="15"/>
      <c r="J14" s="16"/>
      <c r="K14" s="76"/>
      <c r="L14" s="77"/>
      <c r="M14" s="88"/>
      <c r="N14" s="86"/>
    </row>
    <row r="15" spans="1:15" s="63" customFormat="1" ht="72" hidden="1" outlineLevel="1" x14ac:dyDescent="0.3">
      <c r="A15" s="62"/>
      <c r="B15" s="6" t="s">
        <v>19</v>
      </c>
      <c r="C15" s="80" t="s">
        <v>931</v>
      </c>
      <c r="D15" s="89" t="s">
        <v>22</v>
      </c>
      <c r="E15" s="90" t="s">
        <v>14</v>
      </c>
      <c r="F15" s="17"/>
      <c r="G15" s="18">
        <v>1</v>
      </c>
      <c r="H15" s="18"/>
      <c r="I15" s="19"/>
      <c r="J15" s="20"/>
      <c r="K15" s="83">
        <f>SUM(F15:J15)</f>
        <v>1</v>
      </c>
      <c r="L15" s="84">
        <v>3211.75</v>
      </c>
      <c r="M15" s="85">
        <f>K15*L15</f>
        <v>3211.75</v>
      </c>
      <c r="N15" s="86"/>
    </row>
    <row r="16" spans="1:15" s="63" customFormat="1" hidden="1" outlineLevel="1" x14ac:dyDescent="0.3">
      <c r="A16" s="62"/>
      <c r="B16" s="4"/>
      <c r="C16" s="87"/>
      <c r="D16" s="74" t="s">
        <v>23</v>
      </c>
      <c r="E16" s="75"/>
      <c r="F16" s="14"/>
      <c r="G16" s="15"/>
      <c r="H16" s="15"/>
      <c r="I16" s="15"/>
      <c r="J16" s="16"/>
      <c r="K16" s="76"/>
      <c r="L16" s="77">
        <v>0</v>
      </c>
      <c r="M16" s="88"/>
      <c r="N16" s="86"/>
    </row>
    <row r="17" spans="1:14" s="42" customFormat="1" hidden="1" outlineLevel="1" x14ac:dyDescent="0.25">
      <c r="A17" s="36"/>
      <c r="B17" s="5" t="s">
        <v>21</v>
      </c>
      <c r="C17" s="80" t="s">
        <v>931</v>
      </c>
      <c r="D17" s="91" t="s">
        <v>25</v>
      </c>
      <c r="E17" s="92" t="s">
        <v>26</v>
      </c>
      <c r="F17" s="17"/>
      <c r="G17" s="18">
        <v>0.5</v>
      </c>
      <c r="H17" s="18"/>
      <c r="I17" s="19"/>
      <c r="J17" s="20"/>
      <c r="K17" s="83">
        <f>SUM(F17:J17)</f>
        <v>0.5</v>
      </c>
      <c r="L17" s="84">
        <v>11470.133333333333</v>
      </c>
      <c r="M17" s="85">
        <f>K17*L17</f>
        <v>5735.0666666666666</v>
      </c>
      <c r="N17" s="86"/>
    </row>
    <row r="18" spans="1:14" s="42" customFormat="1" hidden="1" outlineLevel="1" x14ac:dyDescent="0.25">
      <c r="A18" s="36"/>
      <c r="B18" s="5" t="s">
        <v>24</v>
      </c>
      <c r="C18" s="80" t="s">
        <v>931</v>
      </c>
      <c r="D18" s="91" t="s">
        <v>28</v>
      </c>
      <c r="E18" s="92" t="s">
        <v>26</v>
      </c>
      <c r="F18" s="17"/>
      <c r="G18" s="18">
        <v>0.5</v>
      </c>
      <c r="H18" s="18"/>
      <c r="I18" s="19"/>
      <c r="J18" s="20"/>
      <c r="K18" s="83">
        <f>SUM(F18:J18)</f>
        <v>0.5</v>
      </c>
      <c r="L18" s="84">
        <v>20584.833333333336</v>
      </c>
      <c r="M18" s="85">
        <f>K18*L18</f>
        <v>10292.416666666668</v>
      </c>
      <c r="N18" s="86"/>
    </row>
    <row r="19" spans="1:14" s="42" customFormat="1" hidden="1" outlineLevel="1" x14ac:dyDescent="0.25">
      <c r="A19" s="36"/>
      <c r="B19" s="5" t="s">
        <v>27</v>
      </c>
      <c r="C19" s="80" t="s">
        <v>931</v>
      </c>
      <c r="D19" s="91" t="s">
        <v>30</v>
      </c>
      <c r="E19" s="92" t="s">
        <v>26</v>
      </c>
      <c r="F19" s="17"/>
      <c r="G19" s="18">
        <v>0.5</v>
      </c>
      <c r="H19" s="18"/>
      <c r="I19" s="19"/>
      <c r="J19" s="20"/>
      <c r="K19" s="83">
        <f>SUM(F19:J19)</f>
        <v>0.5</v>
      </c>
      <c r="L19" s="84">
        <v>7269.3833333333341</v>
      </c>
      <c r="M19" s="85">
        <f>K19*L19</f>
        <v>3634.6916666666671</v>
      </c>
      <c r="N19" s="86"/>
    </row>
    <row r="20" spans="1:14" s="42" customFormat="1" hidden="1" outlineLevel="1" x14ac:dyDescent="0.25">
      <c r="A20" s="36"/>
      <c r="B20" s="4"/>
      <c r="C20" s="87"/>
      <c r="D20" s="74" t="s">
        <v>31</v>
      </c>
      <c r="E20" s="75"/>
      <c r="F20" s="14"/>
      <c r="G20" s="15"/>
      <c r="H20" s="15"/>
      <c r="I20" s="15"/>
      <c r="J20" s="16"/>
      <c r="K20" s="76"/>
      <c r="L20" s="77">
        <v>0</v>
      </c>
      <c r="M20" s="88"/>
      <c r="N20" s="86"/>
    </row>
    <row r="21" spans="1:14" s="42" customFormat="1" hidden="1" outlineLevel="1" x14ac:dyDescent="0.25">
      <c r="A21" s="36"/>
      <c r="B21" s="5" t="s">
        <v>29</v>
      </c>
      <c r="C21" s="80" t="s">
        <v>931</v>
      </c>
      <c r="D21" s="91" t="s">
        <v>33</v>
      </c>
      <c r="E21" s="93" t="s">
        <v>14</v>
      </c>
      <c r="F21" s="21"/>
      <c r="G21" s="22">
        <v>1</v>
      </c>
      <c r="H21" s="22"/>
      <c r="I21" s="22"/>
      <c r="J21" s="20"/>
      <c r="K21" s="83">
        <f>SUM(F21:J21)</f>
        <v>1</v>
      </c>
      <c r="L21" s="84">
        <v>1663.6480433333334</v>
      </c>
      <c r="M21" s="85">
        <f>K21*L21</f>
        <v>1663.6480433333334</v>
      </c>
      <c r="N21" s="86"/>
    </row>
    <row r="22" spans="1:14" s="42" customFormat="1" hidden="1" outlineLevel="1" x14ac:dyDescent="0.25">
      <c r="A22" s="36"/>
      <c r="B22" s="5" t="s">
        <v>32</v>
      </c>
      <c r="C22" s="80" t="s">
        <v>931</v>
      </c>
      <c r="D22" s="91" t="s">
        <v>35</v>
      </c>
      <c r="E22" s="93" t="s">
        <v>36</v>
      </c>
      <c r="F22" s="21"/>
      <c r="G22" s="22">
        <v>0.2</v>
      </c>
      <c r="H22" s="22"/>
      <c r="I22" s="22"/>
      <c r="J22" s="20"/>
      <c r="K22" s="83">
        <f>SUM(F22:J22)</f>
        <v>0.2</v>
      </c>
      <c r="L22" s="84">
        <v>2120.8533333333339</v>
      </c>
      <c r="M22" s="85">
        <f>K22*L22</f>
        <v>424.17066666666682</v>
      </c>
      <c r="N22" s="86"/>
    </row>
    <row r="23" spans="1:14" s="42" customFormat="1" hidden="1" outlineLevel="1" x14ac:dyDescent="0.25">
      <c r="A23" s="36"/>
      <c r="B23" s="5" t="s">
        <v>34</v>
      </c>
      <c r="C23" s="80" t="s">
        <v>931</v>
      </c>
      <c r="D23" s="91" t="s">
        <v>38</v>
      </c>
      <c r="E23" s="93" t="s">
        <v>14</v>
      </c>
      <c r="F23" s="21"/>
      <c r="G23" s="22">
        <v>1</v>
      </c>
      <c r="H23" s="22"/>
      <c r="I23" s="22"/>
      <c r="J23" s="20"/>
      <c r="K23" s="83">
        <f>SUM(F23:J23)</f>
        <v>1</v>
      </c>
      <c r="L23" s="84">
        <v>1069.2733333333333</v>
      </c>
      <c r="M23" s="85">
        <f>K23*L23</f>
        <v>1069.2733333333333</v>
      </c>
      <c r="N23" s="86"/>
    </row>
    <row r="24" spans="1:14" s="63" customFormat="1" ht="72.75" hidden="1" outlineLevel="1" thickBot="1" x14ac:dyDescent="0.35">
      <c r="A24" s="62"/>
      <c r="B24" s="5" t="s">
        <v>37</v>
      </c>
      <c r="C24" s="80" t="s">
        <v>931</v>
      </c>
      <c r="D24" s="91" t="s">
        <v>39</v>
      </c>
      <c r="E24" s="93" t="s">
        <v>40</v>
      </c>
      <c r="F24" s="17"/>
      <c r="G24" s="18">
        <v>1</v>
      </c>
      <c r="H24" s="18"/>
      <c r="I24" s="19"/>
      <c r="J24" s="20"/>
      <c r="K24" s="83">
        <f>SUM(F24:J24)</f>
        <v>1</v>
      </c>
      <c r="L24" s="84">
        <v>1901.1694</v>
      </c>
      <c r="M24" s="85">
        <f>K24*L24</f>
        <v>1901.1694</v>
      </c>
      <c r="N24" s="86"/>
    </row>
    <row r="25" spans="1:14" ht="24.75" collapsed="1" thickBot="1" x14ac:dyDescent="0.4">
      <c r="B25" s="65" t="s">
        <v>41</v>
      </c>
      <c r="C25" s="66"/>
      <c r="D25" s="67"/>
      <c r="E25" s="67"/>
      <c r="F25" s="1"/>
      <c r="G25" s="2"/>
      <c r="H25" s="2"/>
      <c r="I25" s="2"/>
      <c r="J25" s="3"/>
      <c r="K25" s="69"/>
      <c r="L25" s="95"/>
      <c r="M25" s="96">
        <f>SUM(M26:M43)</f>
        <v>17961.638778466666</v>
      </c>
      <c r="N25" s="97"/>
    </row>
    <row r="26" spans="1:14" hidden="1" outlineLevel="1" x14ac:dyDescent="0.35">
      <c r="B26" s="4"/>
      <c r="C26" s="87"/>
      <c r="D26" s="74" t="s">
        <v>42</v>
      </c>
      <c r="E26" s="75"/>
      <c r="F26" s="14"/>
      <c r="G26" s="15"/>
      <c r="H26" s="15"/>
      <c r="I26" s="15"/>
      <c r="J26" s="16"/>
      <c r="K26" s="76"/>
      <c r="L26" s="77"/>
      <c r="M26" s="88"/>
      <c r="N26" s="86"/>
    </row>
    <row r="27" spans="1:14" hidden="1" outlineLevel="1" x14ac:dyDescent="0.35">
      <c r="B27" s="5" t="s">
        <v>43</v>
      </c>
      <c r="C27" s="80" t="s">
        <v>931</v>
      </c>
      <c r="D27" s="99" t="s">
        <v>516</v>
      </c>
      <c r="E27" s="100" t="s">
        <v>44</v>
      </c>
      <c r="F27" s="17"/>
      <c r="G27" s="18"/>
      <c r="H27" s="18"/>
      <c r="I27" s="19"/>
      <c r="J27" s="20"/>
      <c r="K27" s="83">
        <f>SUM(F27:J27)</f>
        <v>0</v>
      </c>
      <c r="L27" s="84">
        <v>12.696446666666668</v>
      </c>
      <c r="M27" s="85">
        <f>K27*L27</f>
        <v>0</v>
      </c>
      <c r="N27" s="86"/>
    </row>
    <row r="28" spans="1:14" hidden="1" outlineLevel="1" x14ac:dyDescent="0.35">
      <c r="B28" s="5" t="s">
        <v>45</v>
      </c>
      <c r="C28" s="80" t="s">
        <v>931</v>
      </c>
      <c r="D28" s="99" t="s">
        <v>46</v>
      </c>
      <c r="E28" s="100" t="s">
        <v>44</v>
      </c>
      <c r="F28" s="17"/>
      <c r="G28" s="18">
        <v>6.16</v>
      </c>
      <c r="H28" s="18"/>
      <c r="I28" s="19"/>
      <c r="J28" s="20"/>
      <c r="K28" s="83">
        <f t="shared" ref="K28:K37" si="0">SUM(F28:J28)</f>
        <v>6.16</v>
      </c>
      <c r="L28" s="84">
        <v>11.263186666666668</v>
      </c>
      <c r="M28" s="85">
        <f t="shared" ref="M28:M36" si="1">K28*L28</f>
        <v>69.381229866666672</v>
      </c>
      <c r="N28" s="86"/>
    </row>
    <row r="29" spans="1:14" hidden="1" outlineLevel="1" x14ac:dyDescent="0.35">
      <c r="B29" s="5" t="s">
        <v>47</v>
      </c>
      <c r="C29" s="80" t="s">
        <v>931</v>
      </c>
      <c r="D29" s="99" t="s">
        <v>491</v>
      </c>
      <c r="E29" s="100" t="s">
        <v>44</v>
      </c>
      <c r="F29" s="17"/>
      <c r="G29" s="18">
        <v>0</v>
      </c>
      <c r="H29" s="18"/>
      <c r="I29" s="19"/>
      <c r="J29" s="20"/>
      <c r="K29" s="83">
        <f t="shared" si="0"/>
        <v>0</v>
      </c>
      <c r="L29" s="84">
        <v>11.59652</v>
      </c>
      <c r="M29" s="85">
        <f t="shared" si="1"/>
        <v>0</v>
      </c>
      <c r="N29" s="86"/>
    </row>
    <row r="30" spans="1:14" hidden="1" outlineLevel="1" x14ac:dyDescent="0.35">
      <c r="B30" s="5" t="s">
        <v>48</v>
      </c>
      <c r="C30" s="80" t="s">
        <v>931</v>
      </c>
      <c r="D30" s="99" t="s">
        <v>492</v>
      </c>
      <c r="E30" s="100" t="s">
        <v>44</v>
      </c>
      <c r="F30" s="17"/>
      <c r="G30" s="18">
        <v>13</v>
      </c>
      <c r="H30" s="18"/>
      <c r="I30" s="19"/>
      <c r="J30" s="20"/>
      <c r="K30" s="83">
        <f t="shared" si="0"/>
        <v>13</v>
      </c>
      <c r="L30" s="84">
        <v>4.2888400000000004</v>
      </c>
      <c r="M30" s="85">
        <f t="shared" si="1"/>
        <v>55.754920000000006</v>
      </c>
      <c r="N30" s="86"/>
    </row>
    <row r="31" spans="1:14" hidden="1" outlineLevel="1" x14ac:dyDescent="0.35">
      <c r="B31" s="5" t="s">
        <v>49</v>
      </c>
      <c r="C31" s="80" t="s">
        <v>931</v>
      </c>
      <c r="D31" s="99" t="s">
        <v>493</v>
      </c>
      <c r="E31" s="100" t="s">
        <v>44</v>
      </c>
      <c r="F31" s="17"/>
      <c r="G31" s="18">
        <v>29.47</v>
      </c>
      <c r="H31" s="18"/>
      <c r="I31" s="19"/>
      <c r="J31" s="20"/>
      <c r="K31" s="83">
        <f t="shared" si="0"/>
        <v>29.47</v>
      </c>
      <c r="L31" s="84">
        <v>6.4299266666666668</v>
      </c>
      <c r="M31" s="85">
        <f t="shared" si="1"/>
        <v>189.48993886666668</v>
      </c>
      <c r="N31" s="86"/>
    </row>
    <row r="32" spans="1:14" hidden="1" outlineLevel="1" x14ac:dyDescent="0.35">
      <c r="B32" s="5" t="s">
        <v>51</v>
      </c>
      <c r="C32" s="80" t="s">
        <v>931</v>
      </c>
      <c r="D32" s="99" t="s">
        <v>494</v>
      </c>
      <c r="E32" s="100" t="s">
        <v>50</v>
      </c>
      <c r="F32" s="17"/>
      <c r="G32" s="18">
        <v>257.44</v>
      </c>
      <c r="H32" s="18"/>
      <c r="I32" s="19"/>
      <c r="J32" s="20"/>
      <c r="K32" s="83">
        <f t="shared" si="0"/>
        <v>257.44</v>
      </c>
      <c r="L32" s="84">
        <v>5.379926666666667</v>
      </c>
      <c r="M32" s="85">
        <f t="shared" si="1"/>
        <v>1385.0083210666667</v>
      </c>
      <c r="N32" s="86"/>
    </row>
    <row r="33" spans="1:14" hidden="1" outlineLevel="1" x14ac:dyDescent="0.35">
      <c r="B33" s="5" t="s">
        <v>52</v>
      </c>
      <c r="C33" s="80" t="s">
        <v>931</v>
      </c>
      <c r="D33" s="99" t="s">
        <v>495</v>
      </c>
      <c r="E33" s="100" t="s">
        <v>36</v>
      </c>
      <c r="F33" s="17"/>
      <c r="G33" s="18">
        <v>1</v>
      </c>
      <c r="H33" s="18"/>
      <c r="I33" s="19"/>
      <c r="J33" s="20"/>
      <c r="K33" s="83">
        <f t="shared" si="0"/>
        <v>1</v>
      </c>
      <c r="L33" s="84">
        <v>79.987666666666669</v>
      </c>
      <c r="M33" s="85">
        <f t="shared" si="1"/>
        <v>79.987666666666669</v>
      </c>
      <c r="N33" s="86"/>
    </row>
    <row r="34" spans="1:14" hidden="1" outlineLevel="1" x14ac:dyDescent="0.35">
      <c r="B34" s="5" t="s">
        <v>54</v>
      </c>
      <c r="C34" s="80" t="s">
        <v>931</v>
      </c>
      <c r="D34" s="99" t="s">
        <v>496</v>
      </c>
      <c r="E34" s="100" t="s">
        <v>36</v>
      </c>
      <c r="F34" s="17"/>
      <c r="G34" s="18">
        <v>96</v>
      </c>
      <c r="H34" s="18"/>
      <c r="I34" s="19"/>
      <c r="J34" s="20"/>
      <c r="K34" s="83">
        <f t="shared" si="0"/>
        <v>96</v>
      </c>
      <c r="L34" s="84">
        <v>13.364346666666668</v>
      </c>
      <c r="M34" s="85">
        <f t="shared" si="1"/>
        <v>1282.9772800000001</v>
      </c>
      <c r="N34" s="86"/>
    </row>
    <row r="35" spans="1:14" hidden="1" outlineLevel="1" x14ac:dyDescent="0.35">
      <c r="B35" s="5" t="s">
        <v>55</v>
      </c>
      <c r="C35" s="80" t="s">
        <v>931</v>
      </c>
      <c r="D35" s="99" t="s">
        <v>53</v>
      </c>
      <c r="E35" s="100" t="s">
        <v>36</v>
      </c>
      <c r="F35" s="17"/>
      <c r="G35" s="18">
        <v>48</v>
      </c>
      <c r="H35" s="18"/>
      <c r="I35" s="19"/>
      <c r="J35" s="20"/>
      <c r="K35" s="83">
        <f t="shared" si="0"/>
        <v>48</v>
      </c>
      <c r="L35" s="84">
        <v>21.1221</v>
      </c>
      <c r="M35" s="85">
        <f t="shared" si="1"/>
        <v>1013.8607999999999</v>
      </c>
      <c r="N35" s="86"/>
    </row>
    <row r="36" spans="1:14" hidden="1" outlineLevel="1" x14ac:dyDescent="0.35">
      <c r="B36" s="5" t="s">
        <v>56</v>
      </c>
      <c r="C36" s="80" t="s">
        <v>931</v>
      </c>
      <c r="D36" s="99" t="s">
        <v>497</v>
      </c>
      <c r="E36" s="100" t="s">
        <v>44</v>
      </c>
      <c r="F36" s="17"/>
      <c r="G36" s="18">
        <v>18.62</v>
      </c>
      <c r="H36" s="18"/>
      <c r="I36" s="19"/>
      <c r="J36" s="20"/>
      <c r="K36" s="83">
        <f t="shared" si="0"/>
        <v>18.62</v>
      </c>
      <c r="L36" s="84">
        <v>21.199633333333335</v>
      </c>
      <c r="M36" s="85">
        <f t="shared" si="1"/>
        <v>394.73717266666671</v>
      </c>
      <c r="N36" s="86"/>
    </row>
    <row r="37" spans="1:14" s="72" customFormat="1" hidden="1" outlineLevel="1" x14ac:dyDescent="0.3">
      <c r="A37" s="64"/>
      <c r="B37" s="5" t="s">
        <v>57</v>
      </c>
      <c r="C37" s="80" t="s">
        <v>931</v>
      </c>
      <c r="D37" s="89" t="s">
        <v>498</v>
      </c>
      <c r="E37" s="100" t="s">
        <v>44</v>
      </c>
      <c r="F37" s="17"/>
      <c r="G37" s="18">
        <v>4.32</v>
      </c>
      <c r="H37" s="18"/>
      <c r="I37" s="19"/>
      <c r="J37" s="20"/>
      <c r="K37" s="83">
        <f t="shared" si="0"/>
        <v>4.32</v>
      </c>
      <c r="L37" s="84">
        <v>30.749633333333332</v>
      </c>
      <c r="M37" s="85">
        <f>K37*L37</f>
        <v>132.838416</v>
      </c>
      <c r="N37" s="86"/>
    </row>
    <row r="38" spans="1:14" s="72" customFormat="1" hidden="1" outlineLevel="1" x14ac:dyDescent="0.3">
      <c r="A38" s="64"/>
      <c r="B38" s="5" t="s">
        <v>59</v>
      </c>
      <c r="C38" s="80" t="s">
        <v>931</v>
      </c>
      <c r="D38" s="89" t="s">
        <v>518</v>
      </c>
      <c r="E38" s="100" t="s">
        <v>44</v>
      </c>
      <c r="F38" s="17"/>
      <c r="G38" s="18"/>
      <c r="H38" s="18"/>
      <c r="I38" s="19"/>
      <c r="J38" s="20"/>
      <c r="K38" s="83">
        <f>SUM(F38:J38)</f>
        <v>0</v>
      </c>
      <c r="L38" s="84">
        <v>26.032966666666667</v>
      </c>
      <c r="M38" s="85">
        <f>K38*L38</f>
        <v>0</v>
      </c>
      <c r="N38" s="86"/>
    </row>
    <row r="39" spans="1:14" s="72" customFormat="1" hidden="1" outlineLevel="1" x14ac:dyDescent="0.3">
      <c r="A39" s="64"/>
      <c r="B39" s="5" t="s">
        <v>61</v>
      </c>
      <c r="C39" s="80" t="s">
        <v>931</v>
      </c>
      <c r="D39" s="89" t="s">
        <v>519</v>
      </c>
      <c r="E39" s="100" t="s">
        <v>44</v>
      </c>
      <c r="F39" s="17"/>
      <c r="G39" s="18"/>
      <c r="H39" s="18"/>
      <c r="I39" s="19"/>
      <c r="J39" s="20"/>
      <c r="K39" s="83">
        <f>SUM(F39:J39)</f>
        <v>0</v>
      </c>
      <c r="L39" s="84">
        <v>34.512783333333338</v>
      </c>
      <c r="M39" s="85">
        <f>K39*L39</f>
        <v>0</v>
      </c>
      <c r="N39" s="86"/>
    </row>
    <row r="40" spans="1:14" hidden="1" outlineLevel="1" x14ac:dyDescent="0.35">
      <c r="B40" s="4"/>
      <c r="C40" s="87"/>
      <c r="D40" s="74" t="s">
        <v>58</v>
      </c>
      <c r="E40" s="75"/>
      <c r="F40" s="14"/>
      <c r="G40" s="15"/>
      <c r="H40" s="15"/>
      <c r="I40" s="15"/>
      <c r="J40" s="16"/>
      <c r="K40" s="76"/>
      <c r="L40" s="77"/>
      <c r="M40" s="88"/>
      <c r="N40" s="86"/>
    </row>
    <row r="41" spans="1:14" hidden="1" outlineLevel="1" x14ac:dyDescent="0.35">
      <c r="B41" s="5" t="s">
        <v>515</v>
      </c>
      <c r="C41" s="80" t="s">
        <v>931</v>
      </c>
      <c r="D41" s="101" t="s">
        <v>60</v>
      </c>
      <c r="E41" s="102" t="s">
        <v>517</v>
      </c>
      <c r="F41" s="17"/>
      <c r="G41" s="18">
        <v>0.5</v>
      </c>
      <c r="H41" s="18"/>
      <c r="I41" s="19"/>
      <c r="J41" s="20"/>
      <c r="K41" s="83">
        <f>SUM(F41:J41)</f>
        <v>0.5</v>
      </c>
      <c r="L41" s="84">
        <v>7833.8850666666667</v>
      </c>
      <c r="M41" s="85">
        <f>K41*L41</f>
        <v>3916.9425333333334</v>
      </c>
      <c r="N41" s="86"/>
    </row>
    <row r="42" spans="1:14" hidden="1" outlineLevel="1" x14ac:dyDescent="0.35">
      <c r="B42" s="5" t="s">
        <v>520</v>
      </c>
      <c r="C42" s="80" t="s">
        <v>931</v>
      </c>
      <c r="D42" s="101" t="s">
        <v>62</v>
      </c>
      <c r="E42" s="93" t="s">
        <v>14</v>
      </c>
      <c r="F42" s="17"/>
      <c r="G42" s="18">
        <v>1</v>
      </c>
      <c r="H42" s="18"/>
      <c r="I42" s="19"/>
      <c r="J42" s="20"/>
      <c r="K42" s="83">
        <f>SUM(F42:J42)</f>
        <v>1</v>
      </c>
      <c r="L42" s="84">
        <v>3173.3150000000001</v>
      </c>
      <c r="M42" s="85">
        <f>K42*L42</f>
        <v>3173.3150000000001</v>
      </c>
      <c r="N42" s="86"/>
    </row>
    <row r="43" spans="1:14" ht="48.75" hidden="1" outlineLevel="1" thickBot="1" x14ac:dyDescent="0.4">
      <c r="B43" s="5" t="s">
        <v>521</v>
      </c>
      <c r="C43" s="80" t="s">
        <v>931</v>
      </c>
      <c r="D43" s="101" t="s">
        <v>63</v>
      </c>
      <c r="E43" s="103" t="s">
        <v>14</v>
      </c>
      <c r="F43" s="17"/>
      <c r="G43" s="18">
        <v>1</v>
      </c>
      <c r="H43" s="18"/>
      <c r="I43" s="19"/>
      <c r="J43" s="20"/>
      <c r="K43" s="104">
        <f>SUM(F43:J43)</f>
        <v>1</v>
      </c>
      <c r="L43" s="84">
        <v>6267.3455000000004</v>
      </c>
      <c r="M43" s="85">
        <f>K43*L43</f>
        <v>6267.3455000000004</v>
      </c>
      <c r="N43" s="86"/>
    </row>
    <row r="44" spans="1:14" ht="24.75" collapsed="1" thickBot="1" x14ac:dyDescent="0.4">
      <c r="B44" s="65" t="s">
        <v>64</v>
      </c>
      <c r="C44" s="66"/>
      <c r="D44" s="67"/>
      <c r="E44" s="67"/>
      <c r="F44" s="1"/>
      <c r="G44" s="2"/>
      <c r="H44" s="2"/>
      <c r="I44" s="2"/>
      <c r="J44" s="3"/>
      <c r="K44" s="69"/>
      <c r="L44" s="95"/>
      <c r="M44" s="96">
        <f>SUM(M45:M61)</f>
        <v>33808.934739596669</v>
      </c>
      <c r="N44" s="97"/>
    </row>
    <row r="45" spans="1:14" ht="48" hidden="1" outlineLevel="1" x14ac:dyDescent="0.35">
      <c r="B45" s="5" t="s">
        <v>65</v>
      </c>
      <c r="C45" s="80" t="s">
        <v>931</v>
      </c>
      <c r="D45" s="89" t="s">
        <v>562</v>
      </c>
      <c r="E45" s="92" t="s">
        <v>44</v>
      </c>
      <c r="F45" s="23"/>
      <c r="G45" s="18">
        <v>1293.6500000000001</v>
      </c>
      <c r="H45" s="18"/>
      <c r="I45" s="19"/>
      <c r="J45" s="20"/>
      <c r="K45" s="83">
        <f t="shared" ref="K45:K58" si="2">SUM(F45:J45)</f>
        <v>1293.6500000000001</v>
      </c>
      <c r="L45" s="84">
        <v>16.814383333333335</v>
      </c>
      <c r="M45" s="85">
        <f t="shared" ref="M45:M58" si="3">K45*L45</f>
        <v>21751.92699916667</v>
      </c>
      <c r="N45" s="86"/>
    </row>
    <row r="46" spans="1:14" ht="96" hidden="1" outlineLevel="1" x14ac:dyDescent="0.35">
      <c r="B46" s="5" t="s">
        <v>522</v>
      </c>
      <c r="C46" s="80" t="s">
        <v>931</v>
      </c>
      <c r="D46" s="89" t="s">
        <v>563</v>
      </c>
      <c r="E46" s="92" t="s">
        <v>44</v>
      </c>
      <c r="F46" s="23"/>
      <c r="G46" s="18"/>
      <c r="H46" s="18"/>
      <c r="I46" s="19"/>
      <c r="J46" s="20"/>
      <c r="K46" s="83">
        <f t="shared" si="2"/>
        <v>0</v>
      </c>
      <c r="L46" s="84">
        <v>13.103594854396382</v>
      </c>
      <c r="M46" s="85">
        <f t="shared" si="3"/>
        <v>0</v>
      </c>
      <c r="N46" s="86"/>
    </row>
    <row r="47" spans="1:14" ht="72" hidden="1" outlineLevel="1" x14ac:dyDescent="0.35">
      <c r="B47" s="5" t="s">
        <v>66</v>
      </c>
      <c r="C47" s="80" t="s">
        <v>931</v>
      </c>
      <c r="D47" s="89" t="s">
        <v>564</v>
      </c>
      <c r="E47" s="92" t="s">
        <v>44</v>
      </c>
      <c r="F47" s="23"/>
      <c r="G47" s="18"/>
      <c r="H47" s="18"/>
      <c r="I47" s="19"/>
      <c r="J47" s="20"/>
      <c r="K47" s="83">
        <f t="shared" si="2"/>
        <v>0</v>
      </c>
      <c r="L47" s="84">
        <v>190.92793333333336</v>
      </c>
      <c r="M47" s="85">
        <f t="shared" si="3"/>
        <v>0</v>
      </c>
      <c r="N47" s="86"/>
    </row>
    <row r="48" spans="1:14" ht="72" hidden="1" outlineLevel="1" x14ac:dyDescent="0.35">
      <c r="B48" s="5" t="s">
        <v>523</v>
      </c>
      <c r="C48" s="80" t="s">
        <v>931</v>
      </c>
      <c r="D48" s="89" t="s">
        <v>565</v>
      </c>
      <c r="E48" s="92" t="s">
        <v>44</v>
      </c>
      <c r="F48" s="23"/>
      <c r="G48" s="18"/>
      <c r="H48" s="18"/>
      <c r="I48" s="19"/>
      <c r="J48" s="20"/>
      <c r="K48" s="83">
        <f t="shared" si="2"/>
        <v>0</v>
      </c>
      <c r="L48" s="84">
        <v>238.56373333333332</v>
      </c>
      <c r="M48" s="85">
        <f t="shared" si="3"/>
        <v>0</v>
      </c>
      <c r="N48" s="86"/>
    </row>
    <row r="49" spans="1:14" ht="36.75" hidden="1" customHeight="1" outlineLevel="1" x14ac:dyDescent="0.35">
      <c r="B49" s="5" t="s">
        <v>67</v>
      </c>
      <c r="C49" s="80" t="s">
        <v>931</v>
      </c>
      <c r="D49" s="106" t="s">
        <v>763</v>
      </c>
      <c r="E49" s="92" t="s">
        <v>44</v>
      </c>
      <c r="F49" s="23"/>
      <c r="G49" s="18"/>
      <c r="H49" s="18"/>
      <c r="I49" s="19"/>
      <c r="J49" s="20"/>
      <c r="K49" s="83">
        <f t="shared" si="2"/>
        <v>0</v>
      </c>
      <c r="L49" s="84">
        <v>177.49528913333336</v>
      </c>
      <c r="M49" s="85">
        <f t="shared" si="3"/>
        <v>0</v>
      </c>
      <c r="N49" s="86"/>
    </row>
    <row r="50" spans="1:14" ht="41.25" hidden="1" customHeight="1" outlineLevel="1" x14ac:dyDescent="0.35">
      <c r="B50" s="5" t="s">
        <v>68</v>
      </c>
      <c r="C50" s="80" t="s">
        <v>931</v>
      </c>
      <c r="D50" s="89" t="s">
        <v>566</v>
      </c>
      <c r="E50" s="92" t="s">
        <v>44</v>
      </c>
      <c r="F50" s="23"/>
      <c r="G50" s="18">
        <v>40.61</v>
      </c>
      <c r="H50" s="18"/>
      <c r="I50" s="19"/>
      <c r="J50" s="20"/>
      <c r="K50" s="83">
        <f t="shared" si="2"/>
        <v>40.61</v>
      </c>
      <c r="L50" s="84">
        <v>21.759023000000003</v>
      </c>
      <c r="M50" s="85">
        <f t="shared" si="3"/>
        <v>883.63392403000012</v>
      </c>
      <c r="N50" s="86"/>
    </row>
    <row r="51" spans="1:14" ht="48" hidden="1" outlineLevel="1" x14ac:dyDescent="0.35">
      <c r="B51" s="5" t="s">
        <v>524</v>
      </c>
      <c r="C51" s="80" t="s">
        <v>931</v>
      </c>
      <c r="D51" s="89" t="s">
        <v>567</v>
      </c>
      <c r="E51" s="92" t="s">
        <v>44</v>
      </c>
      <c r="F51" s="23"/>
      <c r="G51" s="18"/>
      <c r="H51" s="18"/>
      <c r="I51" s="19"/>
      <c r="J51" s="20"/>
      <c r="K51" s="83">
        <f t="shared" si="2"/>
        <v>0</v>
      </c>
      <c r="L51" s="84">
        <v>32.046898333333338</v>
      </c>
      <c r="M51" s="85">
        <f t="shared" si="3"/>
        <v>0</v>
      </c>
      <c r="N51" s="86"/>
    </row>
    <row r="52" spans="1:14" ht="48" hidden="1" outlineLevel="1" x14ac:dyDescent="0.35">
      <c r="B52" s="5" t="s">
        <v>69</v>
      </c>
      <c r="C52" s="80" t="s">
        <v>931</v>
      </c>
      <c r="D52" s="89" t="s">
        <v>568</v>
      </c>
      <c r="E52" s="92" t="s">
        <v>44</v>
      </c>
      <c r="F52" s="23"/>
      <c r="G52" s="18"/>
      <c r="H52" s="18"/>
      <c r="I52" s="19"/>
      <c r="J52" s="20"/>
      <c r="K52" s="83">
        <f t="shared" si="2"/>
        <v>0</v>
      </c>
      <c r="L52" s="84">
        <v>162.51820182666668</v>
      </c>
      <c r="M52" s="85">
        <f t="shared" si="3"/>
        <v>0</v>
      </c>
      <c r="N52" s="86"/>
    </row>
    <row r="53" spans="1:14" ht="120" hidden="1" outlineLevel="1" x14ac:dyDescent="0.35">
      <c r="B53" s="5" t="s">
        <v>70</v>
      </c>
      <c r="C53" s="80" t="s">
        <v>931</v>
      </c>
      <c r="D53" s="89" t="s">
        <v>569</v>
      </c>
      <c r="E53" s="92" t="s">
        <v>44</v>
      </c>
      <c r="F53" s="23"/>
      <c r="G53" s="18"/>
      <c r="H53" s="18"/>
      <c r="I53" s="19"/>
      <c r="J53" s="20"/>
      <c r="K53" s="83">
        <f t="shared" si="2"/>
        <v>0</v>
      </c>
      <c r="L53" s="84">
        <v>182.14748333333333</v>
      </c>
      <c r="M53" s="85">
        <f t="shared" si="3"/>
        <v>0</v>
      </c>
      <c r="N53" s="86"/>
    </row>
    <row r="54" spans="1:14" ht="96" hidden="1" outlineLevel="1" x14ac:dyDescent="0.35">
      <c r="B54" s="5" t="s">
        <v>525</v>
      </c>
      <c r="C54" s="80" t="s">
        <v>931</v>
      </c>
      <c r="D54" s="89" t="s">
        <v>570</v>
      </c>
      <c r="E54" s="92" t="s">
        <v>44</v>
      </c>
      <c r="F54" s="23"/>
      <c r="G54" s="18"/>
      <c r="H54" s="18"/>
      <c r="I54" s="19"/>
      <c r="J54" s="20"/>
      <c r="K54" s="83">
        <f t="shared" si="2"/>
        <v>0</v>
      </c>
      <c r="L54" s="84">
        <v>190.5145766666667</v>
      </c>
      <c r="M54" s="85">
        <f t="shared" si="3"/>
        <v>0</v>
      </c>
      <c r="N54" s="86"/>
    </row>
    <row r="55" spans="1:14" ht="48" hidden="1" outlineLevel="1" x14ac:dyDescent="0.35">
      <c r="B55" s="5" t="s">
        <v>526</v>
      </c>
      <c r="C55" s="80" t="s">
        <v>931</v>
      </c>
      <c r="D55" s="89" t="s">
        <v>571</v>
      </c>
      <c r="E55" s="92" t="s">
        <v>36</v>
      </c>
      <c r="F55" s="23"/>
      <c r="G55" s="18"/>
      <c r="H55" s="18"/>
      <c r="I55" s="19"/>
      <c r="J55" s="20"/>
      <c r="K55" s="83">
        <f t="shared" si="2"/>
        <v>0</v>
      </c>
      <c r="L55" s="84">
        <v>63.589120000000001</v>
      </c>
      <c r="M55" s="85">
        <f t="shared" si="3"/>
        <v>0</v>
      </c>
      <c r="N55" s="86"/>
    </row>
    <row r="56" spans="1:14" ht="41.25" hidden="1" customHeight="1" outlineLevel="1" x14ac:dyDescent="0.35">
      <c r="B56" s="5" t="s">
        <v>527</v>
      </c>
      <c r="C56" s="80" t="s">
        <v>931</v>
      </c>
      <c r="D56" s="89" t="s">
        <v>572</v>
      </c>
      <c r="E56" s="92" t="s">
        <v>36</v>
      </c>
      <c r="F56" s="23"/>
      <c r="G56" s="18">
        <v>2</v>
      </c>
      <c r="H56" s="18"/>
      <c r="I56" s="19"/>
      <c r="J56" s="20"/>
      <c r="K56" s="83">
        <f t="shared" si="2"/>
        <v>2</v>
      </c>
      <c r="L56" s="84">
        <v>38.032453333333336</v>
      </c>
      <c r="M56" s="85">
        <f t="shared" si="3"/>
        <v>76.064906666666673</v>
      </c>
      <c r="N56" s="86"/>
    </row>
    <row r="57" spans="1:14" ht="48" hidden="1" outlineLevel="1" x14ac:dyDescent="0.35">
      <c r="B57" s="5" t="s">
        <v>528</v>
      </c>
      <c r="C57" s="80" t="s">
        <v>931</v>
      </c>
      <c r="D57" s="89" t="s">
        <v>573</v>
      </c>
      <c r="E57" s="92" t="s">
        <v>50</v>
      </c>
      <c r="F57" s="23"/>
      <c r="G57" s="18"/>
      <c r="H57" s="18"/>
      <c r="I57" s="19"/>
      <c r="J57" s="20"/>
      <c r="K57" s="83">
        <f t="shared" si="2"/>
        <v>0</v>
      </c>
      <c r="L57" s="84">
        <v>61.504100913333353</v>
      </c>
      <c r="M57" s="85">
        <f t="shared" si="3"/>
        <v>0</v>
      </c>
      <c r="N57" s="86"/>
    </row>
    <row r="58" spans="1:14" ht="96" hidden="1" outlineLevel="1" x14ac:dyDescent="0.35">
      <c r="B58" s="5" t="s">
        <v>529</v>
      </c>
      <c r="C58" s="80" t="s">
        <v>931</v>
      </c>
      <c r="D58" s="89" t="s">
        <v>574</v>
      </c>
      <c r="E58" s="92" t="s">
        <v>50</v>
      </c>
      <c r="F58" s="23"/>
      <c r="G58" s="18"/>
      <c r="H58" s="18"/>
      <c r="I58" s="19"/>
      <c r="J58" s="20"/>
      <c r="K58" s="83">
        <f t="shared" si="2"/>
        <v>0</v>
      </c>
      <c r="L58" s="84">
        <v>70.284700000000001</v>
      </c>
      <c r="M58" s="85">
        <f t="shared" si="3"/>
        <v>0</v>
      </c>
      <c r="N58" s="86"/>
    </row>
    <row r="59" spans="1:14" ht="48" hidden="1" outlineLevel="1" x14ac:dyDescent="0.35">
      <c r="B59" s="5" t="s">
        <v>530</v>
      </c>
      <c r="C59" s="80" t="s">
        <v>931</v>
      </c>
      <c r="D59" s="89" t="s">
        <v>575</v>
      </c>
      <c r="E59" s="92" t="s">
        <v>50</v>
      </c>
      <c r="F59" s="23"/>
      <c r="G59" s="18">
        <v>244.48</v>
      </c>
      <c r="H59" s="18"/>
      <c r="I59" s="19"/>
      <c r="J59" s="20"/>
      <c r="K59" s="83">
        <f>SUM(F59:J59)</f>
        <v>244.48</v>
      </c>
      <c r="L59" s="84">
        <v>41.133113333333334</v>
      </c>
      <c r="M59" s="85">
        <f>K59*L59</f>
        <v>10056.223547733332</v>
      </c>
      <c r="N59" s="86"/>
    </row>
    <row r="60" spans="1:14" ht="44.25" hidden="1" customHeight="1" outlineLevel="1" x14ac:dyDescent="0.35">
      <c r="B60" s="5" t="s">
        <v>531</v>
      </c>
      <c r="C60" s="80" t="s">
        <v>931</v>
      </c>
      <c r="D60" s="89" t="s">
        <v>576</v>
      </c>
      <c r="E60" s="92" t="s">
        <v>50</v>
      </c>
      <c r="F60" s="23"/>
      <c r="G60" s="18">
        <v>33.619999999999997</v>
      </c>
      <c r="H60" s="18"/>
      <c r="I60" s="19"/>
      <c r="J60" s="20"/>
      <c r="K60" s="83">
        <f>SUM(F60:J60)</f>
        <v>33.619999999999997</v>
      </c>
      <c r="L60" s="84">
        <v>7.1721000000000004</v>
      </c>
      <c r="M60" s="85">
        <f>K60*L60</f>
        <v>241.126002</v>
      </c>
      <c r="N60" s="86"/>
    </row>
    <row r="61" spans="1:14" s="94" customFormat="1" ht="48.75" hidden="1" outlineLevel="1" thickBot="1" x14ac:dyDescent="0.4">
      <c r="B61" s="5" t="s">
        <v>788</v>
      </c>
      <c r="C61" s="80" t="s">
        <v>931</v>
      </c>
      <c r="D61" s="89" t="s">
        <v>577</v>
      </c>
      <c r="E61" s="92" t="s">
        <v>40</v>
      </c>
      <c r="F61" s="23"/>
      <c r="G61" s="18">
        <v>64</v>
      </c>
      <c r="H61" s="18"/>
      <c r="I61" s="19"/>
      <c r="J61" s="20"/>
      <c r="K61" s="83">
        <f>SUM(F61:J61)</f>
        <v>64</v>
      </c>
      <c r="L61" s="84">
        <v>12.499364999999999</v>
      </c>
      <c r="M61" s="85">
        <f>K61*L61</f>
        <v>799.95935999999995</v>
      </c>
      <c r="N61" s="86"/>
    </row>
    <row r="62" spans="1:14" s="94" customFormat="1" ht="24.75" collapsed="1" thickBot="1" x14ac:dyDescent="0.4">
      <c r="B62" s="65" t="s">
        <v>71</v>
      </c>
      <c r="C62" s="66"/>
      <c r="D62" s="67"/>
      <c r="E62" s="67"/>
      <c r="F62" s="1"/>
      <c r="G62" s="2"/>
      <c r="H62" s="2"/>
      <c r="I62" s="2"/>
      <c r="J62" s="3"/>
      <c r="K62" s="69"/>
      <c r="L62" s="95"/>
      <c r="M62" s="96">
        <f>SUM(M63:M104)</f>
        <v>155527.6402760456</v>
      </c>
      <c r="N62" s="97"/>
    </row>
    <row r="63" spans="1:14" s="63" customFormat="1" hidden="1" outlineLevel="1" x14ac:dyDescent="0.3">
      <c r="A63" s="62"/>
      <c r="B63" s="4"/>
      <c r="C63" s="87"/>
      <c r="D63" s="74" t="s">
        <v>72</v>
      </c>
      <c r="E63" s="75"/>
      <c r="F63" s="14"/>
      <c r="G63" s="15"/>
      <c r="H63" s="15"/>
      <c r="I63" s="15"/>
      <c r="J63" s="16"/>
      <c r="K63" s="76"/>
      <c r="L63" s="77"/>
      <c r="M63" s="88"/>
      <c r="N63" s="86"/>
    </row>
    <row r="64" spans="1:14" ht="45.75" hidden="1" customHeight="1" outlineLevel="1" x14ac:dyDescent="0.35">
      <c r="B64" s="5" t="s">
        <v>532</v>
      </c>
      <c r="C64" s="80" t="s">
        <v>931</v>
      </c>
      <c r="D64" s="89" t="s">
        <v>578</v>
      </c>
      <c r="E64" s="93" t="s">
        <v>44</v>
      </c>
      <c r="F64" s="17"/>
      <c r="G64" s="18"/>
      <c r="H64" s="18"/>
      <c r="I64" s="19"/>
      <c r="J64" s="20"/>
      <c r="K64" s="83">
        <f t="shared" ref="K64:K79" si="4">SUM(F64:J64)</f>
        <v>0</v>
      </c>
      <c r="L64" s="84">
        <v>113.01643333333334</v>
      </c>
      <c r="M64" s="85">
        <f t="shared" ref="M64:M79" si="5">K64*L64</f>
        <v>0</v>
      </c>
      <c r="N64" s="86"/>
    </row>
    <row r="65" spans="2:14" ht="120" hidden="1" outlineLevel="1" x14ac:dyDescent="0.35">
      <c r="B65" s="5" t="s">
        <v>533</v>
      </c>
      <c r="C65" s="80" t="s">
        <v>931</v>
      </c>
      <c r="D65" s="89" t="s">
        <v>579</v>
      </c>
      <c r="E65" s="93" t="s">
        <v>44</v>
      </c>
      <c r="F65" s="17"/>
      <c r="G65" s="18"/>
      <c r="H65" s="18"/>
      <c r="I65" s="19"/>
      <c r="J65" s="20"/>
      <c r="K65" s="83">
        <f t="shared" si="4"/>
        <v>0</v>
      </c>
      <c r="L65" s="84">
        <v>143.87587133333335</v>
      </c>
      <c r="M65" s="85">
        <f t="shared" si="5"/>
        <v>0</v>
      </c>
      <c r="N65" s="86"/>
    </row>
    <row r="66" spans="2:14" ht="118.5" hidden="1" outlineLevel="1" x14ac:dyDescent="0.35">
      <c r="B66" s="5" t="s">
        <v>73</v>
      </c>
      <c r="C66" s="80" t="s">
        <v>931</v>
      </c>
      <c r="D66" s="89" t="s">
        <v>580</v>
      </c>
      <c r="E66" s="93" t="s">
        <v>44</v>
      </c>
      <c r="F66" s="17"/>
      <c r="G66" s="18"/>
      <c r="H66" s="18"/>
      <c r="I66" s="19"/>
      <c r="J66" s="20"/>
      <c r="K66" s="83">
        <f t="shared" si="4"/>
        <v>0</v>
      </c>
      <c r="L66" s="84">
        <v>144.97643333333335</v>
      </c>
      <c r="M66" s="85">
        <f t="shared" si="5"/>
        <v>0</v>
      </c>
      <c r="N66" s="86"/>
    </row>
    <row r="67" spans="2:14" ht="142.5" hidden="1" outlineLevel="1" x14ac:dyDescent="0.35">
      <c r="B67" s="5" t="s">
        <v>74</v>
      </c>
      <c r="C67" s="80" t="s">
        <v>931</v>
      </c>
      <c r="D67" s="89" t="s">
        <v>581</v>
      </c>
      <c r="E67" s="93" t="s">
        <v>44</v>
      </c>
      <c r="F67" s="17"/>
      <c r="G67" s="18"/>
      <c r="H67" s="18"/>
      <c r="I67" s="19"/>
      <c r="J67" s="20"/>
      <c r="K67" s="83">
        <f t="shared" si="4"/>
        <v>0</v>
      </c>
      <c r="L67" s="84">
        <v>144.97643333333335</v>
      </c>
      <c r="M67" s="85">
        <f t="shared" si="5"/>
        <v>0</v>
      </c>
      <c r="N67" s="86"/>
    </row>
    <row r="68" spans="2:14" ht="142.5" hidden="1" outlineLevel="1" x14ac:dyDescent="0.35">
      <c r="B68" s="5" t="s">
        <v>75</v>
      </c>
      <c r="C68" s="80" t="s">
        <v>931</v>
      </c>
      <c r="D68" s="89" t="s">
        <v>582</v>
      </c>
      <c r="E68" s="93" t="s">
        <v>44</v>
      </c>
      <c r="F68" s="17"/>
      <c r="G68" s="18"/>
      <c r="H68" s="18"/>
      <c r="I68" s="19"/>
      <c r="J68" s="20"/>
      <c r="K68" s="83">
        <f t="shared" si="4"/>
        <v>0</v>
      </c>
      <c r="L68" s="84">
        <v>115.46324666666668</v>
      </c>
      <c r="M68" s="85">
        <f t="shared" si="5"/>
        <v>0</v>
      </c>
      <c r="N68" s="86"/>
    </row>
    <row r="69" spans="2:14" ht="118.5" hidden="1" outlineLevel="1" x14ac:dyDescent="0.35">
      <c r="B69" s="5" t="s">
        <v>78</v>
      </c>
      <c r="C69" s="80" t="s">
        <v>931</v>
      </c>
      <c r="D69" s="89" t="s">
        <v>583</v>
      </c>
      <c r="E69" s="93" t="s">
        <v>44</v>
      </c>
      <c r="F69" s="17"/>
      <c r="G69" s="18"/>
      <c r="H69" s="18"/>
      <c r="I69" s="19"/>
      <c r="J69" s="20"/>
      <c r="K69" s="83">
        <f t="shared" si="4"/>
        <v>0</v>
      </c>
      <c r="L69" s="84">
        <v>115.46324666666668</v>
      </c>
      <c r="M69" s="85">
        <f t="shared" si="5"/>
        <v>0</v>
      </c>
      <c r="N69" s="86"/>
    </row>
    <row r="70" spans="2:14" ht="166.5" hidden="1" outlineLevel="1" x14ac:dyDescent="0.35">
      <c r="B70" s="5" t="s">
        <v>80</v>
      </c>
      <c r="C70" s="80" t="s">
        <v>931</v>
      </c>
      <c r="D70" s="89" t="s">
        <v>584</v>
      </c>
      <c r="E70" s="93" t="s">
        <v>44</v>
      </c>
      <c r="F70" s="17"/>
      <c r="G70" s="18"/>
      <c r="H70" s="18"/>
      <c r="I70" s="19"/>
      <c r="J70" s="20"/>
      <c r="K70" s="83">
        <f t="shared" si="4"/>
        <v>0</v>
      </c>
      <c r="L70" s="84">
        <v>115.46324666666668</v>
      </c>
      <c r="M70" s="85">
        <f t="shared" si="5"/>
        <v>0</v>
      </c>
      <c r="N70" s="86"/>
    </row>
    <row r="71" spans="2:14" ht="166.5" hidden="1" outlineLevel="1" x14ac:dyDescent="0.35">
      <c r="B71" s="5" t="s">
        <v>81</v>
      </c>
      <c r="C71" s="80" t="s">
        <v>931</v>
      </c>
      <c r="D71" s="89" t="s">
        <v>585</v>
      </c>
      <c r="E71" s="93" t="s">
        <v>44</v>
      </c>
      <c r="F71" s="17"/>
      <c r="G71" s="18"/>
      <c r="H71" s="18"/>
      <c r="I71" s="19"/>
      <c r="J71" s="20"/>
      <c r="K71" s="83">
        <f t="shared" si="4"/>
        <v>0</v>
      </c>
      <c r="L71" s="84">
        <v>140.49543200000002</v>
      </c>
      <c r="M71" s="85">
        <f t="shared" si="5"/>
        <v>0</v>
      </c>
      <c r="N71" s="86"/>
    </row>
    <row r="72" spans="2:14" ht="118.5" hidden="1" outlineLevel="1" x14ac:dyDescent="0.35">
      <c r="B72" s="5" t="s">
        <v>82</v>
      </c>
      <c r="C72" s="80" t="s">
        <v>931</v>
      </c>
      <c r="D72" s="89" t="s">
        <v>586</v>
      </c>
      <c r="E72" s="93" t="s">
        <v>44</v>
      </c>
      <c r="F72" s="17"/>
      <c r="G72" s="18"/>
      <c r="H72" s="18"/>
      <c r="I72" s="19"/>
      <c r="J72" s="20"/>
      <c r="K72" s="83">
        <f t="shared" si="4"/>
        <v>0</v>
      </c>
      <c r="L72" s="84">
        <v>146.82876533333334</v>
      </c>
      <c r="M72" s="85">
        <f t="shared" si="5"/>
        <v>0</v>
      </c>
      <c r="N72" s="86"/>
    </row>
    <row r="73" spans="2:14" ht="120" hidden="1" outlineLevel="1" x14ac:dyDescent="0.35">
      <c r="B73" s="5" t="s">
        <v>83</v>
      </c>
      <c r="C73" s="80" t="s">
        <v>931</v>
      </c>
      <c r="D73" s="89" t="s">
        <v>587</v>
      </c>
      <c r="E73" s="93" t="s">
        <v>44</v>
      </c>
      <c r="F73" s="17"/>
      <c r="G73" s="18">
        <v>0</v>
      </c>
      <c r="H73" s="18"/>
      <c r="I73" s="19"/>
      <c r="J73" s="20"/>
      <c r="K73" s="83">
        <f t="shared" si="4"/>
        <v>0</v>
      </c>
      <c r="L73" s="84">
        <v>155.79543200000001</v>
      </c>
      <c r="M73" s="85">
        <f t="shared" si="5"/>
        <v>0</v>
      </c>
      <c r="N73" s="86"/>
    </row>
    <row r="74" spans="2:14" ht="120" hidden="1" outlineLevel="1" x14ac:dyDescent="0.35">
      <c r="B74" s="5" t="s">
        <v>84</v>
      </c>
      <c r="C74" s="80" t="s">
        <v>931</v>
      </c>
      <c r="D74" s="89" t="s">
        <v>588</v>
      </c>
      <c r="E74" s="93" t="s">
        <v>44</v>
      </c>
      <c r="F74" s="17"/>
      <c r="G74" s="18">
        <v>50.18</v>
      </c>
      <c r="H74" s="18"/>
      <c r="I74" s="19"/>
      <c r="J74" s="20"/>
      <c r="K74" s="83">
        <f t="shared" si="4"/>
        <v>50.18</v>
      </c>
      <c r="L74" s="84">
        <v>146.82876533333334</v>
      </c>
      <c r="M74" s="85">
        <f t="shared" si="5"/>
        <v>7367.8674444266671</v>
      </c>
      <c r="N74" s="86"/>
    </row>
    <row r="75" spans="2:14" ht="120" hidden="1" outlineLevel="1" x14ac:dyDescent="0.35">
      <c r="B75" s="5" t="s">
        <v>86</v>
      </c>
      <c r="C75" s="80" t="s">
        <v>931</v>
      </c>
      <c r="D75" s="89" t="s">
        <v>589</v>
      </c>
      <c r="E75" s="93" t="s">
        <v>44</v>
      </c>
      <c r="F75" s="17"/>
      <c r="G75" s="18"/>
      <c r="H75" s="18"/>
      <c r="I75" s="19"/>
      <c r="J75" s="20"/>
      <c r="K75" s="83">
        <f t="shared" si="4"/>
        <v>0</v>
      </c>
      <c r="L75" s="84">
        <v>146.82876533333334</v>
      </c>
      <c r="M75" s="85">
        <f t="shared" si="5"/>
        <v>0</v>
      </c>
      <c r="N75" s="86"/>
    </row>
    <row r="76" spans="2:14" s="94" customFormat="1" ht="120" hidden="1" outlineLevel="1" x14ac:dyDescent="0.35">
      <c r="B76" s="5" t="s">
        <v>87</v>
      </c>
      <c r="C76" s="80" t="s">
        <v>931</v>
      </c>
      <c r="D76" s="89" t="s">
        <v>590</v>
      </c>
      <c r="E76" s="93" t="s">
        <v>44</v>
      </c>
      <c r="F76" s="17"/>
      <c r="G76" s="18">
        <v>0</v>
      </c>
      <c r="H76" s="18"/>
      <c r="I76" s="19"/>
      <c r="J76" s="20"/>
      <c r="K76" s="83">
        <f t="shared" si="4"/>
        <v>0</v>
      </c>
      <c r="L76" s="84">
        <v>155.79543200000001</v>
      </c>
      <c r="M76" s="85">
        <f t="shared" si="5"/>
        <v>0</v>
      </c>
      <c r="N76" s="86"/>
    </row>
    <row r="77" spans="2:14" s="94" customFormat="1" ht="46.5" hidden="1" outlineLevel="1" x14ac:dyDescent="0.35">
      <c r="B77" s="5" t="s">
        <v>88</v>
      </c>
      <c r="C77" s="80" t="s">
        <v>931</v>
      </c>
      <c r="D77" s="89" t="s">
        <v>591</v>
      </c>
      <c r="E77" s="105" t="s">
        <v>44</v>
      </c>
      <c r="F77" s="17"/>
      <c r="G77" s="18"/>
      <c r="H77" s="18"/>
      <c r="I77" s="19"/>
      <c r="J77" s="20"/>
      <c r="K77" s="83">
        <f t="shared" si="4"/>
        <v>0</v>
      </c>
      <c r="L77" s="84">
        <v>81.856171500000002</v>
      </c>
      <c r="M77" s="85">
        <f t="shared" si="5"/>
        <v>0</v>
      </c>
      <c r="N77" s="86"/>
    </row>
    <row r="78" spans="2:14" s="94" customFormat="1" ht="70.5" hidden="1" outlineLevel="1" x14ac:dyDescent="0.35">
      <c r="B78" s="5" t="s">
        <v>89</v>
      </c>
      <c r="C78" s="80" t="s">
        <v>931</v>
      </c>
      <c r="D78" s="89" t="s">
        <v>592</v>
      </c>
      <c r="E78" s="105" t="s">
        <v>44</v>
      </c>
      <c r="F78" s="17"/>
      <c r="G78" s="18"/>
      <c r="H78" s="18"/>
      <c r="I78" s="19"/>
      <c r="J78" s="20"/>
      <c r="K78" s="83">
        <f t="shared" si="4"/>
        <v>0</v>
      </c>
      <c r="L78" s="84">
        <v>77.99811316666667</v>
      </c>
      <c r="M78" s="85">
        <f t="shared" si="5"/>
        <v>0</v>
      </c>
      <c r="N78" s="86"/>
    </row>
    <row r="79" spans="2:14" s="94" customFormat="1" ht="48" hidden="1" outlineLevel="1" x14ac:dyDescent="0.35">
      <c r="B79" s="5" t="s">
        <v>90</v>
      </c>
      <c r="C79" s="80" t="s">
        <v>931</v>
      </c>
      <c r="D79" s="89" t="s">
        <v>593</v>
      </c>
      <c r="E79" s="105" t="s">
        <v>44</v>
      </c>
      <c r="F79" s="17"/>
      <c r="G79" s="18"/>
      <c r="H79" s="18"/>
      <c r="I79" s="19"/>
      <c r="J79" s="20"/>
      <c r="K79" s="83">
        <f t="shared" si="4"/>
        <v>0</v>
      </c>
      <c r="L79" s="84">
        <v>88.398113166666676</v>
      </c>
      <c r="M79" s="85">
        <f t="shared" si="5"/>
        <v>0</v>
      </c>
      <c r="N79" s="86"/>
    </row>
    <row r="80" spans="2:14" s="94" customFormat="1" hidden="1" outlineLevel="1" x14ac:dyDescent="0.35">
      <c r="B80" s="4"/>
      <c r="C80" s="87"/>
      <c r="D80" s="74" t="s">
        <v>77</v>
      </c>
      <c r="E80" s="75"/>
      <c r="F80" s="14"/>
      <c r="G80" s="15"/>
      <c r="H80" s="15"/>
      <c r="I80" s="15"/>
      <c r="J80" s="16"/>
      <c r="K80" s="76"/>
      <c r="L80" s="77"/>
      <c r="M80" s="88"/>
      <c r="N80" s="86"/>
    </row>
    <row r="81" spans="1:14" s="94" customFormat="1" ht="120" hidden="1" outlineLevel="1" x14ac:dyDescent="0.35">
      <c r="B81" s="5" t="s">
        <v>91</v>
      </c>
      <c r="C81" s="80" t="s">
        <v>931</v>
      </c>
      <c r="D81" s="89" t="s">
        <v>594</v>
      </c>
      <c r="E81" s="105" t="s">
        <v>44</v>
      </c>
      <c r="F81" s="17"/>
      <c r="G81" s="18">
        <v>11.63</v>
      </c>
      <c r="H81" s="18"/>
      <c r="I81" s="19"/>
      <c r="J81" s="20"/>
      <c r="K81" s="83">
        <f>SUM(F81:J81)</f>
        <v>11.63</v>
      </c>
      <c r="L81" s="84">
        <v>929.435022</v>
      </c>
      <c r="M81" s="85">
        <f>K81*L81</f>
        <v>10809.329305860001</v>
      </c>
      <c r="N81" s="86"/>
    </row>
    <row r="82" spans="1:14" s="94" customFormat="1" ht="46.5" hidden="1" outlineLevel="1" x14ac:dyDescent="0.35">
      <c r="B82" s="5" t="s">
        <v>92</v>
      </c>
      <c r="C82" s="80" t="s">
        <v>931</v>
      </c>
      <c r="D82" s="89" t="s">
        <v>595</v>
      </c>
      <c r="E82" s="105" t="s">
        <v>44</v>
      </c>
      <c r="F82" s="17"/>
      <c r="G82" s="18"/>
      <c r="H82" s="18"/>
      <c r="I82" s="19"/>
      <c r="J82" s="20"/>
      <c r="K82" s="83">
        <f>SUM(F82:J82)</f>
        <v>0</v>
      </c>
      <c r="L82" s="84">
        <v>107.42552726666668</v>
      </c>
      <c r="M82" s="85">
        <f>K82*L82</f>
        <v>0</v>
      </c>
      <c r="N82" s="86"/>
    </row>
    <row r="83" spans="1:14" s="94" customFormat="1" ht="46.5" hidden="1" outlineLevel="1" x14ac:dyDescent="0.35">
      <c r="B83" s="5" t="s">
        <v>93</v>
      </c>
      <c r="C83" s="80" t="s">
        <v>931</v>
      </c>
      <c r="D83" s="89" t="s">
        <v>596</v>
      </c>
      <c r="E83" s="105" t="s">
        <v>44</v>
      </c>
      <c r="F83" s="17"/>
      <c r="G83" s="18"/>
      <c r="H83" s="18"/>
      <c r="I83" s="19"/>
      <c r="J83" s="20"/>
      <c r="K83" s="83">
        <f>SUM(F83:J83)</f>
        <v>0</v>
      </c>
      <c r="L83" s="84">
        <v>107.42552726666668</v>
      </c>
      <c r="M83" s="85">
        <f>K83*L83</f>
        <v>0</v>
      </c>
      <c r="N83" s="86"/>
    </row>
    <row r="84" spans="1:14" s="94" customFormat="1" ht="96" hidden="1" outlineLevel="1" x14ac:dyDescent="0.35">
      <c r="B84" s="5" t="s">
        <v>744</v>
      </c>
      <c r="C84" s="80" t="s">
        <v>931</v>
      </c>
      <c r="D84" s="89" t="s">
        <v>597</v>
      </c>
      <c r="E84" s="105" t="s">
        <v>50</v>
      </c>
      <c r="F84" s="17"/>
      <c r="G84" s="18"/>
      <c r="H84" s="18"/>
      <c r="I84" s="19"/>
      <c r="J84" s="20"/>
      <c r="K84" s="83">
        <f>SUM(F84:J84)</f>
        <v>0</v>
      </c>
      <c r="L84" s="84">
        <v>64.761366666666675</v>
      </c>
      <c r="M84" s="85">
        <f>K84*L84</f>
        <v>0</v>
      </c>
      <c r="N84" s="86"/>
    </row>
    <row r="85" spans="1:14" s="94" customFormat="1" hidden="1" outlineLevel="1" x14ac:dyDescent="0.35">
      <c r="B85" s="4"/>
      <c r="C85" s="87"/>
      <c r="D85" s="74" t="s">
        <v>79</v>
      </c>
      <c r="E85" s="75"/>
      <c r="F85" s="14"/>
      <c r="G85" s="15"/>
      <c r="H85" s="15"/>
      <c r="I85" s="15"/>
      <c r="J85" s="16"/>
      <c r="K85" s="76"/>
      <c r="L85" s="77"/>
      <c r="M85" s="88"/>
      <c r="N85" s="86"/>
    </row>
    <row r="86" spans="1:14" s="72" customFormat="1" ht="48" hidden="1" outlineLevel="1" x14ac:dyDescent="0.3">
      <c r="A86" s="64"/>
      <c r="B86" s="7" t="s">
        <v>745</v>
      </c>
      <c r="C86" s="80" t="s">
        <v>931</v>
      </c>
      <c r="D86" s="89" t="s">
        <v>756</v>
      </c>
      <c r="E86" s="93" t="s">
        <v>44</v>
      </c>
      <c r="F86" s="17"/>
      <c r="G86" s="18">
        <v>41.75</v>
      </c>
      <c r="H86" s="18"/>
      <c r="I86" s="18"/>
      <c r="J86" s="18"/>
      <c r="K86" s="83">
        <f t="shared" ref="K86:K92" si="6">SUM(F86:J86)</f>
        <v>41.75</v>
      </c>
      <c r="L86" s="84">
        <v>464.58201191532652</v>
      </c>
      <c r="M86" s="85">
        <f t="shared" ref="M86:M92" si="7">K86*L86</f>
        <v>19396.298997464881</v>
      </c>
      <c r="N86" s="86"/>
    </row>
    <row r="87" spans="1:14" s="72" customFormat="1" ht="96" hidden="1" outlineLevel="1" x14ac:dyDescent="0.3">
      <c r="A87" s="64"/>
      <c r="B87" s="7" t="s">
        <v>746</v>
      </c>
      <c r="C87" s="80" t="s">
        <v>931</v>
      </c>
      <c r="D87" s="89" t="s">
        <v>755</v>
      </c>
      <c r="E87" s="93" t="s">
        <v>44</v>
      </c>
      <c r="F87" s="17"/>
      <c r="G87" s="18">
        <v>28</v>
      </c>
      <c r="H87" s="18"/>
      <c r="I87" s="18"/>
      <c r="J87" s="18"/>
      <c r="K87" s="83">
        <f t="shared" si="6"/>
        <v>28</v>
      </c>
      <c r="L87" s="84">
        <v>952.9420253547687</v>
      </c>
      <c r="M87" s="85">
        <f t="shared" si="7"/>
        <v>26682.376709933524</v>
      </c>
      <c r="N87" s="86"/>
    </row>
    <row r="88" spans="1:14" s="72" customFormat="1" ht="120" hidden="1" outlineLevel="1" x14ac:dyDescent="0.3">
      <c r="A88" s="64"/>
      <c r="B88" s="7" t="s">
        <v>747</v>
      </c>
      <c r="C88" s="80" t="s">
        <v>931</v>
      </c>
      <c r="D88" s="89" t="s">
        <v>757</v>
      </c>
      <c r="E88" s="93" t="s">
        <v>44</v>
      </c>
      <c r="F88" s="17"/>
      <c r="G88" s="18">
        <v>22.9</v>
      </c>
      <c r="H88" s="18"/>
      <c r="I88" s="19"/>
      <c r="J88" s="20"/>
      <c r="K88" s="83">
        <f t="shared" si="6"/>
        <v>22.9</v>
      </c>
      <c r="L88" s="84">
        <v>856.93375994676205</v>
      </c>
      <c r="M88" s="85">
        <f t="shared" si="7"/>
        <v>19623.78310278085</v>
      </c>
      <c r="N88" s="86"/>
    </row>
    <row r="89" spans="1:14" s="72" customFormat="1" ht="72" hidden="1" outlineLevel="1" x14ac:dyDescent="0.3">
      <c r="A89" s="64"/>
      <c r="B89" s="7" t="s">
        <v>748</v>
      </c>
      <c r="C89" s="80" t="s">
        <v>931</v>
      </c>
      <c r="D89" s="89" t="s">
        <v>759</v>
      </c>
      <c r="E89" s="93" t="s">
        <v>44</v>
      </c>
      <c r="F89" s="17"/>
      <c r="G89" s="18">
        <v>13.9</v>
      </c>
      <c r="H89" s="18"/>
      <c r="I89" s="18"/>
      <c r="J89" s="18"/>
      <c r="K89" s="83">
        <f t="shared" si="6"/>
        <v>13.9</v>
      </c>
      <c r="L89" s="84">
        <v>1895.775358688102</v>
      </c>
      <c r="M89" s="85">
        <f t="shared" si="7"/>
        <v>26351.277485764618</v>
      </c>
      <c r="N89" s="86"/>
    </row>
    <row r="90" spans="1:14" s="72" customFormat="1" ht="72" hidden="1" outlineLevel="1" x14ac:dyDescent="0.3">
      <c r="A90" s="64"/>
      <c r="B90" s="7" t="s">
        <v>749</v>
      </c>
      <c r="C90" s="80" t="s">
        <v>931</v>
      </c>
      <c r="D90" s="89" t="s">
        <v>758</v>
      </c>
      <c r="E90" s="93" t="s">
        <v>44</v>
      </c>
      <c r="F90" s="17"/>
      <c r="G90" s="18">
        <v>16.200000000000003</v>
      </c>
      <c r="H90" s="18"/>
      <c r="I90" s="18"/>
      <c r="J90" s="18"/>
      <c r="K90" s="83">
        <f t="shared" si="6"/>
        <v>16.200000000000003</v>
      </c>
      <c r="L90" s="84">
        <v>768.95976309341177</v>
      </c>
      <c r="M90" s="85">
        <f t="shared" si="7"/>
        <v>12457.148162113273</v>
      </c>
      <c r="N90" s="86"/>
    </row>
    <row r="91" spans="1:14" s="72" customFormat="1" ht="72" hidden="1" outlineLevel="1" x14ac:dyDescent="0.3">
      <c r="A91" s="64"/>
      <c r="B91" s="7" t="s">
        <v>789</v>
      </c>
      <c r="C91" s="80" t="s">
        <v>931</v>
      </c>
      <c r="D91" s="89" t="s">
        <v>760</v>
      </c>
      <c r="E91" s="93" t="s">
        <v>44</v>
      </c>
      <c r="F91" s="17"/>
      <c r="G91" s="18">
        <v>4.5999999999999996</v>
      </c>
      <c r="H91" s="18"/>
      <c r="I91" s="18"/>
      <c r="J91" s="18"/>
      <c r="K91" s="83">
        <f t="shared" si="6"/>
        <v>4.5999999999999996</v>
      </c>
      <c r="L91" s="84">
        <v>845.5128247254388</v>
      </c>
      <c r="M91" s="85">
        <f t="shared" si="7"/>
        <v>3889.3589937370184</v>
      </c>
      <c r="N91" s="86"/>
    </row>
    <row r="92" spans="1:14" s="72" customFormat="1" ht="168" hidden="1" outlineLevel="1" x14ac:dyDescent="0.3">
      <c r="A92" s="64"/>
      <c r="B92" s="7" t="s">
        <v>790</v>
      </c>
      <c r="C92" s="80" t="s">
        <v>931</v>
      </c>
      <c r="D92" s="89" t="s">
        <v>761</v>
      </c>
      <c r="E92" s="105" t="s">
        <v>44</v>
      </c>
      <c r="F92" s="17"/>
      <c r="G92" s="18"/>
      <c r="H92" s="18"/>
      <c r="I92" s="18"/>
      <c r="J92" s="18"/>
      <c r="K92" s="83">
        <f t="shared" si="6"/>
        <v>0</v>
      </c>
      <c r="L92" s="84">
        <v>976.14500166410983</v>
      </c>
      <c r="M92" s="85">
        <f t="shared" si="7"/>
        <v>0</v>
      </c>
      <c r="N92" s="86"/>
    </row>
    <row r="93" spans="1:14" s="94" customFormat="1" hidden="1" outlineLevel="1" x14ac:dyDescent="0.35">
      <c r="B93" s="4"/>
      <c r="C93" s="87"/>
      <c r="D93" s="74" t="s">
        <v>85</v>
      </c>
      <c r="E93" s="75"/>
      <c r="F93" s="14"/>
      <c r="G93" s="15"/>
      <c r="H93" s="15"/>
      <c r="I93" s="15"/>
      <c r="J93" s="16"/>
      <c r="K93" s="76"/>
      <c r="L93" s="77"/>
      <c r="M93" s="88"/>
      <c r="N93" s="86"/>
    </row>
    <row r="94" spans="1:14" s="94" customFormat="1" ht="66.75" hidden="1" customHeight="1" outlineLevel="1" x14ac:dyDescent="0.35">
      <c r="B94" s="7" t="s">
        <v>791</v>
      </c>
      <c r="C94" s="80" t="s">
        <v>931</v>
      </c>
      <c r="D94" s="106" t="s">
        <v>841</v>
      </c>
      <c r="E94" s="100" t="s">
        <v>36</v>
      </c>
      <c r="F94" s="17"/>
      <c r="G94" s="18">
        <v>13</v>
      </c>
      <c r="H94" s="18"/>
      <c r="I94" s="19"/>
      <c r="J94" s="20"/>
      <c r="K94" s="83">
        <f t="shared" ref="K94:K100" si="8">SUM(F94:J94)</f>
        <v>13</v>
      </c>
      <c r="L94" s="84">
        <v>754.12086666666676</v>
      </c>
      <c r="M94" s="85">
        <f t="shared" ref="M94:M100" si="9">K94*L94</f>
        <v>9803.5712666666677</v>
      </c>
      <c r="N94" s="86"/>
    </row>
    <row r="95" spans="1:14" s="94" customFormat="1" ht="118.5" hidden="1" outlineLevel="1" x14ac:dyDescent="0.35">
      <c r="B95" s="7" t="s">
        <v>792</v>
      </c>
      <c r="C95" s="80" t="s">
        <v>931</v>
      </c>
      <c r="D95" s="106" t="s">
        <v>750</v>
      </c>
      <c r="E95" s="100" t="s">
        <v>36</v>
      </c>
      <c r="F95" s="17"/>
      <c r="G95" s="18">
        <v>9</v>
      </c>
      <c r="H95" s="18"/>
      <c r="I95" s="19"/>
      <c r="J95" s="20"/>
      <c r="K95" s="83">
        <f t="shared" si="8"/>
        <v>9</v>
      </c>
      <c r="L95" s="84">
        <v>2127.4032008108998</v>
      </c>
      <c r="M95" s="85">
        <f t="shared" si="9"/>
        <v>19146.628807298097</v>
      </c>
      <c r="N95" s="86"/>
    </row>
    <row r="96" spans="1:14" s="94" customFormat="1" ht="142.5" hidden="1" outlineLevel="1" x14ac:dyDescent="0.35">
      <c r="B96" s="7" t="s">
        <v>793</v>
      </c>
      <c r="C96" s="80" t="s">
        <v>931</v>
      </c>
      <c r="D96" s="89" t="s">
        <v>751</v>
      </c>
      <c r="E96" s="100" t="s">
        <v>36</v>
      </c>
      <c r="F96" s="17"/>
      <c r="G96" s="18"/>
      <c r="H96" s="18"/>
      <c r="I96" s="19"/>
      <c r="J96" s="20"/>
      <c r="K96" s="83">
        <f t="shared" si="8"/>
        <v>0</v>
      </c>
      <c r="L96" s="84">
        <v>2751.8291882243007</v>
      </c>
      <c r="M96" s="85">
        <f t="shared" si="9"/>
        <v>0</v>
      </c>
      <c r="N96" s="86"/>
    </row>
    <row r="97" spans="1:14" s="94" customFormat="1" ht="214.5" hidden="1" outlineLevel="1" x14ac:dyDescent="0.35">
      <c r="B97" s="7" t="s">
        <v>794</v>
      </c>
      <c r="C97" s="80" t="s">
        <v>931</v>
      </c>
      <c r="D97" s="106" t="s">
        <v>754</v>
      </c>
      <c r="E97" s="100" t="s">
        <v>36</v>
      </c>
      <c r="F97" s="17"/>
      <c r="G97" s="18"/>
      <c r="H97" s="18"/>
      <c r="I97" s="19"/>
      <c r="J97" s="20"/>
      <c r="K97" s="83">
        <f t="shared" si="8"/>
        <v>0</v>
      </c>
      <c r="L97" s="84">
        <v>2379.8620000000005</v>
      </c>
      <c r="M97" s="85">
        <f t="shared" si="9"/>
        <v>0</v>
      </c>
      <c r="N97" s="86"/>
    </row>
    <row r="98" spans="1:14" s="94" customFormat="1" ht="118.5" hidden="1" outlineLevel="1" x14ac:dyDescent="0.35">
      <c r="B98" s="7" t="s">
        <v>795</v>
      </c>
      <c r="C98" s="80" t="s">
        <v>931</v>
      </c>
      <c r="D98" s="89" t="s">
        <v>752</v>
      </c>
      <c r="E98" s="100" t="s">
        <v>36</v>
      </c>
      <c r="F98" s="17"/>
      <c r="G98" s="18"/>
      <c r="H98" s="18"/>
      <c r="I98" s="19"/>
      <c r="J98" s="20"/>
      <c r="K98" s="83">
        <f t="shared" si="8"/>
        <v>0</v>
      </c>
      <c r="L98" s="84">
        <v>2286.2440855042555</v>
      </c>
      <c r="M98" s="85">
        <f t="shared" si="9"/>
        <v>0</v>
      </c>
      <c r="N98" s="86"/>
    </row>
    <row r="99" spans="1:14" s="94" customFormat="1" ht="190.5" hidden="1" outlineLevel="1" x14ac:dyDescent="0.35">
      <c r="B99" s="7" t="s">
        <v>796</v>
      </c>
      <c r="C99" s="80" t="s">
        <v>931</v>
      </c>
      <c r="D99" s="89" t="s">
        <v>753</v>
      </c>
      <c r="E99" s="100" t="s">
        <v>36</v>
      </c>
      <c r="F99" s="17"/>
      <c r="G99" s="18"/>
      <c r="H99" s="18"/>
      <c r="I99" s="19"/>
      <c r="J99" s="20"/>
      <c r="K99" s="83">
        <f t="shared" si="8"/>
        <v>0</v>
      </c>
      <c r="L99" s="84">
        <v>2182.8073333333336</v>
      </c>
      <c r="M99" s="85">
        <f t="shared" si="9"/>
        <v>0</v>
      </c>
      <c r="N99" s="86"/>
    </row>
    <row r="100" spans="1:14" s="94" customFormat="1" ht="142.5" hidden="1" outlineLevel="1" x14ac:dyDescent="0.35">
      <c r="B100" s="7" t="s">
        <v>797</v>
      </c>
      <c r="C100" s="80" t="s">
        <v>931</v>
      </c>
      <c r="D100" s="89" t="s">
        <v>926</v>
      </c>
      <c r="E100" s="100" t="s">
        <v>36</v>
      </c>
      <c r="F100" s="17"/>
      <c r="G100" s="18"/>
      <c r="H100" s="18"/>
      <c r="I100" s="19"/>
      <c r="J100" s="20"/>
      <c r="K100" s="83">
        <f t="shared" si="8"/>
        <v>0</v>
      </c>
      <c r="L100" s="84">
        <v>2165.8207521709223</v>
      </c>
      <c r="M100" s="85">
        <f t="shared" si="9"/>
        <v>0</v>
      </c>
      <c r="N100" s="86"/>
    </row>
    <row r="101" spans="1:14" s="94" customFormat="1" hidden="1" outlineLevel="1" x14ac:dyDescent="0.35">
      <c r="B101" s="4"/>
      <c r="C101" s="87"/>
      <c r="D101" s="74" t="s">
        <v>762</v>
      </c>
      <c r="E101" s="75"/>
      <c r="F101" s="14"/>
      <c r="G101" s="15"/>
      <c r="H101" s="15"/>
      <c r="I101" s="15"/>
      <c r="J101" s="16"/>
      <c r="K101" s="76"/>
      <c r="L101" s="77"/>
      <c r="M101" s="88"/>
      <c r="N101" s="86"/>
    </row>
    <row r="102" spans="1:14" s="94" customFormat="1" ht="96" hidden="1" outlineLevel="1" x14ac:dyDescent="0.35">
      <c r="B102" s="7" t="s">
        <v>798</v>
      </c>
      <c r="C102" s="80" t="s">
        <v>931</v>
      </c>
      <c r="D102" s="89" t="s">
        <v>927</v>
      </c>
      <c r="E102" s="100" t="s">
        <v>185</v>
      </c>
      <c r="F102" s="17"/>
      <c r="G102" s="18"/>
      <c r="H102" s="18"/>
      <c r="I102" s="19"/>
      <c r="J102" s="20"/>
      <c r="K102" s="83">
        <f>SUM(F102:J102)</f>
        <v>0</v>
      </c>
      <c r="L102" s="84">
        <v>640.52746666666678</v>
      </c>
      <c r="M102" s="85">
        <f>K102*L102</f>
        <v>0</v>
      </c>
      <c r="N102" s="86"/>
    </row>
    <row r="103" spans="1:14" s="94" customFormat="1" ht="96" hidden="1" outlineLevel="1" x14ac:dyDescent="0.35">
      <c r="B103" s="7" t="s">
        <v>799</v>
      </c>
      <c r="C103" s="80" t="s">
        <v>931</v>
      </c>
      <c r="D103" s="89" t="s">
        <v>928</v>
      </c>
      <c r="E103" s="100" t="s">
        <v>185</v>
      </c>
      <c r="F103" s="17"/>
      <c r="G103" s="18"/>
      <c r="H103" s="18"/>
      <c r="I103" s="19"/>
      <c r="J103" s="20"/>
      <c r="K103" s="83">
        <f>SUM(F103:J103)</f>
        <v>0</v>
      </c>
      <c r="L103" s="84">
        <v>640.52746666666678</v>
      </c>
      <c r="M103" s="85">
        <f>K103*L103</f>
        <v>0</v>
      </c>
      <c r="N103" s="86"/>
    </row>
    <row r="104" spans="1:14" s="94" customFormat="1" ht="72.75" hidden="1" outlineLevel="1" thickBot="1" x14ac:dyDescent="0.4">
      <c r="B104" s="7" t="s">
        <v>842</v>
      </c>
      <c r="C104" s="80" t="s">
        <v>931</v>
      </c>
      <c r="D104" s="89" t="s">
        <v>929</v>
      </c>
      <c r="E104" s="100" t="s">
        <v>36</v>
      </c>
      <c r="F104" s="17"/>
      <c r="G104" s="18"/>
      <c r="H104" s="18"/>
      <c r="I104" s="19"/>
      <c r="J104" s="20"/>
      <c r="K104" s="83">
        <f>SUM(F104:J104)</f>
        <v>0</v>
      </c>
      <c r="L104" s="84">
        <v>640.52746666666678</v>
      </c>
      <c r="M104" s="85">
        <f>K104*L104</f>
        <v>0</v>
      </c>
      <c r="N104" s="86"/>
    </row>
    <row r="105" spans="1:14" s="72" customFormat="1" ht="24.75" collapsed="1" thickBot="1" x14ac:dyDescent="0.35">
      <c r="A105" s="64"/>
      <c r="B105" s="65" t="s">
        <v>94</v>
      </c>
      <c r="C105" s="66"/>
      <c r="D105" s="67"/>
      <c r="E105" s="67"/>
      <c r="F105" s="1"/>
      <c r="G105" s="2"/>
      <c r="H105" s="2"/>
      <c r="I105" s="2"/>
      <c r="J105" s="3"/>
      <c r="K105" s="69"/>
      <c r="L105" s="95"/>
      <c r="M105" s="96">
        <f>SUM(M106:M112)</f>
        <v>33499.212591082665</v>
      </c>
      <c r="N105" s="97"/>
    </row>
    <row r="106" spans="1:14" s="94" customFormat="1" ht="48" hidden="1" outlineLevel="1" x14ac:dyDescent="0.35">
      <c r="B106" s="7" t="s">
        <v>95</v>
      </c>
      <c r="C106" s="80" t="s">
        <v>931</v>
      </c>
      <c r="D106" s="89" t="s">
        <v>598</v>
      </c>
      <c r="E106" s="92" t="s">
        <v>44</v>
      </c>
      <c r="F106" s="17"/>
      <c r="G106" s="18">
        <v>1026.28</v>
      </c>
      <c r="H106" s="18"/>
      <c r="I106" s="19"/>
      <c r="J106" s="20"/>
      <c r="K106" s="83">
        <f t="shared" ref="K106:K111" si="10">SUM(F106:J106)</f>
        <v>1026.28</v>
      </c>
      <c r="L106" s="84">
        <v>25.634280533333335</v>
      </c>
      <c r="M106" s="85">
        <f>K106*L106</f>
        <v>26307.949425749335</v>
      </c>
      <c r="N106" s="86"/>
    </row>
    <row r="107" spans="1:14" s="94" customFormat="1" ht="70.5" hidden="1" outlineLevel="1" x14ac:dyDescent="0.35">
      <c r="B107" s="7" t="s">
        <v>96</v>
      </c>
      <c r="C107" s="80" t="s">
        <v>931</v>
      </c>
      <c r="D107" s="89" t="s">
        <v>599</v>
      </c>
      <c r="E107" s="92" t="s">
        <v>44</v>
      </c>
      <c r="F107" s="17"/>
      <c r="G107" s="18">
        <v>0</v>
      </c>
      <c r="H107" s="18"/>
      <c r="I107" s="19"/>
      <c r="J107" s="20"/>
      <c r="K107" s="83">
        <f t="shared" si="10"/>
        <v>0</v>
      </c>
      <c r="L107" s="84">
        <v>79.854929421993816</v>
      </c>
      <c r="M107" s="85">
        <f t="shared" ref="M107:M112" si="11">K107*L107</f>
        <v>0</v>
      </c>
      <c r="N107" s="86"/>
    </row>
    <row r="108" spans="1:14" s="94" customFormat="1" ht="48" hidden="1" outlineLevel="1" x14ac:dyDescent="0.35">
      <c r="B108" s="7" t="s">
        <v>97</v>
      </c>
      <c r="C108" s="80" t="s">
        <v>931</v>
      </c>
      <c r="D108" s="89" t="s">
        <v>600</v>
      </c>
      <c r="E108" s="92" t="s">
        <v>44</v>
      </c>
      <c r="F108" s="17"/>
      <c r="G108" s="18">
        <v>292.95999999999998</v>
      </c>
      <c r="H108" s="18"/>
      <c r="I108" s="19"/>
      <c r="J108" s="20"/>
      <c r="K108" s="83">
        <f t="shared" si="10"/>
        <v>292.95999999999998</v>
      </c>
      <c r="L108" s="84">
        <v>23.103150000000003</v>
      </c>
      <c r="M108" s="85">
        <f t="shared" si="11"/>
        <v>6768.2988240000004</v>
      </c>
      <c r="N108" s="86"/>
    </row>
    <row r="109" spans="1:14" s="94" customFormat="1" ht="42.75" hidden="1" customHeight="1" outlineLevel="1" x14ac:dyDescent="0.35">
      <c r="B109" s="7" t="s">
        <v>98</v>
      </c>
      <c r="C109" s="80" t="s">
        <v>931</v>
      </c>
      <c r="D109" s="106" t="s">
        <v>601</v>
      </c>
      <c r="E109" s="92" t="s">
        <v>44</v>
      </c>
      <c r="F109" s="17"/>
      <c r="G109" s="18">
        <v>5.95</v>
      </c>
      <c r="H109" s="18"/>
      <c r="I109" s="19"/>
      <c r="J109" s="20"/>
      <c r="K109" s="83">
        <f t="shared" si="10"/>
        <v>5.95</v>
      </c>
      <c r="L109" s="84">
        <v>56.25383333333334</v>
      </c>
      <c r="M109" s="85">
        <f t="shared" si="11"/>
        <v>334.71030833333339</v>
      </c>
      <c r="N109" s="86"/>
    </row>
    <row r="110" spans="1:14" s="94" customFormat="1" ht="72" hidden="1" outlineLevel="1" x14ac:dyDescent="0.35">
      <c r="B110" s="7" t="s">
        <v>99</v>
      </c>
      <c r="C110" s="80" t="s">
        <v>931</v>
      </c>
      <c r="D110" s="106" t="s">
        <v>617</v>
      </c>
      <c r="E110" s="92" t="s">
        <v>44</v>
      </c>
      <c r="F110" s="17"/>
      <c r="G110" s="18"/>
      <c r="H110" s="18"/>
      <c r="I110" s="19"/>
      <c r="J110" s="20"/>
      <c r="K110" s="83">
        <f>SUM(F110:J110)</f>
        <v>0</v>
      </c>
      <c r="L110" s="84">
        <v>138.26360000000003</v>
      </c>
      <c r="M110" s="85">
        <f t="shared" si="11"/>
        <v>0</v>
      </c>
      <c r="N110" s="86"/>
    </row>
    <row r="111" spans="1:14" s="94" customFormat="1" ht="69" hidden="1" customHeight="1" outlineLevel="1" x14ac:dyDescent="0.35">
      <c r="B111" s="7" t="s">
        <v>100</v>
      </c>
      <c r="C111" s="80" t="s">
        <v>931</v>
      </c>
      <c r="D111" s="89" t="s">
        <v>618</v>
      </c>
      <c r="E111" s="92" t="s">
        <v>44</v>
      </c>
      <c r="F111" s="17"/>
      <c r="G111" s="18">
        <v>3.82</v>
      </c>
      <c r="H111" s="18"/>
      <c r="I111" s="19"/>
      <c r="J111" s="20"/>
      <c r="K111" s="83">
        <f t="shared" si="10"/>
        <v>3.82</v>
      </c>
      <c r="L111" s="84">
        <v>23.103150000000003</v>
      </c>
      <c r="M111" s="85">
        <f t="shared" si="11"/>
        <v>88.254033000000007</v>
      </c>
      <c r="N111" s="86"/>
    </row>
    <row r="112" spans="1:14" s="94" customFormat="1" ht="57.75" hidden="1" customHeight="1" outlineLevel="1" thickBot="1" x14ac:dyDescent="0.4">
      <c r="B112" s="7" t="s">
        <v>537</v>
      </c>
      <c r="C112" s="80" t="s">
        <v>931</v>
      </c>
      <c r="D112" s="89" t="s">
        <v>602</v>
      </c>
      <c r="E112" s="92" t="s">
        <v>50</v>
      </c>
      <c r="F112" s="17"/>
      <c r="G112" s="18">
        <v>0</v>
      </c>
      <c r="H112" s="18"/>
      <c r="I112" s="19"/>
      <c r="J112" s="20"/>
      <c r="K112" s="83">
        <f>SUM(F112:J112)</f>
        <v>0</v>
      </c>
      <c r="L112" s="84">
        <v>14.815360000000004</v>
      </c>
      <c r="M112" s="85">
        <f t="shared" si="11"/>
        <v>0</v>
      </c>
      <c r="N112" s="86"/>
    </row>
    <row r="113" spans="1:14" s="94" customFormat="1" ht="24.75" collapsed="1" thickBot="1" x14ac:dyDescent="0.4">
      <c r="B113" s="65" t="s">
        <v>101</v>
      </c>
      <c r="C113" s="66"/>
      <c r="D113" s="67"/>
      <c r="E113" s="67"/>
      <c r="F113" s="1"/>
      <c r="G113" s="2"/>
      <c r="H113" s="2"/>
      <c r="I113" s="2"/>
      <c r="J113" s="3"/>
      <c r="K113" s="69"/>
      <c r="L113" s="95"/>
      <c r="M113" s="96">
        <f>SUM(M114:M123)</f>
        <v>33072.765259633336</v>
      </c>
      <c r="N113" s="97"/>
    </row>
    <row r="114" spans="1:14" s="94" customFormat="1" hidden="1" outlineLevel="1" x14ac:dyDescent="0.35">
      <c r="B114" s="4"/>
      <c r="C114" s="87"/>
      <c r="D114" s="74" t="s">
        <v>102</v>
      </c>
      <c r="E114" s="75"/>
      <c r="F114" s="14"/>
      <c r="G114" s="15"/>
      <c r="H114" s="15"/>
      <c r="I114" s="15"/>
      <c r="J114" s="16"/>
      <c r="K114" s="76"/>
      <c r="L114" s="77"/>
      <c r="M114" s="88"/>
      <c r="N114" s="86"/>
    </row>
    <row r="115" spans="1:14" s="94" customFormat="1" ht="52.5" hidden="1" customHeight="1" outlineLevel="1" x14ac:dyDescent="0.35">
      <c r="B115" s="7" t="s">
        <v>103</v>
      </c>
      <c r="C115" s="80" t="s">
        <v>931</v>
      </c>
      <c r="D115" s="89" t="s">
        <v>603</v>
      </c>
      <c r="E115" s="92" t="s">
        <v>44</v>
      </c>
      <c r="F115" s="17"/>
      <c r="G115" s="18">
        <v>612.84</v>
      </c>
      <c r="H115" s="18"/>
      <c r="I115" s="19"/>
      <c r="J115" s="20"/>
      <c r="K115" s="83">
        <f t="shared" ref="K115:K120" si="12">SUM(F115:J115)</f>
        <v>612.84</v>
      </c>
      <c r="L115" s="84">
        <v>31.289145000000001</v>
      </c>
      <c r="M115" s="85">
        <f t="shared" ref="M115:M120" si="13">K115*L115</f>
        <v>19175.239621800003</v>
      </c>
      <c r="N115" s="86"/>
    </row>
    <row r="116" spans="1:14" s="94" customFormat="1" ht="52.5" hidden="1" customHeight="1" outlineLevel="1" x14ac:dyDescent="0.35">
      <c r="B116" s="7" t="s">
        <v>104</v>
      </c>
      <c r="C116" s="80" t="s">
        <v>931</v>
      </c>
      <c r="D116" s="89" t="s">
        <v>604</v>
      </c>
      <c r="E116" s="102" t="s">
        <v>44</v>
      </c>
      <c r="F116" s="17"/>
      <c r="G116" s="18">
        <v>66.599999999999994</v>
      </c>
      <c r="H116" s="18"/>
      <c r="I116" s="19"/>
      <c r="J116" s="20"/>
      <c r="K116" s="83">
        <f t="shared" si="12"/>
        <v>66.599999999999994</v>
      </c>
      <c r="L116" s="84">
        <v>32.046898333333338</v>
      </c>
      <c r="M116" s="85">
        <f t="shared" si="13"/>
        <v>2134.323429</v>
      </c>
      <c r="N116" s="86"/>
    </row>
    <row r="117" spans="1:14" s="94" customFormat="1" ht="52.5" hidden="1" customHeight="1" outlineLevel="1" x14ac:dyDescent="0.35">
      <c r="B117" s="7" t="s">
        <v>105</v>
      </c>
      <c r="C117" s="80" t="s">
        <v>931</v>
      </c>
      <c r="D117" s="89" t="s">
        <v>605</v>
      </c>
      <c r="E117" s="102" t="s">
        <v>44</v>
      </c>
      <c r="F117" s="17"/>
      <c r="G117" s="18">
        <v>98.57</v>
      </c>
      <c r="H117" s="18"/>
      <c r="I117" s="19"/>
      <c r="J117" s="20"/>
      <c r="K117" s="83">
        <f t="shared" si="12"/>
        <v>98.57</v>
      </c>
      <c r="L117" s="84">
        <v>34.453565000000005</v>
      </c>
      <c r="M117" s="85">
        <f t="shared" si="13"/>
        <v>3396.0879020500001</v>
      </c>
      <c r="N117" s="86"/>
    </row>
    <row r="118" spans="1:14" s="94" customFormat="1" ht="52.5" hidden="1" customHeight="1" outlineLevel="1" x14ac:dyDescent="0.35">
      <c r="B118" s="7" t="s">
        <v>106</v>
      </c>
      <c r="C118" s="80" t="s">
        <v>931</v>
      </c>
      <c r="D118" s="89" t="s">
        <v>606</v>
      </c>
      <c r="E118" s="102" t="s">
        <v>44</v>
      </c>
      <c r="F118" s="17"/>
      <c r="G118" s="18">
        <v>20.52</v>
      </c>
      <c r="H118" s="18"/>
      <c r="I118" s="19"/>
      <c r="J118" s="20"/>
      <c r="K118" s="83">
        <f t="shared" si="12"/>
        <v>20.52</v>
      </c>
      <c r="L118" s="84">
        <v>32.990231666666666</v>
      </c>
      <c r="M118" s="85">
        <f t="shared" si="13"/>
        <v>676.95955379999998</v>
      </c>
      <c r="N118" s="86"/>
    </row>
    <row r="119" spans="1:14" s="94" customFormat="1" ht="52.5" hidden="1" customHeight="1" outlineLevel="1" x14ac:dyDescent="0.35">
      <c r="B119" s="7" t="s">
        <v>107</v>
      </c>
      <c r="C119" s="80" t="s">
        <v>931</v>
      </c>
      <c r="D119" s="89" t="s">
        <v>607</v>
      </c>
      <c r="E119" s="102" t="s">
        <v>44</v>
      </c>
      <c r="F119" s="17"/>
      <c r="G119" s="18">
        <v>31.740000000000002</v>
      </c>
      <c r="H119" s="18"/>
      <c r="I119" s="19"/>
      <c r="J119" s="20"/>
      <c r="K119" s="83">
        <f t="shared" si="12"/>
        <v>31.740000000000002</v>
      </c>
      <c r="L119" s="84">
        <v>34.453565000000005</v>
      </c>
      <c r="M119" s="85">
        <f t="shared" si="13"/>
        <v>1093.5561531000003</v>
      </c>
      <c r="N119" s="86"/>
    </row>
    <row r="120" spans="1:14" s="94" customFormat="1" ht="52.5" hidden="1" customHeight="1" outlineLevel="1" x14ac:dyDescent="0.35">
      <c r="B120" s="7" t="s">
        <v>534</v>
      </c>
      <c r="C120" s="80" t="s">
        <v>931</v>
      </c>
      <c r="D120" s="89" t="s">
        <v>608</v>
      </c>
      <c r="E120" s="102" t="s">
        <v>44</v>
      </c>
      <c r="F120" s="17"/>
      <c r="G120" s="18"/>
      <c r="H120" s="18"/>
      <c r="I120" s="19"/>
      <c r="J120" s="20"/>
      <c r="K120" s="83">
        <f t="shared" si="12"/>
        <v>0</v>
      </c>
      <c r="L120" s="84">
        <v>35.211318333333338</v>
      </c>
      <c r="M120" s="85">
        <f t="shared" si="13"/>
        <v>0</v>
      </c>
      <c r="N120" s="86"/>
    </row>
    <row r="121" spans="1:14" s="94" customFormat="1" hidden="1" outlineLevel="1" x14ac:dyDescent="0.35">
      <c r="B121" s="4"/>
      <c r="C121" s="87"/>
      <c r="D121" s="74" t="s">
        <v>108</v>
      </c>
      <c r="E121" s="75"/>
      <c r="F121" s="14"/>
      <c r="G121" s="15"/>
      <c r="H121" s="15"/>
      <c r="I121" s="15"/>
      <c r="J121" s="16"/>
      <c r="K121" s="76"/>
      <c r="L121" s="77"/>
      <c r="M121" s="88"/>
      <c r="N121" s="86"/>
    </row>
    <row r="122" spans="1:14" s="94" customFormat="1" ht="55.5" hidden="1" customHeight="1" outlineLevel="1" x14ac:dyDescent="0.35">
      <c r="B122" s="7" t="s">
        <v>535</v>
      </c>
      <c r="C122" s="80" t="s">
        <v>931</v>
      </c>
      <c r="D122" s="106" t="s">
        <v>609</v>
      </c>
      <c r="E122" s="102" t="s">
        <v>44</v>
      </c>
      <c r="F122" s="17"/>
      <c r="G122" s="18">
        <v>5.95</v>
      </c>
      <c r="H122" s="18"/>
      <c r="I122" s="19"/>
      <c r="J122" s="20"/>
      <c r="K122" s="83">
        <f>SUM(F122:J122)</f>
        <v>5.95</v>
      </c>
      <c r="L122" s="84">
        <v>30.531391666666668</v>
      </c>
      <c r="M122" s="85">
        <f>K122*L122</f>
        <v>181.66178041666669</v>
      </c>
      <c r="N122" s="86"/>
    </row>
    <row r="123" spans="1:14" s="94" customFormat="1" ht="55.5" hidden="1" customHeight="1" outlineLevel="1" thickBot="1" x14ac:dyDescent="0.4">
      <c r="B123" s="7" t="s">
        <v>536</v>
      </c>
      <c r="C123" s="80" t="s">
        <v>931</v>
      </c>
      <c r="D123" s="106" t="s">
        <v>610</v>
      </c>
      <c r="E123" s="102" t="s">
        <v>44</v>
      </c>
      <c r="F123" s="17"/>
      <c r="G123" s="18">
        <v>292.95999999999998</v>
      </c>
      <c r="H123" s="18"/>
      <c r="I123" s="19"/>
      <c r="J123" s="20"/>
      <c r="K123" s="83">
        <f>SUM(F123:J123)</f>
        <v>292.95999999999998</v>
      </c>
      <c r="L123" s="84">
        <v>21.896971666666669</v>
      </c>
      <c r="M123" s="85">
        <f>K123*L123</f>
        <v>6414.9368194666667</v>
      </c>
      <c r="N123" s="86"/>
    </row>
    <row r="124" spans="1:14" s="94" customFormat="1" ht="24.75" collapsed="1" thickBot="1" x14ac:dyDescent="0.4">
      <c r="B124" s="65" t="s">
        <v>500</v>
      </c>
      <c r="C124" s="66"/>
      <c r="D124" s="67"/>
      <c r="E124" s="67"/>
      <c r="F124" s="1"/>
      <c r="G124" s="2"/>
      <c r="H124" s="2"/>
      <c r="I124" s="2"/>
      <c r="J124" s="3"/>
      <c r="K124" s="69"/>
      <c r="L124" s="95"/>
      <c r="M124" s="96">
        <f>SUM(M125:M125)</f>
        <v>2403.2688294999998</v>
      </c>
      <c r="N124" s="97"/>
    </row>
    <row r="125" spans="1:14" s="94" customFormat="1" ht="30.75" hidden="1" customHeight="1" outlineLevel="1" thickBot="1" x14ac:dyDescent="0.4">
      <c r="B125" s="10" t="s">
        <v>109</v>
      </c>
      <c r="C125" s="80" t="s">
        <v>931</v>
      </c>
      <c r="D125" s="89" t="s">
        <v>611</v>
      </c>
      <c r="E125" s="92" t="s">
        <v>36</v>
      </c>
      <c r="F125" s="17"/>
      <c r="G125" s="18">
        <v>7</v>
      </c>
      <c r="H125" s="18"/>
      <c r="I125" s="19"/>
      <c r="J125" s="20"/>
      <c r="K125" s="83">
        <f>SUM(F125:J125)</f>
        <v>7</v>
      </c>
      <c r="L125" s="84">
        <v>343.3241185</v>
      </c>
      <c r="M125" s="85">
        <f>K125*L125</f>
        <v>2403.2688294999998</v>
      </c>
      <c r="N125" s="86"/>
    </row>
    <row r="126" spans="1:14" s="94" customFormat="1" ht="24.75" collapsed="1" thickBot="1" x14ac:dyDescent="0.4">
      <c r="B126" s="65" t="s">
        <v>110</v>
      </c>
      <c r="C126" s="66"/>
      <c r="D126" s="67"/>
      <c r="E126" s="67"/>
      <c r="F126" s="1"/>
      <c r="G126" s="2"/>
      <c r="H126" s="2"/>
      <c r="I126" s="2"/>
      <c r="J126" s="3"/>
      <c r="K126" s="69"/>
      <c r="L126" s="95"/>
      <c r="M126" s="96">
        <f>SUM(M128:M148)</f>
        <v>27483.061712816336</v>
      </c>
      <c r="N126" s="97"/>
    </row>
    <row r="127" spans="1:14" s="94" customFormat="1" hidden="1" outlineLevel="1" x14ac:dyDescent="0.35">
      <c r="B127" s="4"/>
      <c r="C127" s="87"/>
      <c r="D127" s="74" t="s">
        <v>627</v>
      </c>
      <c r="E127" s="75"/>
      <c r="F127" s="14"/>
      <c r="G127" s="15"/>
      <c r="H127" s="15"/>
      <c r="I127" s="15"/>
      <c r="J127" s="16"/>
      <c r="K127" s="150"/>
      <c r="L127" s="77"/>
      <c r="M127" s="88"/>
      <c r="N127" s="86"/>
    </row>
    <row r="128" spans="1:14" s="72" customFormat="1" hidden="1" outlineLevel="1" x14ac:dyDescent="0.3">
      <c r="A128" s="64"/>
      <c r="B128" s="7" t="s">
        <v>111</v>
      </c>
      <c r="C128" s="80" t="s">
        <v>931</v>
      </c>
      <c r="D128" s="89" t="s">
        <v>625</v>
      </c>
      <c r="E128" s="92" t="s">
        <v>112</v>
      </c>
      <c r="F128" s="152"/>
      <c r="G128" s="18">
        <v>1</v>
      </c>
      <c r="H128" s="18"/>
      <c r="I128" s="18"/>
      <c r="J128" s="19"/>
      <c r="K128" s="151">
        <f>SUM(F128:J128)</f>
        <v>1</v>
      </c>
      <c r="L128" s="84">
        <v>1295.5625578272202</v>
      </c>
      <c r="M128" s="85">
        <f t="shared" ref="M128:M137" si="14">K128*L128</f>
        <v>1295.5625578272202</v>
      </c>
      <c r="N128" s="86"/>
    </row>
    <row r="129" spans="1:14" s="72" customFormat="1" hidden="1" outlineLevel="1" x14ac:dyDescent="0.3">
      <c r="A129" s="64"/>
      <c r="B129" s="7" t="s">
        <v>113</v>
      </c>
      <c r="C129" s="80" t="s">
        <v>931</v>
      </c>
      <c r="D129" s="89" t="s">
        <v>619</v>
      </c>
      <c r="E129" s="92" t="s">
        <v>112</v>
      </c>
      <c r="F129" s="153"/>
      <c r="G129" s="18">
        <v>18</v>
      </c>
      <c r="H129" s="18"/>
      <c r="I129" s="19"/>
      <c r="J129" s="19"/>
      <c r="K129" s="83">
        <f t="shared" ref="K129:K137" si="15">SUM(F129:J129)</f>
        <v>18</v>
      </c>
      <c r="L129" s="84">
        <v>435.6782827230868</v>
      </c>
      <c r="M129" s="85">
        <f t="shared" si="14"/>
        <v>7842.2090890155623</v>
      </c>
      <c r="N129" s="86"/>
    </row>
    <row r="130" spans="1:14" s="63" customFormat="1" hidden="1" outlineLevel="1" x14ac:dyDescent="0.3">
      <c r="A130" s="62"/>
      <c r="B130" s="7" t="s">
        <v>114</v>
      </c>
      <c r="C130" s="80" t="s">
        <v>931</v>
      </c>
      <c r="D130" s="89" t="s">
        <v>538</v>
      </c>
      <c r="E130" s="92" t="s">
        <v>40</v>
      </c>
      <c r="F130" s="153"/>
      <c r="G130" s="18">
        <v>34</v>
      </c>
      <c r="H130" s="18"/>
      <c r="I130" s="18"/>
      <c r="J130" s="18"/>
      <c r="K130" s="83">
        <f t="shared" si="15"/>
        <v>34</v>
      </c>
      <c r="L130" s="84">
        <v>97.270191347066771</v>
      </c>
      <c r="M130" s="85">
        <f t="shared" si="14"/>
        <v>3307.1865058002704</v>
      </c>
      <c r="N130" s="86"/>
    </row>
    <row r="131" spans="1:14" s="63" customFormat="1" hidden="1" outlineLevel="1" x14ac:dyDescent="0.3">
      <c r="A131" s="62"/>
      <c r="B131" s="7" t="s">
        <v>115</v>
      </c>
      <c r="C131" s="80" t="s">
        <v>931</v>
      </c>
      <c r="D131" s="89" t="s">
        <v>511</v>
      </c>
      <c r="E131" s="92" t="s">
        <v>14</v>
      </c>
      <c r="F131" s="153"/>
      <c r="G131" s="18">
        <v>2</v>
      </c>
      <c r="H131" s="18"/>
      <c r="I131" s="19"/>
      <c r="J131" s="19"/>
      <c r="K131" s="83">
        <f t="shared" si="15"/>
        <v>2</v>
      </c>
      <c r="L131" s="84">
        <v>418.49993483730344</v>
      </c>
      <c r="M131" s="85">
        <f t="shared" si="14"/>
        <v>836.99986967460688</v>
      </c>
      <c r="N131" s="86"/>
    </row>
    <row r="132" spans="1:14" s="94" customFormat="1" hidden="1" outlineLevel="1" x14ac:dyDescent="0.35">
      <c r="B132" s="7" t="s">
        <v>116</v>
      </c>
      <c r="C132" s="80" t="s">
        <v>931</v>
      </c>
      <c r="D132" s="89" t="s">
        <v>512</v>
      </c>
      <c r="E132" s="92" t="s">
        <v>112</v>
      </c>
      <c r="F132" s="153"/>
      <c r="G132" s="18">
        <v>3</v>
      </c>
      <c r="H132" s="18"/>
      <c r="I132" s="19"/>
      <c r="J132" s="19"/>
      <c r="K132" s="83">
        <f t="shared" si="15"/>
        <v>3</v>
      </c>
      <c r="L132" s="84">
        <v>980.40823851911512</v>
      </c>
      <c r="M132" s="85">
        <f t="shared" si="14"/>
        <v>2941.2247155573455</v>
      </c>
      <c r="N132" s="86"/>
    </row>
    <row r="133" spans="1:14" s="94" customFormat="1" hidden="1" outlineLevel="1" x14ac:dyDescent="0.35">
      <c r="B133" s="7" t="s">
        <v>117</v>
      </c>
      <c r="C133" s="80" t="s">
        <v>931</v>
      </c>
      <c r="D133" s="89" t="s">
        <v>626</v>
      </c>
      <c r="E133" s="92" t="s">
        <v>36</v>
      </c>
      <c r="F133" s="153"/>
      <c r="G133" s="18">
        <v>221</v>
      </c>
      <c r="H133" s="18"/>
      <c r="I133" s="19"/>
      <c r="J133" s="19"/>
      <c r="K133" s="83">
        <f t="shared" si="15"/>
        <v>221</v>
      </c>
      <c r="L133" s="84">
        <v>4.314557434461741</v>
      </c>
      <c r="M133" s="85">
        <f t="shared" si="14"/>
        <v>953.51719301604476</v>
      </c>
      <c r="N133" s="86"/>
    </row>
    <row r="134" spans="1:14" s="94" customFormat="1" hidden="1" outlineLevel="1" x14ac:dyDescent="0.35">
      <c r="B134" s="7" t="s">
        <v>118</v>
      </c>
      <c r="C134" s="80" t="s">
        <v>931</v>
      </c>
      <c r="D134" s="89" t="s">
        <v>637</v>
      </c>
      <c r="E134" s="92" t="s">
        <v>40</v>
      </c>
      <c r="F134" s="153"/>
      <c r="G134" s="18">
        <v>66.7</v>
      </c>
      <c r="H134" s="18"/>
      <c r="I134" s="18"/>
      <c r="J134" s="18"/>
      <c r="K134" s="83">
        <f t="shared" si="15"/>
        <v>66.7</v>
      </c>
      <c r="L134" s="84">
        <v>87.318160935845853</v>
      </c>
      <c r="M134" s="85">
        <f t="shared" si="14"/>
        <v>5824.1213344209191</v>
      </c>
      <c r="N134" s="86"/>
    </row>
    <row r="135" spans="1:14" s="94" customFormat="1" hidden="1" outlineLevel="1" x14ac:dyDescent="0.35">
      <c r="B135" s="7" t="s">
        <v>119</v>
      </c>
      <c r="C135" s="80" t="s">
        <v>931</v>
      </c>
      <c r="D135" s="89" t="s">
        <v>636</v>
      </c>
      <c r="E135" s="92" t="s">
        <v>14</v>
      </c>
      <c r="F135" s="153"/>
      <c r="G135" s="18">
        <v>1</v>
      </c>
      <c r="H135" s="18"/>
      <c r="I135" s="19"/>
      <c r="J135" s="19"/>
      <c r="K135" s="83">
        <f t="shared" si="15"/>
        <v>1</v>
      </c>
      <c r="L135" s="84">
        <v>1277.246027554793</v>
      </c>
      <c r="M135" s="85">
        <f t="shared" si="14"/>
        <v>1277.246027554793</v>
      </c>
      <c r="N135" s="86"/>
    </row>
    <row r="136" spans="1:14" s="94" customFormat="1" hidden="1" outlineLevel="1" x14ac:dyDescent="0.35">
      <c r="B136" s="7" t="s">
        <v>120</v>
      </c>
      <c r="C136" s="80" t="s">
        <v>931</v>
      </c>
      <c r="D136" s="89" t="s">
        <v>513</v>
      </c>
      <c r="E136" s="92" t="s">
        <v>36</v>
      </c>
      <c r="F136" s="153"/>
      <c r="G136" s="18">
        <v>2</v>
      </c>
      <c r="H136" s="18"/>
      <c r="I136" s="19"/>
      <c r="J136" s="19"/>
      <c r="K136" s="83">
        <f t="shared" si="15"/>
        <v>2</v>
      </c>
      <c r="L136" s="84">
        <v>1376.8953444284186</v>
      </c>
      <c r="M136" s="85">
        <f t="shared" si="14"/>
        <v>2753.7906888568373</v>
      </c>
      <c r="N136" s="86"/>
    </row>
    <row r="137" spans="1:14" s="94" customFormat="1" hidden="1" outlineLevel="1" x14ac:dyDescent="0.35">
      <c r="B137" s="7" t="s">
        <v>121</v>
      </c>
      <c r="C137" s="80" t="s">
        <v>931</v>
      </c>
      <c r="D137" s="89" t="s">
        <v>514</v>
      </c>
      <c r="E137" s="92" t="s">
        <v>112</v>
      </c>
      <c r="F137" s="154"/>
      <c r="G137" s="18">
        <v>12</v>
      </c>
      <c r="H137" s="18"/>
      <c r="I137" s="19"/>
      <c r="J137" s="19"/>
      <c r="K137" s="83">
        <f t="shared" si="15"/>
        <v>12</v>
      </c>
      <c r="L137" s="84">
        <v>37.600310924394677</v>
      </c>
      <c r="M137" s="85">
        <f t="shared" si="14"/>
        <v>451.20373109273612</v>
      </c>
      <c r="N137" s="86"/>
    </row>
    <row r="138" spans="1:14" s="94" customFormat="1" hidden="1" outlineLevel="1" x14ac:dyDescent="0.35">
      <c r="B138" s="4"/>
      <c r="C138" s="87"/>
      <c r="D138" s="74" t="s">
        <v>628</v>
      </c>
      <c r="E138" s="75"/>
      <c r="F138" s="14"/>
      <c r="G138" s="15"/>
      <c r="H138" s="15"/>
      <c r="I138" s="15"/>
      <c r="J138" s="16"/>
      <c r="K138" s="76"/>
      <c r="L138" s="77"/>
      <c r="M138" s="88"/>
      <c r="N138" s="86"/>
    </row>
    <row r="139" spans="1:14" s="94" customFormat="1" hidden="1" outlineLevel="1" x14ac:dyDescent="0.35">
      <c r="B139" s="7" t="s">
        <v>122</v>
      </c>
      <c r="C139" s="80" t="s">
        <v>931</v>
      </c>
      <c r="D139" s="89" t="s">
        <v>625</v>
      </c>
      <c r="E139" s="92" t="s">
        <v>112</v>
      </c>
      <c r="F139" s="17"/>
      <c r="G139" s="155"/>
      <c r="H139" s="156"/>
      <c r="I139" s="156"/>
      <c r="J139" s="157"/>
      <c r="K139" s="83">
        <f t="shared" ref="K139:K148" si="16">SUM(F139:J139)</f>
        <v>0</v>
      </c>
      <c r="L139" s="84">
        <v>1295.5625578272202</v>
      </c>
      <c r="M139" s="85">
        <f t="shared" ref="M139:M148" si="17">K139*L139</f>
        <v>0</v>
      </c>
      <c r="N139" s="86"/>
    </row>
    <row r="140" spans="1:14" s="94" customFormat="1" hidden="1" outlineLevel="1" x14ac:dyDescent="0.35">
      <c r="B140" s="7" t="s">
        <v>123</v>
      </c>
      <c r="C140" s="80" t="s">
        <v>931</v>
      </c>
      <c r="D140" s="89" t="s">
        <v>619</v>
      </c>
      <c r="E140" s="92" t="s">
        <v>112</v>
      </c>
      <c r="F140" s="17"/>
      <c r="G140" s="158"/>
      <c r="H140" s="159"/>
      <c r="I140" s="159"/>
      <c r="J140" s="160"/>
      <c r="K140" s="83">
        <f t="shared" si="16"/>
        <v>0</v>
      </c>
      <c r="L140" s="84">
        <v>435.6782827230868</v>
      </c>
      <c r="M140" s="85">
        <f t="shared" si="17"/>
        <v>0</v>
      </c>
      <c r="N140" s="86"/>
    </row>
    <row r="141" spans="1:14" s="94" customFormat="1" hidden="1" outlineLevel="1" x14ac:dyDescent="0.35">
      <c r="B141" s="7" t="s">
        <v>124</v>
      </c>
      <c r="C141" s="80" t="s">
        <v>931</v>
      </c>
      <c r="D141" s="89" t="s">
        <v>629</v>
      </c>
      <c r="E141" s="92" t="s">
        <v>40</v>
      </c>
      <c r="F141" s="17"/>
      <c r="G141" s="158"/>
      <c r="H141" s="159"/>
      <c r="I141" s="159"/>
      <c r="J141" s="160"/>
      <c r="K141" s="83">
        <f t="shared" si="16"/>
        <v>0</v>
      </c>
      <c r="L141" s="84">
        <v>138.7057651414851</v>
      </c>
      <c r="M141" s="85">
        <f t="shared" si="17"/>
        <v>0</v>
      </c>
      <c r="N141" s="86"/>
    </row>
    <row r="142" spans="1:14" s="94" customFormat="1" hidden="1" outlineLevel="1" x14ac:dyDescent="0.35">
      <c r="B142" s="7" t="s">
        <v>125</v>
      </c>
      <c r="C142" s="80" t="s">
        <v>931</v>
      </c>
      <c r="D142" s="89" t="s">
        <v>624</v>
      </c>
      <c r="E142" s="92" t="s">
        <v>14</v>
      </c>
      <c r="F142" s="17"/>
      <c r="G142" s="158"/>
      <c r="H142" s="159"/>
      <c r="I142" s="159"/>
      <c r="J142" s="160"/>
      <c r="K142" s="83">
        <f t="shared" si="16"/>
        <v>0</v>
      </c>
      <c r="L142" s="84">
        <v>118.42310496758724</v>
      </c>
      <c r="M142" s="85">
        <f t="shared" si="17"/>
        <v>0</v>
      </c>
      <c r="N142" s="86"/>
    </row>
    <row r="143" spans="1:14" s="94" customFormat="1" hidden="1" outlineLevel="1" x14ac:dyDescent="0.35">
      <c r="B143" s="7" t="s">
        <v>620</v>
      </c>
      <c r="C143" s="80" t="s">
        <v>931</v>
      </c>
      <c r="D143" s="89" t="s">
        <v>630</v>
      </c>
      <c r="E143" s="92" t="s">
        <v>36</v>
      </c>
      <c r="F143" s="17"/>
      <c r="G143" s="158"/>
      <c r="H143" s="159"/>
      <c r="I143" s="159"/>
      <c r="J143" s="160"/>
      <c r="K143" s="83">
        <f t="shared" si="16"/>
        <v>0</v>
      </c>
      <c r="L143" s="84">
        <v>4.314557434461741</v>
      </c>
      <c r="M143" s="85">
        <f t="shared" si="17"/>
        <v>0</v>
      </c>
      <c r="N143" s="86"/>
    </row>
    <row r="144" spans="1:14" s="94" customFormat="1" hidden="1" outlineLevel="1" x14ac:dyDescent="0.35">
      <c r="B144" s="7" t="s">
        <v>621</v>
      </c>
      <c r="C144" s="80" t="s">
        <v>931</v>
      </c>
      <c r="D144" s="89" t="s">
        <v>631</v>
      </c>
      <c r="E144" s="92" t="s">
        <v>40</v>
      </c>
      <c r="F144" s="17"/>
      <c r="G144" s="158"/>
      <c r="H144" s="159"/>
      <c r="I144" s="159"/>
      <c r="J144" s="160"/>
      <c r="K144" s="83">
        <f t="shared" si="16"/>
        <v>0</v>
      </c>
      <c r="L144" s="84">
        <v>83.753741807007444</v>
      </c>
      <c r="M144" s="85">
        <f t="shared" si="17"/>
        <v>0</v>
      </c>
      <c r="N144" s="86"/>
    </row>
    <row r="145" spans="1:14" s="94" customFormat="1" hidden="1" outlineLevel="1" x14ac:dyDescent="0.35">
      <c r="B145" s="7" t="s">
        <v>622</v>
      </c>
      <c r="C145" s="80" t="s">
        <v>931</v>
      </c>
      <c r="D145" s="89" t="s">
        <v>632</v>
      </c>
      <c r="E145" s="92" t="s">
        <v>14</v>
      </c>
      <c r="F145" s="17"/>
      <c r="G145" s="158"/>
      <c r="H145" s="159"/>
      <c r="I145" s="159"/>
      <c r="J145" s="160"/>
      <c r="K145" s="83">
        <f t="shared" si="16"/>
        <v>0</v>
      </c>
      <c r="L145" s="84">
        <v>1301.0183774804279</v>
      </c>
      <c r="M145" s="85">
        <f t="shared" si="17"/>
        <v>0</v>
      </c>
      <c r="N145" s="86"/>
    </row>
    <row r="146" spans="1:14" s="94" customFormat="1" hidden="1" outlineLevel="1" x14ac:dyDescent="0.35">
      <c r="B146" s="7" t="s">
        <v>623</v>
      </c>
      <c r="C146" s="80" t="s">
        <v>931</v>
      </c>
      <c r="D146" s="89" t="s">
        <v>633</v>
      </c>
      <c r="E146" s="92" t="s">
        <v>112</v>
      </c>
      <c r="F146" s="17"/>
      <c r="G146" s="158"/>
      <c r="H146" s="159"/>
      <c r="I146" s="159"/>
      <c r="J146" s="160"/>
      <c r="K146" s="83">
        <f t="shared" si="16"/>
        <v>0</v>
      </c>
      <c r="L146" s="84">
        <v>1376.8953444284186</v>
      </c>
      <c r="M146" s="85">
        <f t="shared" si="17"/>
        <v>0</v>
      </c>
      <c r="N146" s="86"/>
    </row>
    <row r="147" spans="1:14" s="94" customFormat="1" hidden="1" outlineLevel="1" x14ac:dyDescent="0.35">
      <c r="B147" s="7" t="s">
        <v>638</v>
      </c>
      <c r="C147" s="80" t="s">
        <v>931</v>
      </c>
      <c r="D147" s="89" t="s">
        <v>634</v>
      </c>
      <c r="E147" s="92" t="s">
        <v>112</v>
      </c>
      <c r="F147" s="17"/>
      <c r="G147" s="158"/>
      <c r="H147" s="159"/>
      <c r="I147" s="159"/>
      <c r="J147" s="160"/>
      <c r="K147" s="83">
        <f t="shared" si="16"/>
        <v>0</v>
      </c>
      <c r="L147" s="84">
        <v>37.600310924394677</v>
      </c>
      <c r="M147" s="85">
        <f t="shared" si="17"/>
        <v>0</v>
      </c>
      <c r="N147" s="86"/>
    </row>
    <row r="148" spans="1:14" s="94" customFormat="1" ht="24.75" hidden="1" outlineLevel="1" thickBot="1" x14ac:dyDescent="0.4">
      <c r="B148" s="7" t="s">
        <v>639</v>
      </c>
      <c r="C148" s="80" t="s">
        <v>931</v>
      </c>
      <c r="D148" s="89" t="s">
        <v>635</v>
      </c>
      <c r="E148" s="92" t="s">
        <v>40</v>
      </c>
      <c r="F148" s="17"/>
      <c r="G148" s="161"/>
      <c r="H148" s="162"/>
      <c r="I148" s="162"/>
      <c r="J148" s="163"/>
      <c r="K148" s="83">
        <f t="shared" si="16"/>
        <v>0</v>
      </c>
      <c r="L148" s="84">
        <v>83.812575891794012</v>
      </c>
      <c r="M148" s="85">
        <f t="shared" si="17"/>
        <v>0</v>
      </c>
      <c r="N148" s="86"/>
    </row>
    <row r="149" spans="1:14" s="94" customFormat="1" ht="24.75" collapsed="1" thickBot="1" x14ac:dyDescent="0.4">
      <c r="B149" s="65" t="s">
        <v>126</v>
      </c>
      <c r="C149" s="66"/>
      <c r="D149" s="67"/>
      <c r="E149" s="67"/>
      <c r="F149" s="1"/>
      <c r="G149" s="2"/>
      <c r="H149" s="2"/>
      <c r="I149" s="2"/>
      <c r="J149" s="3"/>
      <c r="K149" s="69"/>
      <c r="L149" s="95"/>
      <c r="M149" s="96">
        <f>SUM(M150:M175)</f>
        <v>104835.4</v>
      </c>
      <c r="N149" s="97"/>
    </row>
    <row r="150" spans="1:14" s="94" customFormat="1" hidden="1" outlineLevel="1" x14ac:dyDescent="0.35">
      <c r="B150" s="4"/>
      <c r="C150" s="87"/>
      <c r="D150" s="74" t="s">
        <v>646</v>
      </c>
      <c r="E150" s="75"/>
      <c r="F150" s="14"/>
      <c r="G150" s="15"/>
      <c r="H150" s="15"/>
      <c r="I150" s="15"/>
      <c r="J150" s="16"/>
      <c r="K150" s="76"/>
      <c r="L150" s="77"/>
      <c r="M150" s="88"/>
      <c r="N150" s="86"/>
    </row>
    <row r="151" spans="1:14" s="72" customFormat="1" hidden="1" outlineLevel="1" x14ac:dyDescent="0.3">
      <c r="A151" s="64"/>
      <c r="B151" s="10" t="s">
        <v>128</v>
      </c>
      <c r="C151" s="80" t="s">
        <v>931</v>
      </c>
      <c r="D151" s="89" t="s">
        <v>640</v>
      </c>
      <c r="E151" s="107" t="s">
        <v>36</v>
      </c>
      <c r="F151" s="33"/>
      <c r="G151" s="189">
        <v>8</v>
      </c>
      <c r="H151" s="189"/>
      <c r="I151" s="190"/>
      <c r="J151" s="191"/>
      <c r="K151" s="192">
        <f t="shared" ref="K151:K157" si="18">SUM(F151:J151)</f>
        <v>8</v>
      </c>
      <c r="L151" s="84">
        <v>1954.5</v>
      </c>
      <c r="M151" s="113">
        <f t="shared" ref="M151:M157" si="19">K151*L151</f>
        <v>15636</v>
      </c>
      <c r="N151" s="86"/>
    </row>
    <row r="152" spans="1:14" s="72" customFormat="1" hidden="1" outlineLevel="1" x14ac:dyDescent="0.3">
      <c r="A152" s="64"/>
      <c r="B152" s="10" t="s">
        <v>129</v>
      </c>
      <c r="C152" s="80" t="s">
        <v>931</v>
      </c>
      <c r="D152" s="89" t="s">
        <v>641</v>
      </c>
      <c r="E152" s="107" t="s">
        <v>36</v>
      </c>
      <c r="F152" s="34"/>
      <c r="G152" s="189">
        <v>3</v>
      </c>
      <c r="H152" s="189"/>
      <c r="I152" s="189"/>
      <c r="J152" s="189"/>
      <c r="K152" s="192">
        <f t="shared" si="18"/>
        <v>3</v>
      </c>
      <c r="L152" s="84">
        <v>1854.2750000000001</v>
      </c>
      <c r="M152" s="113">
        <f t="shared" si="19"/>
        <v>5562.8250000000007</v>
      </c>
      <c r="N152" s="86"/>
    </row>
    <row r="153" spans="1:14" s="72" customFormat="1" hidden="1" outlineLevel="1" x14ac:dyDescent="0.3">
      <c r="A153" s="64"/>
      <c r="B153" s="10" t="s">
        <v>130</v>
      </c>
      <c r="C153" s="80" t="s">
        <v>931</v>
      </c>
      <c r="D153" s="89" t="s">
        <v>642</v>
      </c>
      <c r="E153" s="107" t="s">
        <v>36</v>
      </c>
      <c r="F153" s="34"/>
      <c r="G153" s="189">
        <v>4</v>
      </c>
      <c r="H153" s="189"/>
      <c r="I153" s="189"/>
      <c r="J153" s="189"/>
      <c r="K153" s="192">
        <f t="shared" si="18"/>
        <v>4</v>
      </c>
      <c r="L153" s="84">
        <v>3059.9250000000002</v>
      </c>
      <c r="M153" s="113">
        <f t="shared" si="19"/>
        <v>12239.7</v>
      </c>
      <c r="N153" s="86"/>
    </row>
    <row r="154" spans="1:14" s="72" customFormat="1" hidden="1" outlineLevel="1" x14ac:dyDescent="0.3">
      <c r="A154" s="64"/>
      <c r="B154" s="10" t="s">
        <v>131</v>
      </c>
      <c r="C154" s="80" t="s">
        <v>931</v>
      </c>
      <c r="D154" s="89" t="s">
        <v>643</v>
      </c>
      <c r="E154" s="107" t="s">
        <v>36</v>
      </c>
      <c r="F154" s="34"/>
      <c r="G154" s="189">
        <v>2</v>
      </c>
      <c r="H154" s="189"/>
      <c r="I154" s="189"/>
      <c r="J154" s="189"/>
      <c r="K154" s="192">
        <f t="shared" si="18"/>
        <v>2</v>
      </c>
      <c r="L154" s="84">
        <v>4980.05</v>
      </c>
      <c r="M154" s="113">
        <f t="shared" si="19"/>
        <v>9960.1</v>
      </c>
      <c r="N154" s="86"/>
    </row>
    <row r="155" spans="1:14" s="72" customFormat="1" hidden="1" outlineLevel="1" x14ac:dyDescent="0.3">
      <c r="A155" s="64"/>
      <c r="B155" s="10" t="s">
        <v>132</v>
      </c>
      <c r="C155" s="80" t="s">
        <v>931</v>
      </c>
      <c r="D155" s="89" t="s">
        <v>651</v>
      </c>
      <c r="E155" s="107" t="s">
        <v>36</v>
      </c>
      <c r="F155" s="34"/>
      <c r="G155" s="189">
        <v>9</v>
      </c>
      <c r="H155" s="189"/>
      <c r="I155" s="190"/>
      <c r="J155" s="190"/>
      <c r="K155" s="192">
        <f t="shared" si="18"/>
        <v>9</v>
      </c>
      <c r="L155" s="84">
        <v>545</v>
      </c>
      <c r="M155" s="113">
        <f t="shared" si="19"/>
        <v>4905</v>
      </c>
      <c r="N155" s="86"/>
    </row>
    <row r="156" spans="1:14" s="72" customFormat="1" hidden="1" outlineLevel="1" x14ac:dyDescent="0.3">
      <c r="A156" s="64"/>
      <c r="B156" s="10" t="s">
        <v>133</v>
      </c>
      <c r="C156" s="80" t="s">
        <v>931</v>
      </c>
      <c r="D156" s="89" t="s">
        <v>644</v>
      </c>
      <c r="E156" s="107" t="s">
        <v>36</v>
      </c>
      <c r="F156" s="193"/>
      <c r="G156" s="189">
        <v>1</v>
      </c>
      <c r="H156" s="189"/>
      <c r="I156" s="190"/>
      <c r="J156" s="191"/>
      <c r="K156" s="192">
        <f t="shared" si="18"/>
        <v>1</v>
      </c>
      <c r="L156" s="84">
        <v>6117.7749999999996</v>
      </c>
      <c r="M156" s="113">
        <f t="shared" si="19"/>
        <v>6117.7749999999996</v>
      </c>
      <c r="N156" s="86"/>
    </row>
    <row r="157" spans="1:14" s="72" customFormat="1" hidden="1" outlineLevel="1" x14ac:dyDescent="0.3">
      <c r="A157" s="64"/>
      <c r="B157" s="10" t="s">
        <v>134</v>
      </c>
      <c r="C157" s="80" t="s">
        <v>931</v>
      </c>
      <c r="D157" s="89" t="s">
        <v>645</v>
      </c>
      <c r="E157" s="107" t="s">
        <v>36</v>
      </c>
      <c r="F157" s="193"/>
      <c r="G157" s="189">
        <v>8</v>
      </c>
      <c r="H157" s="189"/>
      <c r="I157" s="190"/>
      <c r="J157" s="191"/>
      <c r="K157" s="192">
        <f t="shared" si="18"/>
        <v>8</v>
      </c>
      <c r="L157" s="84">
        <v>3799.25</v>
      </c>
      <c r="M157" s="113">
        <f t="shared" si="19"/>
        <v>30394</v>
      </c>
      <c r="N157" s="86"/>
    </row>
    <row r="158" spans="1:14" s="94" customFormat="1" hidden="1" outlineLevel="1" x14ac:dyDescent="0.35">
      <c r="B158" s="4"/>
      <c r="C158" s="87"/>
      <c r="D158" s="74" t="s">
        <v>647</v>
      </c>
      <c r="E158" s="75"/>
      <c r="F158" s="14"/>
      <c r="G158" s="15"/>
      <c r="H158" s="15"/>
      <c r="I158" s="15"/>
      <c r="J158" s="16"/>
      <c r="K158" s="76"/>
      <c r="L158" s="77"/>
      <c r="M158" s="88"/>
      <c r="N158" s="86"/>
    </row>
    <row r="159" spans="1:14" s="72" customFormat="1" hidden="1" outlineLevel="1" x14ac:dyDescent="0.3">
      <c r="A159" s="64"/>
      <c r="B159" s="7" t="s">
        <v>135</v>
      </c>
      <c r="C159" s="80" t="s">
        <v>931</v>
      </c>
      <c r="D159" s="89" t="s">
        <v>648</v>
      </c>
      <c r="E159" s="107" t="s">
        <v>36</v>
      </c>
      <c r="F159" s="17"/>
      <c r="G159" s="155"/>
      <c r="H159" s="156"/>
      <c r="I159" s="156"/>
      <c r="J159" s="157"/>
      <c r="K159" s="83">
        <f t="shared" ref="K159:K170" si="20">SUM(F159:J159)</f>
        <v>0</v>
      </c>
      <c r="L159" s="84">
        <v>3792.9250000000002</v>
      </c>
      <c r="M159" s="85">
        <f t="shared" ref="M159:M170" si="21">K159*L159</f>
        <v>0</v>
      </c>
      <c r="N159" s="86"/>
    </row>
    <row r="160" spans="1:14" s="72" customFormat="1" hidden="1" outlineLevel="1" x14ac:dyDescent="0.3">
      <c r="A160" s="64"/>
      <c r="B160" s="7" t="s">
        <v>136</v>
      </c>
      <c r="C160" s="80" t="s">
        <v>931</v>
      </c>
      <c r="D160" s="89" t="s">
        <v>640</v>
      </c>
      <c r="E160" s="107" t="s">
        <v>36</v>
      </c>
      <c r="F160" s="17"/>
      <c r="G160" s="158"/>
      <c r="H160" s="159"/>
      <c r="I160" s="159"/>
      <c r="J160" s="160"/>
      <c r="K160" s="83">
        <f t="shared" si="20"/>
        <v>0</v>
      </c>
      <c r="L160" s="84">
        <v>1954.5</v>
      </c>
      <c r="M160" s="85">
        <f t="shared" si="21"/>
        <v>0</v>
      </c>
      <c r="N160" s="86"/>
    </row>
    <row r="161" spans="1:14" s="72" customFormat="1" hidden="1" outlineLevel="1" x14ac:dyDescent="0.3">
      <c r="A161" s="64"/>
      <c r="B161" s="7" t="s">
        <v>137</v>
      </c>
      <c r="C161" s="80" t="s">
        <v>931</v>
      </c>
      <c r="D161" s="89" t="s">
        <v>641</v>
      </c>
      <c r="E161" s="107" t="s">
        <v>36</v>
      </c>
      <c r="F161" s="17"/>
      <c r="G161" s="158"/>
      <c r="H161" s="159"/>
      <c r="I161" s="159"/>
      <c r="J161" s="160"/>
      <c r="K161" s="83">
        <f t="shared" si="20"/>
        <v>0</v>
      </c>
      <c r="L161" s="84">
        <v>1854.2750000000001</v>
      </c>
      <c r="M161" s="85">
        <f t="shared" si="21"/>
        <v>0</v>
      </c>
      <c r="N161" s="86"/>
    </row>
    <row r="162" spans="1:14" s="72" customFormat="1" hidden="1" outlineLevel="1" x14ac:dyDescent="0.3">
      <c r="A162" s="64"/>
      <c r="B162" s="7" t="s">
        <v>138</v>
      </c>
      <c r="C162" s="80" t="s">
        <v>931</v>
      </c>
      <c r="D162" s="89" t="s">
        <v>649</v>
      </c>
      <c r="E162" s="107" t="s">
        <v>36</v>
      </c>
      <c r="F162" s="17"/>
      <c r="G162" s="158"/>
      <c r="H162" s="159"/>
      <c r="I162" s="159"/>
      <c r="J162" s="160"/>
      <c r="K162" s="83">
        <f t="shared" si="20"/>
        <v>0</v>
      </c>
      <c r="L162" s="84">
        <v>2760</v>
      </c>
      <c r="M162" s="85">
        <f t="shared" si="21"/>
        <v>0</v>
      </c>
      <c r="N162" s="86"/>
    </row>
    <row r="163" spans="1:14" s="72" customFormat="1" hidden="1" outlineLevel="1" x14ac:dyDescent="0.3">
      <c r="A163" s="64"/>
      <c r="B163" s="7" t="s">
        <v>140</v>
      </c>
      <c r="C163" s="80" t="s">
        <v>931</v>
      </c>
      <c r="D163" s="89" t="s">
        <v>644</v>
      </c>
      <c r="E163" s="107" t="s">
        <v>36</v>
      </c>
      <c r="F163" s="17"/>
      <c r="G163" s="158"/>
      <c r="H163" s="159"/>
      <c r="I163" s="159"/>
      <c r="J163" s="160"/>
      <c r="K163" s="83">
        <f t="shared" si="20"/>
        <v>0</v>
      </c>
      <c r="L163" s="84">
        <v>6117.7749999999996</v>
      </c>
      <c r="M163" s="85">
        <f t="shared" si="21"/>
        <v>0</v>
      </c>
      <c r="N163" s="86"/>
    </row>
    <row r="164" spans="1:14" s="72" customFormat="1" hidden="1" outlineLevel="1" x14ac:dyDescent="0.3">
      <c r="A164" s="64"/>
      <c r="B164" s="7" t="s">
        <v>141</v>
      </c>
      <c r="C164" s="80" t="s">
        <v>931</v>
      </c>
      <c r="D164" s="89" t="s">
        <v>645</v>
      </c>
      <c r="E164" s="107" t="s">
        <v>36</v>
      </c>
      <c r="F164" s="17"/>
      <c r="G164" s="158"/>
      <c r="H164" s="159"/>
      <c r="I164" s="159"/>
      <c r="J164" s="160"/>
      <c r="K164" s="83">
        <f t="shared" si="20"/>
        <v>0</v>
      </c>
      <c r="L164" s="84">
        <v>3799.25</v>
      </c>
      <c r="M164" s="85">
        <f t="shared" si="21"/>
        <v>0</v>
      </c>
      <c r="N164" s="86"/>
    </row>
    <row r="165" spans="1:14" s="72" customFormat="1" hidden="1" outlineLevel="1" x14ac:dyDescent="0.3">
      <c r="A165" s="64"/>
      <c r="B165" s="7" t="s">
        <v>142</v>
      </c>
      <c r="C165" s="80" t="s">
        <v>931</v>
      </c>
      <c r="D165" s="89" t="s">
        <v>650</v>
      </c>
      <c r="E165" s="107" t="s">
        <v>36</v>
      </c>
      <c r="F165" s="17"/>
      <c r="G165" s="158"/>
      <c r="H165" s="159"/>
      <c r="I165" s="159"/>
      <c r="J165" s="160"/>
      <c r="K165" s="83">
        <f t="shared" si="20"/>
        <v>0</v>
      </c>
      <c r="L165" s="84">
        <v>392.5</v>
      </c>
      <c r="M165" s="85">
        <f t="shared" si="21"/>
        <v>0</v>
      </c>
      <c r="N165" s="86"/>
    </row>
    <row r="166" spans="1:14" s="72" customFormat="1" hidden="1" outlineLevel="1" x14ac:dyDescent="0.3">
      <c r="A166" s="64"/>
      <c r="B166" s="7" t="s">
        <v>143</v>
      </c>
      <c r="C166" s="80" t="s">
        <v>931</v>
      </c>
      <c r="D166" s="89" t="s">
        <v>651</v>
      </c>
      <c r="E166" s="107" t="s">
        <v>36</v>
      </c>
      <c r="F166" s="17"/>
      <c r="G166" s="158"/>
      <c r="H166" s="159"/>
      <c r="I166" s="159"/>
      <c r="J166" s="160"/>
      <c r="K166" s="83">
        <f t="shared" si="20"/>
        <v>0</v>
      </c>
      <c r="L166" s="84">
        <v>545</v>
      </c>
      <c r="M166" s="85">
        <f t="shared" si="21"/>
        <v>0</v>
      </c>
      <c r="N166" s="86"/>
    </row>
    <row r="167" spans="1:14" s="72" customFormat="1" hidden="1" outlineLevel="1" x14ac:dyDescent="0.3">
      <c r="A167" s="64"/>
      <c r="B167" s="7" t="s">
        <v>660</v>
      </c>
      <c r="C167" s="80" t="s">
        <v>931</v>
      </c>
      <c r="D167" s="89" t="s">
        <v>652</v>
      </c>
      <c r="E167" s="107" t="s">
        <v>36</v>
      </c>
      <c r="F167" s="17"/>
      <c r="G167" s="158"/>
      <c r="H167" s="159"/>
      <c r="I167" s="159"/>
      <c r="J167" s="160"/>
      <c r="K167" s="83">
        <f t="shared" si="20"/>
        <v>0</v>
      </c>
      <c r="L167" s="84">
        <v>700</v>
      </c>
      <c r="M167" s="85">
        <f t="shared" si="21"/>
        <v>0</v>
      </c>
      <c r="N167" s="86"/>
    </row>
    <row r="168" spans="1:14" s="72" customFormat="1" hidden="1" outlineLevel="1" x14ac:dyDescent="0.3">
      <c r="A168" s="64"/>
      <c r="B168" s="7" t="s">
        <v>661</v>
      </c>
      <c r="C168" s="80" t="s">
        <v>931</v>
      </c>
      <c r="D168" s="89" t="s">
        <v>653</v>
      </c>
      <c r="E168" s="107" t="s">
        <v>36</v>
      </c>
      <c r="F168" s="17"/>
      <c r="G168" s="158"/>
      <c r="H168" s="159"/>
      <c r="I168" s="159"/>
      <c r="J168" s="160"/>
      <c r="K168" s="83">
        <f t="shared" si="20"/>
        <v>0</v>
      </c>
      <c r="L168" s="84">
        <v>15528.5</v>
      </c>
      <c r="M168" s="85">
        <f t="shared" si="21"/>
        <v>0</v>
      </c>
      <c r="N168" s="86"/>
    </row>
    <row r="169" spans="1:14" s="72" customFormat="1" hidden="1" outlineLevel="1" x14ac:dyDescent="0.3">
      <c r="A169" s="64"/>
      <c r="B169" s="7" t="s">
        <v>662</v>
      </c>
      <c r="C169" s="80" t="s">
        <v>931</v>
      </c>
      <c r="D169" s="89" t="s">
        <v>654</v>
      </c>
      <c r="E169" s="107" t="s">
        <v>185</v>
      </c>
      <c r="F169" s="17"/>
      <c r="G169" s="158"/>
      <c r="H169" s="159"/>
      <c r="I169" s="159"/>
      <c r="J169" s="160"/>
      <c r="K169" s="83">
        <f t="shared" si="20"/>
        <v>0</v>
      </c>
      <c r="L169" s="84">
        <v>11.9</v>
      </c>
      <c r="M169" s="85">
        <f t="shared" si="21"/>
        <v>0</v>
      </c>
      <c r="N169" s="86"/>
    </row>
    <row r="170" spans="1:14" s="72" customFormat="1" hidden="1" outlineLevel="1" x14ac:dyDescent="0.3">
      <c r="A170" s="64"/>
      <c r="B170" s="7" t="s">
        <v>663</v>
      </c>
      <c r="C170" s="80" t="s">
        <v>931</v>
      </c>
      <c r="D170" s="89" t="s">
        <v>655</v>
      </c>
      <c r="E170" s="107" t="s">
        <v>185</v>
      </c>
      <c r="F170" s="17"/>
      <c r="G170" s="164"/>
      <c r="H170" s="165"/>
      <c r="I170" s="165"/>
      <c r="J170" s="166"/>
      <c r="K170" s="83">
        <f t="shared" si="20"/>
        <v>0</v>
      </c>
      <c r="L170" s="84">
        <v>107.825</v>
      </c>
      <c r="M170" s="85">
        <f t="shared" si="21"/>
        <v>0</v>
      </c>
      <c r="N170" s="86"/>
    </row>
    <row r="171" spans="1:14" s="94" customFormat="1" hidden="1" outlineLevel="1" x14ac:dyDescent="0.35">
      <c r="B171" s="4"/>
      <c r="C171" s="87"/>
      <c r="D171" s="74" t="s">
        <v>139</v>
      </c>
      <c r="E171" s="75"/>
      <c r="F171" s="14"/>
      <c r="G171" s="15"/>
      <c r="H171" s="15"/>
      <c r="I171" s="15"/>
      <c r="J171" s="16"/>
      <c r="K171" s="76"/>
      <c r="L171" s="77"/>
      <c r="M171" s="88"/>
      <c r="N171" s="86"/>
    </row>
    <row r="172" spans="1:14" s="94" customFormat="1" hidden="1" outlineLevel="1" x14ac:dyDescent="0.35">
      <c r="B172" s="7" t="s">
        <v>664</v>
      </c>
      <c r="C172" s="80" t="s">
        <v>931</v>
      </c>
      <c r="D172" s="101" t="s">
        <v>656</v>
      </c>
      <c r="E172" s="93" t="s">
        <v>14</v>
      </c>
      <c r="F172" s="17"/>
      <c r="G172" s="18">
        <v>0.2</v>
      </c>
      <c r="H172" s="18"/>
      <c r="I172" s="19"/>
      <c r="J172" s="20"/>
      <c r="K172" s="83">
        <f>SUM(F172:J172)</f>
        <v>0.2</v>
      </c>
      <c r="L172" s="84">
        <v>9375</v>
      </c>
      <c r="M172" s="85">
        <f>K172*L172</f>
        <v>1875</v>
      </c>
      <c r="N172" s="86"/>
    </row>
    <row r="173" spans="1:14" s="94" customFormat="1" hidden="1" outlineLevel="1" x14ac:dyDescent="0.35">
      <c r="B173" s="7" t="s">
        <v>665</v>
      </c>
      <c r="C173" s="80" t="s">
        <v>931</v>
      </c>
      <c r="D173" s="101" t="s">
        <v>657</v>
      </c>
      <c r="E173" s="93" t="s">
        <v>14</v>
      </c>
      <c r="F173" s="17"/>
      <c r="G173" s="18">
        <v>0.2</v>
      </c>
      <c r="H173" s="18"/>
      <c r="I173" s="19"/>
      <c r="J173" s="20"/>
      <c r="K173" s="83">
        <f>SUM(F173:J173)</f>
        <v>0.2</v>
      </c>
      <c r="L173" s="84">
        <v>3687.5</v>
      </c>
      <c r="M173" s="85">
        <f>K173*L173</f>
        <v>737.5</v>
      </c>
      <c r="N173" s="86"/>
    </row>
    <row r="174" spans="1:14" s="94" customFormat="1" hidden="1" outlineLevel="1" x14ac:dyDescent="0.35">
      <c r="B174" s="7" t="s">
        <v>666</v>
      </c>
      <c r="C174" s="80" t="s">
        <v>931</v>
      </c>
      <c r="D174" s="101" t="s">
        <v>658</v>
      </c>
      <c r="E174" s="93" t="s">
        <v>14</v>
      </c>
      <c r="F174" s="17"/>
      <c r="G174" s="18">
        <v>0.2</v>
      </c>
      <c r="H174" s="18"/>
      <c r="I174" s="19"/>
      <c r="J174" s="20"/>
      <c r="K174" s="83">
        <f>SUM(F174:J174)</f>
        <v>0.2</v>
      </c>
      <c r="L174" s="84">
        <v>85287.5</v>
      </c>
      <c r="M174" s="85">
        <f>K174*L174</f>
        <v>17057.5</v>
      </c>
      <c r="N174" s="86"/>
    </row>
    <row r="175" spans="1:14" s="94" customFormat="1" ht="24.75" hidden="1" outlineLevel="1" thickBot="1" x14ac:dyDescent="0.4">
      <c r="B175" s="7" t="s">
        <v>667</v>
      </c>
      <c r="C175" s="80" t="s">
        <v>931</v>
      </c>
      <c r="D175" s="101" t="s">
        <v>659</v>
      </c>
      <c r="E175" s="93" t="s">
        <v>14</v>
      </c>
      <c r="F175" s="17"/>
      <c r="G175" s="18">
        <v>0.2</v>
      </c>
      <c r="H175" s="18"/>
      <c r="I175" s="19"/>
      <c r="J175" s="20"/>
      <c r="K175" s="83">
        <f>SUM(F175:J175)</f>
        <v>0.2</v>
      </c>
      <c r="L175" s="84">
        <v>1750</v>
      </c>
      <c r="M175" s="85">
        <f>K175*L175</f>
        <v>350</v>
      </c>
      <c r="N175" s="86"/>
    </row>
    <row r="176" spans="1:14" s="94" customFormat="1" ht="24.75" collapsed="1" thickBot="1" x14ac:dyDescent="0.4">
      <c r="B176" s="65" t="s">
        <v>144</v>
      </c>
      <c r="C176" s="66"/>
      <c r="D176" s="67"/>
      <c r="E176" s="67"/>
      <c r="F176" s="1"/>
      <c r="G176" s="2"/>
      <c r="H176" s="2"/>
      <c r="I176" s="2"/>
      <c r="J176" s="3"/>
      <c r="K176" s="69"/>
      <c r="L176" s="95"/>
      <c r="M176" s="96">
        <f>SUM(M177:M202)</f>
        <v>66944.254666666675</v>
      </c>
      <c r="N176" s="97"/>
    </row>
    <row r="177" spans="1:14" s="94" customFormat="1" hidden="1" outlineLevel="1" x14ac:dyDescent="0.35">
      <c r="B177" s="4"/>
      <c r="C177" s="87"/>
      <c r="D177" s="74" t="s">
        <v>853</v>
      </c>
      <c r="E177" s="75"/>
      <c r="F177" s="11"/>
      <c r="G177" s="12"/>
      <c r="H177" s="12"/>
      <c r="I177" s="12"/>
      <c r="J177" s="13"/>
      <c r="K177" s="76"/>
      <c r="L177" s="108"/>
      <c r="M177" s="88"/>
      <c r="N177" s="86"/>
    </row>
    <row r="178" spans="1:14" s="72" customFormat="1" ht="117" hidden="1" outlineLevel="1" x14ac:dyDescent="0.3">
      <c r="A178" s="64"/>
      <c r="B178" s="10" t="s">
        <v>145</v>
      </c>
      <c r="C178" s="80" t="s">
        <v>931</v>
      </c>
      <c r="D178" s="89" t="s">
        <v>846</v>
      </c>
      <c r="E178" s="107" t="s">
        <v>36</v>
      </c>
      <c r="F178" s="23"/>
      <c r="G178" s="189">
        <v>226</v>
      </c>
      <c r="H178" s="189"/>
      <c r="I178" s="190"/>
      <c r="J178" s="191"/>
      <c r="K178" s="192">
        <f>SUM(F178:J178)</f>
        <v>226</v>
      </c>
      <c r="L178" s="84">
        <v>60.8</v>
      </c>
      <c r="M178" s="113">
        <f>K178*L178</f>
        <v>13740.8</v>
      </c>
      <c r="N178" s="86"/>
    </row>
    <row r="179" spans="1:14" s="72" customFormat="1" ht="142.5" hidden="1" outlineLevel="1" x14ac:dyDescent="0.3">
      <c r="A179" s="64"/>
      <c r="B179" s="10" t="s">
        <v>146</v>
      </c>
      <c r="C179" s="80" t="s">
        <v>931</v>
      </c>
      <c r="D179" s="89" t="s">
        <v>847</v>
      </c>
      <c r="E179" s="107" t="s">
        <v>36</v>
      </c>
      <c r="F179" s="23"/>
      <c r="G179" s="189">
        <v>42</v>
      </c>
      <c r="H179" s="189"/>
      <c r="I179" s="190"/>
      <c r="J179" s="191"/>
      <c r="K179" s="192">
        <f>SUM(F179:J179)</f>
        <v>42</v>
      </c>
      <c r="L179" s="84">
        <v>333.04</v>
      </c>
      <c r="M179" s="113">
        <f>K179*L179</f>
        <v>13987.68</v>
      </c>
      <c r="N179" s="86"/>
    </row>
    <row r="180" spans="1:14" s="72" customFormat="1" ht="117" hidden="1" outlineLevel="1" x14ac:dyDescent="0.3">
      <c r="A180" s="64"/>
      <c r="B180" s="10" t="s">
        <v>147</v>
      </c>
      <c r="C180" s="80" t="s">
        <v>931</v>
      </c>
      <c r="D180" s="89" t="s">
        <v>848</v>
      </c>
      <c r="E180" s="107" t="s">
        <v>36</v>
      </c>
      <c r="F180" s="23"/>
      <c r="G180" s="189">
        <v>5</v>
      </c>
      <c r="H180" s="189"/>
      <c r="I180" s="190"/>
      <c r="J180" s="191"/>
      <c r="K180" s="192">
        <f t="shared" ref="K180:K194" si="22">SUM(F180:J180)</f>
        <v>5</v>
      </c>
      <c r="L180" s="84">
        <v>347.37666666666672</v>
      </c>
      <c r="M180" s="113">
        <f t="shared" ref="M180:M194" si="23">K180*L180</f>
        <v>1736.8833333333337</v>
      </c>
      <c r="N180" s="86"/>
    </row>
    <row r="181" spans="1:14" s="72" customFormat="1" ht="118.5" hidden="1" outlineLevel="1" x14ac:dyDescent="0.3">
      <c r="A181" s="64"/>
      <c r="B181" s="10" t="s">
        <v>148</v>
      </c>
      <c r="C181" s="80" t="s">
        <v>931</v>
      </c>
      <c r="D181" s="89" t="s">
        <v>849</v>
      </c>
      <c r="E181" s="107" t="s">
        <v>36</v>
      </c>
      <c r="F181" s="23"/>
      <c r="G181" s="189">
        <v>18</v>
      </c>
      <c r="H181" s="189"/>
      <c r="I181" s="190"/>
      <c r="J181" s="191"/>
      <c r="K181" s="192">
        <f t="shared" si="22"/>
        <v>18</v>
      </c>
      <c r="L181" s="84">
        <v>197.82666666666668</v>
      </c>
      <c r="M181" s="113">
        <f t="shared" si="23"/>
        <v>3560.88</v>
      </c>
      <c r="N181" s="86"/>
    </row>
    <row r="182" spans="1:14" s="72" customFormat="1" ht="118.5" hidden="1" outlineLevel="1" x14ac:dyDescent="0.3">
      <c r="A182" s="64"/>
      <c r="B182" s="10" t="s">
        <v>149</v>
      </c>
      <c r="C182" s="80" t="s">
        <v>931</v>
      </c>
      <c r="D182" s="89" t="s">
        <v>843</v>
      </c>
      <c r="E182" s="107" t="s">
        <v>36</v>
      </c>
      <c r="F182" s="23"/>
      <c r="G182" s="189">
        <v>7</v>
      </c>
      <c r="H182" s="189"/>
      <c r="I182" s="190"/>
      <c r="J182" s="191"/>
      <c r="K182" s="192">
        <f t="shared" si="22"/>
        <v>7</v>
      </c>
      <c r="L182" s="84">
        <v>197.82666666666668</v>
      </c>
      <c r="M182" s="113">
        <f t="shared" si="23"/>
        <v>1384.7866666666669</v>
      </c>
      <c r="N182" s="86"/>
    </row>
    <row r="183" spans="1:14" s="72" customFormat="1" ht="117" hidden="1" outlineLevel="1" x14ac:dyDescent="0.3">
      <c r="A183" s="64"/>
      <c r="B183" s="10" t="s">
        <v>150</v>
      </c>
      <c r="C183" s="80" t="s">
        <v>931</v>
      </c>
      <c r="D183" s="89" t="s">
        <v>844</v>
      </c>
      <c r="E183" s="107" t="s">
        <v>36</v>
      </c>
      <c r="F183" s="23"/>
      <c r="G183" s="189">
        <v>8</v>
      </c>
      <c r="H183" s="189"/>
      <c r="I183" s="190"/>
      <c r="J183" s="191"/>
      <c r="K183" s="192">
        <f t="shared" si="22"/>
        <v>8</v>
      </c>
      <c r="L183" s="84">
        <v>517.18333333333339</v>
      </c>
      <c r="M183" s="113">
        <f t="shared" si="23"/>
        <v>4137.4666666666672</v>
      </c>
      <c r="N183" s="86"/>
    </row>
    <row r="184" spans="1:14" s="72" customFormat="1" ht="117" hidden="1" outlineLevel="1" x14ac:dyDescent="0.3">
      <c r="A184" s="64"/>
      <c r="B184" s="10" t="s">
        <v>151</v>
      </c>
      <c r="C184" s="80" t="s">
        <v>931</v>
      </c>
      <c r="D184" s="89" t="s">
        <v>845</v>
      </c>
      <c r="E184" s="107" t="s">
        <v>36</v>
      </c>
      <c r="F184" s="23"/>
      <c r="G184" s="189">
        <v>4</v>
      </c>
      <c r="H184" s="189"/>
      <c r="I184" s="190"/>
      <c r="J184" s="191"/>
      <c r="K184" s="192">
        <f t="shared" si="22"/>
        <v>4</v>
      </c>
      <c r="L184" s="84">
        <v>803.07666666666671</v>
      </c>
      <c r="M184" s="113">
        <f t="shared" si="23"/>
        <v>3212.3066666666668</v>
      </c>
      <c r="N184" s="86"/>
    </row>
    <row r="185" spans="1:14" s="72" customFormat="1" ht="93" hidden="1" outlineLevel="1" x14ac:dyDescent="0.3">
      <c r="A185" s="64"/>
      <c r="B185" s="10" t="s">
        <v>152</v>
      </c>
      <c r="C185" s="80" t="s">
        <v>931</v>
      </c>
      <c r="D185" s="89" t="s">
        <v>850</v>
      </c>
      <c r="E185" s="107" t="s">
        <v>36</v>
      </c>
      <c r="F185" s="23"/>
      <c r="G185" s="189">
        <v>6</v>
      </c>
      <c r="H185" s="189"/>
      <c r="I185" s="190"/>
      <c r="J185" s="191"/>
      <c r="K185" s="192">
        <f t="shared" si="22"/>
        <v>6</v>
      </c>
      <c r="L185" s="84">
        <v>60.8</v>
      </c>
      <c r="M185" s="113">
        <f t="shared" si="23"/>
        <v>364.79999999999995</v>
      </c>
      <c r="N185" s="86"/>
    </row>
    <row r="186" spans="1:14" s="72" customFormat="1" ht="70.5" hidden="1" outlineLevel="1" x14ac:dyDescent="0.3">
      <c r="A186" s="64"/>
      <c r="B186" s="10" t="s">
        <v>153</v>
      </c>
      <c r="C186" s="80" t="s">
        <v>931</v>
      </c>
      <c r="D186" s="89" t="s">
        <v>851</v>
      </c>
      <c r="E186" s="107" t="s">
        <v>36</v>
      </c>
      <c r="F186" s="23"/>
      <c r="G186" s="189">
        <v>0</v>
      </c>
      <c r="H186" s="189"/>
      <c r="I186" s="190"/>
      <c r="J186" s="191"/>
      <c r="K186" s="192">
        <f t="shared" si="22"/>
        <v>0</v>
      </c>
      <c r="L186" s="84">
        <v>113.33</v>
      </c>
      <c r="M186" s="113">
        <f t="shared" si="23"/>
        <v>0</v>
      </c>
      <c r="N186" s="86"/>
    </row>
    <row r="187" spans="1:14" s="72" customFormat="1" ht="93" hidden="1" outlineLevel="1" x14ac:dyDescent="0.3">
      <c r="A187" s="64"/>
      <c r="B187" s="10" t="s">
        <v>154</v>
      </c>
      <c r="C187" s="80" t="s">
        <v>931</v>
      </c>
      <c r="D187" s="89" t="s">
        <v>852</v>
      </c>
      <c r="E187" s="107" t="s">
        <v>36</v>
      </c>
      <c r="F187" s="23"/>
      <c r="G187" s="189">
        <v>13</v>
      </c>
      <c r="H187" s="189"/>
      <c r="I187" s="190"/>
      <c r="J187" s="191"/>
      <c r="K187" s="192">
        <f t="shared" si="22"/>
        <v>13</v>
      </c>
      <c r="L187" s="84">
        <v>57.445</v>
      </c>
      <c r="M187" s="113">
        <f t="shared" si="23"/>
        <v>746.78499999999997</v>
      </c>
      <c r="N187" s="86"/>
    </row>
    <row r="188" spans="1:14" s="72" customFormat="1" ht="141" hidden="1" outlineLevel="1" x14ac:dyDescent="0.3">
      <c r="A188" s="64"/>
      <c r="B188" s="10"/>
      <c r="C188" s="80" t="s">
        <v>931</v>
      </c>
      <c r="D188" s="89" t="s">
        <v>919</v>
      </c>
      <c r="E188" s="107" t="s">
        <v>36</v>
      </c>
      <c r="F188" s="23"/>
      <c r="G188" s="189"/>
      <c r="H188" s="189"/>
      <c r="I188" s="190"/>
      <c r="J188" s="191"/>
      <c r="K188" s="192">
        <f t="shared" si="22"/>
        <v>0</v>
      </c>
      <c r="L188" s="84">
        <v>415.04666666666668</v>
      </c>
      <c r="M188" s="113">
        <f t="shared" si="23"/>
        <v>0</v>
      </c>
      <c r="N188" s="86"/>
    </row>
    <row r="189" spans="1:14" s="72" customFormat="1" ht="142.5" hidden="1" outlineLevel="1" x14ac:dyDescent="0.3">
      <c r="A189" s="64"/>
      <c r="B189" s="10"/>
      <c r="C189" s="80" t="s">
        <v>931</v>
      </c>
      <c r="D189" s="89" t="s">
        <v>920</v>
      </c>
      <c r="E189" s="107" t="s">
        <v>36</v>
      </c>
      <c r="F189" s="23"/>
      <c r="G189" s="189"/>
      <c r="H189" s="189"/>
      <c r="I189" s="190"/>
      <c r="J189" s="191"/>
      <c r="K189" s="192">
        <f t="shared" si="22"/>
        <v>0</v>
      </c>
      <c r="L189" s="84">
        <v>523.25333333333333</v>
      </c>
      <c r="M189" s="113">
        <f t="shared" si="23"/>
        <v>0</v>
      </c>
      <c r="N189" s="86"/>
    </row>
    <row r="190" spans="1:14" s="72" customFormat="1" ht="142.5" hidden="1" outlineLevel="1" x14ac:dyDescent="0.3">
      <c r="A190" s="64"/>
      <c r="B190" s="10"/>
      <c r="C190" s="80" t="s">
        <v>931</v>
      </c>
      <c r="D190" s="89" t="s">
        <v>921</v>
      </c>
      <c r="E190" s="107" t="s">
        <v>36</v>
      </c>
      <c r="F190" s="23"/>
      <c r="G190" s="189"/>
      <c r="H190" s="189"/>
      <c r="I190" s="190"/>
      <c r="J190" s="191"/>
      <c r="K190" s="192">
        <f t="shared" si="22"/>
        <v>0</v>
      </c>
      <c r="L190" s="84">
        <v>244.1866666666667</v>
      </c>
      <c r="M190" s="113">
        <f t="shared" si="23"/>
        <v>0</v>
      </c>
      <c r="N190" s="86"/>
    </row>
    <row r="191" spans="1:14" s="72" customFormat="1" ht="117" hidden="1" outlineLevel="1" x14ac:dyDescent="0.3">
      <c r="A191" s="64"/>
      <c r="B191" s="10"/>
      <c r="C191" s="80" t="s">
        <v>931</v>
      </c>
      <c r="D191" s="89" t="s">
        <v>922</v>
      </c>
      <c r="E191" s="107" t="s">
        <v>36</v>
      </c>
      <c r="F191" s="23"/>
      <c r="G191" s="189"/>
      <c r="H191" s="189"/>
      <c r="I191" s="190"/>
      <c r="J191" s="191"/>
      <c r="K191" s="192">
        <f t="shared" si="22"/>
        <v>0</v>
      </c>
      <c r="L191" s="84">
        <v>38.01</v>
      </c>
      <c r="M191" s="113">
        <f t="shared" si="23"/>
        <v>0</v>
      </c>
      <c r="N191" s="86"/>
    </row>
    <row r="192" spans="1:14" s="72" customFormat="1" ht="117" hidden="1" outlineLevel="1" x14ac:dyDescent="0.3">
      <c r="A192" s="64"/>
      <c r="B192" s="10"/>
      <c r="C192" s="80" t="s">
        <v>931</v>
      </c>
      <c r="D192" s="89" t="s">
        <v>923</v>
      </c>
      <c r="E192" s="107" t="s">
        <v>36</v>
      </c>
      <c r="F192" s="23"/>
      <c r="G192" s="189"/>
      <c r="H192" s="189"/>
      <c r="I192" s="190"/>
      <c r="J192" s="191"/>
      <c r="K192" s="192">
        <f t="shared" si="22"/>
        <v>0</v>
      </c>
      <c r="L192" s="84">
        <v>26.635000000000002</v>
      </c>
      <c r="M192" s="113">
        <f t="shared" si="23"/>
        <v>0</v>
      </c>
      <c r="N192" s="86"/>
    </row>
    <row r="193" spans="1:14" s="72" customFormat="1" ht="118.5" hidden="1" outlineLevel="1" x14ac:dyDescent="0.3">
      <c r="A193" s="64"/>
      <c r="B193" s="10"/>
      <c r="C193" s="80" t="s">
        <v>931</v>
      </c>
      <c r="D193" s="89" t="s">
        <v>924</v>
      </c>
      <c r="E193" s="107" t="s">
        <v>36</v>
      </c>
      <c r="F193" s="23"/>
      <c r="G193" s="189"/>
      <c r="H193" s="189"/>
      <c r="I193" s="190"/>
      <c r="J193" s="191"/>
      <c r="K193" s="192">
        <f t="shared" si="22"/>
        <v>0</v>
      </c>
      <c r="L193" s="84">
        <v>37.31</v>
      </c>
      <c r="M193" s="113">
        <f t="shared" si="23"/>
        <v>0</v>
      </c>
      <c r="N193" s="86"/>
    </row>
    <row r="194" spans="1:14" s="72" customFormat="1" ht="142.5" hidden="1" outlineLevel="1" x14ac:dyDescent="0.3">
      <c r="A194" s="64"/>
      <c r="B194" s="10"/>
      <c r="C194" s="80" t="s">
        <v>931</v>
      </c>
      <c r="D194" s="89" t="s">
        <v>925</v>
      </c>
      <c r="E194" s="107" t="s">
        <v>36</v>
      </c>
      <c r="F194" s="23"/>
      <c r="G194" s="189"/>
      <c r="H194" s="189"/>
      <c r="I194" s="190"/>
      <c r="J194" s="191"/>
      <c r="K194" s="192">
        <f t="shared" si="22"/>
        <v>0</v>
      </c>
      <c r="L194" s="84">
        <v>203.095</v>
      </c>
      <c r="M194" s="113">
        <f t="shared" si="23"/>
        <v>0</v>
      </c>
      <c r="N194" s="86"/>
    </row>
    <row r="195" spans="1:14" hidden="1" outlineLevel="1" x14ac:dyDescent="0.35">
      <c r="B195" s="8"/>
      <c r="C195" s="109"/>
      <c r="D195" s="110" t="s">
        <v>156</v>
      </c>
      <c r="E195" s="111"/>
      <c r="F195" s="14"/>
      <c r="G195" s="15"/>
      <c r="H195" s="15"/>
      <c r="I195" s="15"/>
      <c r="J195" s="16"/>
      <c r="K195" s="76"/>
      <c r="L195" s="112"/>
      <c r="M195" s="88"/>
      <c r="N195" s="86"/>
    </row>
    <row r="196" spans="1:14" ht="117" hidden="1" outlineLevel="1" x14ac:dyDescent="0.35">
      <c r="B196" s="10" t="s">
        <v>155</v>
      </c>
      <c r="C196" s="80" t="s">
        <v>931</v>
      </c>
      <c r="D196" s="89" t="s">
        <v>855</v>
      </c>
      <c r="E196" s="92" t="s">
        <v>36</v>
      </c>
      <c r="F196" s="23"/>
      <c r="G196" s="189">
        <v>3</v>
      </c>
      <c r="H196" s="189"/>
      <c r="I196" s="190"/>
      <c r="J196" s="191"/>
      <c r="K196" s="192">
        <f>SUM(F196:J196)</f>
        <v>3</v>
      </c>
      <c r="L196" s="84">
        <v>975.96333333333325</v>
      </c>
      <c r="M196" s="113">
        <f>K196*L196</f>
        <v>2927.89</v>
      </c>
      <c r="N196" s="86"/>
    </row>
    <row r="197" spans="1:14" ht="117" hidden="1" outlineLevel="1" x14ac:dyDescent="0.35">
      <c r="B197" s="10" t="s">
        <v>157</v>
      </c>
      <c r="C197" s="80" t="s">
        <v>931</v>
      </c>
      <c r="D197" s="89" t="s">
        <v>856</v>
      </c>
      <c r="E197" s="92" t="s">
        <v>36</v>
      </c>
      <c r="F197" s="23"/>
      <c r="G197" s="189">
        <v>6</v>
      </c>
      <c r="H197" s="189"/>
      <c r="I197" s="190"/>
      <c r="J197" s="191"/>
      <c r="K197" s="192">
        <f>SUM(F197:J197)</f>
        <v>6</v>
      </c>
      <c r="L197" s="84">
        <v>964.07999999999993</v>
      </c>
      <c r="M197" s="113">
        <f>K197*L197</f>
        <v>5784.48</v>
      </c>
      <c r="N197" s="86"/>
    </row>
    <row r="198" spans="1:14" hidden="1" outlineLevel="1" x14ac:dyDescent="0.35">
      <c r="B198" s="8"/>
      <c r="C198" s="109"/>
      <c r="D198" s="110" t="s">
        <v>854</v>
      </c>
      <c r="E198" s="111"/>
      <c r="F198" s="14"/>
      <c r="G198" s="15"/>
      <c r="H198" s="15"/>
      <c r="I198" s="15"/>
      <c r="J198" s="16"/>
      <c r="K198" s="76"/>
      <c r="L198" s="112"/>
      <c r="M198" s="88"/>
      <c r="N198" s="86"/>
    </row>
    <row r="199" spans="1:14" ht="96" hidden="1" outlineLevel="1" x14ac:dyDescent="0.35">
      <c r="B199" s="10" t="s">
        <v>158</v>
      </c>
      <c r="C199" s="80" t="s">
        <v>931</v>
      </c>
      <c r="D199" s="89" t="s">
        <v>857</v>
      </c>
      <c r="E199" s="92" t="s">
        <v>36</v>
      </c>
      <c r="F199" s="23"/>
      <c r="G199" s="189">
        <v>3</v>
      </c>
      <c r="H199" s="189"/>
      <c r="I199" s="190"/>
      <c r="J199" s="191"/>
      <c r="K199" s="192">
        <f>SUM(F199:J199)</f>
        <v>3</v>
      </c>
      <c r="L199" s="84">
        <v>257.42250000000001</v>
      </c>
      <c r="M199" s="113">
        <f>K199*L199</f>
        <v>772.26750000000004</v>
      </c>
      <c r="N199" s="86"/>
    </row>
    <row r="200" spans="1:14" ht="48" hidden="1" outlineLevel="1" x14ac:dyDescent="0.35">
      <c r="B200" s="10" t="s">
        <v>159</v>
      </c>
      <c r="C200" s="80" t="s">
        <v>931</v>
      </c>
      <c r="D200" s="89" t="s">
        <v>858</v>
      </c>
      <c r="E200" s="92" t="s">
        <v>36</v>
      </c>
      <c r="F200" s="23"/>
      <c r="G200" s="189">
        <v>1</v>
      </c>
      <c r="H200" s="189"/>
      <c r="I200" s="190"/>
      <c r="J200" s="191"/>
      <c r="K200" s="192">
        <f>SUM(F200:J200)</f>
        <v>1</v>
      </c>
      <c r="L200" s="84">
        <v>1885.8333333333333</v>
      </c>
      <c r="M200" s="113">
        <f>K200*L200</f>
        <v>1885.8333333333333</v>
      </c>
      <c r="N200" s="86"/>
    </row>
    <row r="201" spans="1:14" hidden="1" outlineLevel="1" x14ac:dyDescent="0.35">
      <c r="B201" s="8"/>
      <c r="C201" s="109"/>
      <c r="D201" s="74" t="s">
        <v>161</v>
      </c>
      <c r="E201" s="111"/>
      <c r="F201" s="14"/>
      <c r="G201" s="15"/>
      <c r="H201" s="15"/>
      <c r="I201" s="15"/>
      <c r="J201" s="16"/>
      <c r="K201" s="76"/>
      <c r="L201" s="112"/>
      <c r="M201" s="88"/>
      <c r="N201" s="86"/>
    </row>
    <row r="202" spans="1:14" ht="24.75" hidden="1" outlineLevel="1" thickBot="1" x14ac:dyDescent="0.4">
      <c r="B202" s="10" t="s">
        <v>160</v>
      </c>
      <c r="C202" s="80" t="s">
        <v>931</v>
      </c>
      <c r="D202" s="106" t="s">
        <v>859</v>
      </c>
      <c r="E202" s="92" t="s">
        <v>36</v>
      </c>
      <c r="F202" s="194"/>
      <c r="G202" s="195">
        <v>342</v>
      </c>
      <c r="H202" s="195"/>
      <c r="I202" s="195"/>
      <c r="J202" s="196"/>
      <c r="K202" s="192">
        <f>SUM(F202:J202)</f>
        <v>342</v>
      </c>
      <c r="L202" s="84">
        <v>37.138583333333337</v>
      </c>
      <c r="M202" s="113">
        <f>K202*L202</f>
        <v>12701.395500000001</v>
      </c>
      <c r="N202" s="86"/>
    </row>
    <row r="203" spans="1:14" ht="24.75" collapsed="1" thickBot="1" x14ac:dyDescent="0.4">
      <c r="B203" s="65" t="s">
        <v>162</v>
      </c>
      <c r="C203" s="66"/>
      <c r="D203" s="67"/>
      <c r="E203" s="67"/>
      <c r="F203" s="1"/>
      <c r="G203" s="2"/>
      <c r="H203" s="2"/>
      <c r="I203" s="2"/>
      <c r="J203" s="3"/>
      <c r="K203" s="69"/>
      <c r="L203" s="95"/>
      <c r="M203" s="96">
        <f>SUM(M205:M225)</f>
        <v>155400.09666666668</v>
      </c>
      <c r="N203" s="97"/>
    </row>
    <row r="204" spans="1:14" hidden="1" outlineLevel="1" x14ac:dyDescent="0.35">
      <c r="B204" s="8"/>
      <c r="C204" s="109"/>
      <c r="D204" s="110" t="s">
        <v>539</v>
      </c>
      <c r="E204" s="111"/>
      <c r="F204" s="14"/>
      <c r="G204" s="15"/>
      <c r="H204" s="15"/>
      <c r="I204" s="15"/>
      <c r="J204" s="16"/>
      <c r="K204" s="76"/>
      <c r="L204" s="112"/>
      <c r="M204" s="88"/>
      <c r="N204" s="86"/>
    </row>
    <row r="205" spans="1:14" ht="27.75" hidden="1" customHeight="1" outlineLevel="1" x14ac:dyDescent="0.35">
      <c r="B205" s="7" t="s">
        <v>163</v>
      </c>
      <c r="C205" s="80" t="s">
        <v>931</v>
      </c>
      <c r="D205" s="101" t="s">
        <v>501</v>
      </c>
      <c r="E205" s="92" t="s">
        <v>36</v>
      </c>
      <c r="F205" s="33"/>
      <c r="G205" s="18">
        <v>1</v>
      </c>
      <c r="H205" s="18"/>
      <c r="I205" s="19"/>
      <c r="J205" s="20"/>
      <c r="K205" s="83">
        <f>SUM(F205:J205)</f>
        <v>1</v>
      </c>
      <c r="L205" s="84">
        <v>10012.4</v>
      </c>
      <c r="M205" s="113">
        <f t="shared" ref="M205:M214" si="24">K205*L205</f>
        <v>10012.4</v>
      </c>
      <c r="N205" s="86"/>
    </row>
    <row r="206" spans="1:14" ht="27.75" hidden="1" customHeight="1" outlineLevel="1" x14ac:dyDescent="0.35">
      <c r="B206" s="7" t="s">
        <v>164</v>
      </c>
      <c r="C206" s="80" t="s">
        <v>931</v>
      </c>
      <c r="D206" s="101" t="s">
        <v>502</v>
      </c>
      <c r="E206" s="92" t="s">
        <v>36</v>
      </c>
      <c r="F206" s="34"/>
      <c r="G206" s="18">
        <v>2</v>
      </c>
      <c r="H206" s="18"/>
      <c r="I206" s="19"/>
      <c r="J206" s="20"/>
      <c r="K206" s="83">
        <f t="shared" ref="K206:K214" si="25">SUM(F206:J206)</f>
        <v>2</v>
      </c>
      <c r="L206" s="84">
        <v>2720.44</v>
      </c>
      <c r="M206" s="113">
        <f t="shared" si="24"/>
        <v>5440.88</v>
      </c>
      <c r="N206" s="86"/>
    </row>
    <row r="207" spans="1:14" ht="27.75" hidden="1" customHeight="1" outlineLevel="1" x14ac:dyDescent="0.35">
      <c r="B207" s="7" t="s">
        <v>165</v>
      </c>
      <c r="C207" s="80" t="s">
        <v>931</v>
      </c>
      <c r="D207" s="101" t="s">
        <v>503</v>
      </c>
      <c r="E207" s="92" t="s">
        <v>36</v>
      </c>
      <c r="F207" s="34"/>
      <c r="G207" s="18">
        <v>2</v>
      </c>
      <c r="H207" s="18"/>
      <c r="I207" s="19"/>
      <c r="J207" s="20"/>
      <c r="K207" s="83">
        <f t="shared" si="25"/>
        <v>2</v>
      </c>
      <c r="L207" s="84">
        <v>2720.44</v>
      </c>
      <c r="M207" s="113">
        <f t="shared" si="24"/>
        <v>5440.88</v>
      </c>
      <c r="N207" s="86"/>
    </row>
    <row r="208" spans="1:14" ht="27.75" hidden="1" customHeight="1" outlineLevel="1" x14ac:dyDescent="0.35">
      <c r="B208" s="7" t="s">
        <v>166</v>
      </c>
      <c r="C208" s="80" t="s">
        <v>931</v>
      </c>
      <c r="D208" s="101" t="s">
        <v>504</v>
      </c>
      <c r="E208" s="92" t="s">
        <v>36</v>
      </c>
      <c r="F208" s="34"/>
      <c r="G208" s="18">
        <v>13</v>
      </c>
      <c r="H208" s="18"/>
      <c r="I208" s="19"/>
      <c r="J208" s="20"/>
      <c r="K208" s="83">
        <f t="shared" si="25"/>
        <v>13</v>
      </c>
      <c r="L208" s="84">
        <v>2616.6533333333332</v>
      </c>
      <c r="M208" s="113">
        <f t="shared" si="24"/>
        <v>34016.493333333332</v>
      </c>
      <c r="N208" s="86"/>
    </row>
    <row r="209" spans="2:14" ht="27.75" hidden="1" customHeight="1" outlineLevel="1" x14ac:dyDescent="0.35">
      <c r="B209" s="7" t="s">
        <v>167</v>
      </c>
      <c r="C209" s="80" t="s">
        <v>931</v>
      </c>
      <c r="D209" s="101" t="s">
        <v>505</v>
      </c>
      <c r="E209" s="92" t="s">
        <v>36</v>
      </c>
      <c r="F209" s="34"/>
      <c r="G209" s="18">
        <v>13</v>
      </c>
      <c r="H209" s="18"/>
      <c r="I209" s="19"/>
      <c r="J209" s="20"/>
      <c r="K209" s="83">
        <f t="shared" si="25"/>
        <v>13</v>
      </c>
      <c r="L209" s="84">
        <v>2616.6533333333332</v>
      </c>
      <c r="M209" s="113">
        <f t="shared" si="24"/>
        <v>34016.493333333332</v>
      </c>
      <c r="N209" s="86"/>
    </row>
    <row r="210" spans="2:14" ht="27.75" hidden="1" customHeight="1" outlineLevel="1" x14ac:dyDescent="0.35">
      <c r="B210" s="7" t="s">
        <v>168</v>
      </c>
      <c r="C210" s="80" t="s">
        <v>931</v>
      </c>
      <c r="D210" s="101" t="s">
        <v>506</v>
      </c>
      <c r="E210" s="92" t="s">
        <v>36</v>
      </c>
      <c r="F210" s="34"/>
      <c r="G210" s="18">
        <v>1</v>
      </c>
      <c r="H210" s="18"/>
      <c r="I210" s="19"/>
      <c r="J210" s="20"/>
      <c r="K210" s="83">
        <f t="shared" si="25"/>
        <v>1</v>
      </c>
      <c r="L210" s="84">
        <v>11267.25</v>
      </c>
      <c r="M210" s="113">
        <f t="shared" si="24"/>
        <v>11267.25</v>
      </c>
      <c r="N210" s="86"/>
    </row>
    <row r="211" spans="2:14" ht="27.75" hidden="1" customHeight="1" outlineLevel="1" x14ac:dyDescent="0.35">
      <c r="B211" s="7" t="s">
        <v>169</v>
      </c>
      <c r="C211" s="80" t="s">
        <v>931</v>
      </c>
      <c r="D211" s="101" t="s">
        <v>507</v>
      </c>
      <c r="E211" s="92" t="s">
        <v>36</v>
      </c>
      <c r="F211" s="34"/>
      <c r="G211" s="18">
        <v>4</v>
      </c>
      <c r="H211" s="18"/>
      <c r="I211" s="19"/>
      <c r="J211" s="20"/>
      <c r="K211" s="83">
        <f t="shared" si="25"/>
        <v>4</v>
      </c>
      <c r="L211" s="84">
        <v>8003.25</v>
      </c>
      <c r="M211" s="113">
        <f t="shared" si="24"/>
        <v>32013</v>
      </c>
      <c r="N211" s="86"/>
    </row>
    <row r="212" spans="2:14" ht="27.75" hidden="1" customHeight="1" outlineLevel="1" x14ac:dyDescent="0.35">
      <c r="B212" s="7" t="s">
        <v>170</v>
      </c>
      <c r="C212" s="80" t="s">
        <v>931</v>
      </c>
      <c r="D212" s="101" t="s">
        <v>508</v>
      </c>
      <c r="E212" s="92" t="s">
        <v>36</v>
      </c>
      <c r="F212" s="34"/>
      <c r="G212" s="18">
        <v>1</v>
      </c>
      <c r="H212" s="18"/>
      <c r="I212" s="19"/>
      <c r="J212" s="20"/>
      <c r="K212" s="83">
        <f t="shared" si="25"/>
        <v>1</v>
      </c>
      <c r="L212" s="84">
        <v>8665.5</v>
      </c>
      <c r="M212" s="113">
        <f t="shared" si="24"/>
        <v>8665.5</v>
      </c>
      <c r="N212" s="86"/>
    </row>
    <row r="213" spans="2:14" ht="27.75" hidden="1" customHeight="1" outlineLevel="1" x14ac:dyDescent="0.35">
      <c r="B213" s="7" t="s">
        <v>171</v>
      </c>
      <c r="C213" s="80" t="s">
        <v>931</v>
      </c>
      <c r="D213" s="101" t="s">
        <v>509</v>
      </c>
      <c r="E213" s="92" t="s">
        <v>36</v>
      </c>
      <c r="F213" s="34"/>
      <c r="G213" s="18">
        <v>2</v>
      </c>
      <c r="H213" s="18"/>
      <c r="I213" s="19"/>
      <c r="J213" s="20"/>
      <c r="K213" s="83">
        <f t="shared" si="25"/>
        <v>2</v>
      </c>
      <c r="L213" s="84">
        <v>3438.3583333333336</v>
      </c>
      <c r="M213" s="113">
        <f t="shared" si="24"/>
        <v>6876.7166666666672</v>
      </c>
      <c r="N213" s="86"/>
    </row>
    <row r="214" spans="2:14" ht="27.75" hidden="1" customHeight="1" outlineLevel="1" x14ac:dyDescent="0.35">
      <c r="B214" s="7" t="s">
        <v>172</v>
      </c>
      <c r="C214" s="80" t="s">
        <v>931</v>
      </c>
      <c r="D214" s="101" t="s">
        <v>510</v>
      </c>
      <c r="E214" s="92" t="s">
        <v>36</v>
      </c>
      <c r="F214" s="35"/>
      <c r="G214" s="18">
        <v>1</v>
      </c>
      <c r="H214" s="18"/>
      <c r="I214" s="19"/>
      <c r="J214" s="20"/>
      <c r="K214" s="83">
        <f t="shared" si="25"/>
        <v>1</v>
      </c>
      <c r="L214" s="84">
        <v>7650.4833333333336</v>
      </c>
      <c r="M214" s="113">
        <f t="shared" si="24"/>
        <v>7650.4833333333336</v>
      </c>
      <c r="N214" s="86"/>
    </row>
    <row r="215" spans="2:14" hidden="1" outlineLevel="1" x14ac:dyDescent="0.35">
      <c r="B215" s="8"/>
      <c r="C215" s="109"/>
      <c r="D215" s="110" t="s">
        <v>540</v>
      </c>
      <c r="E215" s="111"/>
      <c r="F215" s="14"/>
      <c r="G215" s="15"/>
      <c r="H215" s="15"/>
      <c r="I215" s="15"/>
      <c r="J215" s="16"/>
      <c r="K215" s="76"/>
      <c r="L215" s="112"/>
      <c r="M215" s="88"/>
      <c r="N215" s="86"/>
    </row>
    <row r="216" spans="2:14" ht="27.75" hidden="1" customHeight="1" outlineLevel="1" x14ac:dyDescent="0.35">
      <c r="B216" s="7" t="s">
        <v>550</v>
      </c>
      <c r="C216" s="80" t="s">
        <v>931</v>
      </c>
      <c r="D216" s="101" t="s">
        <v>541</v>
      </c>
      <c r="E216" s="92" t="s">
        <v>36</v>
      </c>
      <c r="F216" s="17"/>
      <c r="G216" s="24"/>
      <c r="H216" s="25"/>
      <c r="I216" s="25"/>
      <c r="J216" s="26"/>
      <c r="K216" s="83">
        <f t="shared" ref="K216:K225" si="26">SUM(F216:J216)</f>
        <v>0</v>
      </c>
      <c r="L216" s="84">
        <v>10012.4</v>
      </c>
      <c r="M216" s="113">
        <f t="shared" ref="M216:M225" si="27">K216*L216</f>
        <v>0</v>
      </c>
      <c r="N216" s="86"/>
    </row>
    <row r="217" spans="2:14" ht="27.75" hidden="1" customHeight="1" outlineLevel="1" x14ac:dyDescent="0.35">
      <c r="B217" s="7" t="s">
        <v>551</v>
      </c>
      <c r="C217" s="80" t="s">
        <v>931</v>
      </c>
      <c r="D217" s="101" t="s">
        <v>542</v>
      </c>
      <c r="E217" s="92" t="s">
        <v>36</v>
      </c>
      <c r="F217" s="17"/>
      <c r="G217" s="27"/>
      <c r="H217" s="28"/>
      <c r="I217" s="28"/>
      <c r="J217" s="29"/>
      <c r="K217" s="83">
        <f t="shared" si="26"/>
        <v>0</v>
      </c>
      <c r="L217" s="84">
        <v>11150.25</v>
      </c>
      <c r="M217" s="113">
        <f t="shared" si="27"/>
        <v>0</v>
      </c>
      <c r="N217" s="86"/>
    </row>
    <row r="218" spans="2:14" ht="48" hidden="1" outlineLevel="1" x14ac:dyDescent="0.35">
      <c r="B218" s="7" t="s">
        <v>552</v>
      </c>
      <c r="C218" s="80" t="s">
        <v>931</v>
      </c>
      <c r="D218" s="101" t="s">
        <v>543</v>
      </c>
      <c r="E218" s="92" t="s">
        <v>36</v>
      </c>
      <c r="F218" s="17"/>
      <c r="G218" s="27"/>
      <c r="H218" s="28"/>
      <c r="I218" s="28"/>
      <c r="J218" s="29"/>
      <c r="K218" s="83">
        <f t="shared" si="26"/>
        <v>0</v>
      </c>
      <c r="L218" s="84">
        <v>1656.3866666666665</v>
      </c>
      <c r="M218" s="113">
        <f t="shared" si="27"/>
        <v>0</v>
      </c>
      <c r="N218" s="86"/>
    </row>
    <row r="219" spans="2:14" ht="27.75" hidden="1" customHeight="1" outlineLevel="1" x14ac:dyDescent="0.35">
      <c r="B219" s="7" t="s">
        <v>553</v>
      </c>
      <c r="C219" s="80" t="s">
        <v>931</v>
      </c>
      <c r="D219" s="101" t="s">
        <v>544</v>
      </c>
      <c r="E219" s="92" t="s">
        <v>36</v>
      </c>
      <c r="F219" s="17"/>
      <c r="G219" s="27"/>
      <c r="H219" s="28"/>
      <c r="I219" s="28"/>
      <c r="J219" s="29"/>
      <c r="K219" s="83">
        <f t="shared" si="26"/>
        <v>0</v>
      </c>
      <c r="L219" s="84">
        <v>3842.92</v>
      </c>
      <c r="M219" s="113">
        <f t="shared" si="27"/>
        <v>0</v>
      </c>
      <c r="N219" s="86"/>
    </row>
    <row r="220" spans="2:14" ht="27.75" hidden="1" customHeight="1" outlineLevel="1" x14ac:dyDescent="0.35">
      <c r="B220" s="7" t="s">
        <v>554</v>
      </c>
      <c r="C220" s="80" t="s">
        <v>931</v>
      </c>
      <c r="D220" s="101" t="s">
        <v>545</v>
      </c>
      <c r="E220" s="92" t="s">
        <v>36</v>
      </c>
      <c r="F220" s="17"/>
      <c r="G220" s="27"/>
      <c r="H220" s="28"/>
      <c r="I220" s="28"/>
      <c r="J220" s="29"/>
      <c r="K220" s="83">
        <f t="shared" si="26"/>
        <v>0</v>
      </c>
      <c r="L220" s="84">
        <v>4448.3533333333335</v>
      </c>
      <c r="M220" s="113">
        <f t="shared" si="27"/>
        <v>0</v>
      </c>
      <c r="N220" s="86"/>
    </row>
    <row r="221" spans="2:14" ht="27.75" hidden="1" customHeight="1" outlineLevel="1" x14ac:dyDescent="0.35">
      <c r="B221" s="7" t="s">
        <v>555</v>
      </c>
      <c r="C221" s="80" t="s">
        <v>931</v>
      </c>
      <c r="D221" s="101" t="s">
        <v>546</v>
      </c>
      <c r="E221" s="92" t="s">
        <v>36</v>
      </c>
      <c r="F221" s="17"/>
      <c r="G221" s="27"/>
      <c r="H221" s="28"/>
      <c r="I221" s="28"/>
      <c r="J221" s="29"/>
      <c r="K221" s="83">
        <f t="shared" si="26"/>
        <v>0</v>
      </c>
      <c r="L221" s="84">
        <v>3175.7999999999997</v>
      </c>
      <c r="M221" s="113">
        <f t="shared" si="27"/>
        <v>0</v>
      </c>
      <c r="N221" s="86"/>
    </row>
    <row r="222" spans="2:14" ht="48" hidden="1" outlineLevel="1" x14ac:dyDescent="0.35">
      <c r="B222" s="7" t="s">
        <v>556</v>
      </c>
      <c r="C222" s="80" t="s">
        <v>931</v>
      </c>
      <c r="D222" s="101" t="s">
        <v>547</v>
      </c>
      <c r="E222" s="92" t="s">
        <v>36</v>
      </c>
      <c r="F222" s="17"/>
      <c r="G222" s="27"/>
      <c r="H222" s="28"/>
      <c r="I222" s="28"/>
      <c r="J222" s="29"/>
      <c r="K222" s="83">
        <f t="shared" si="26"/>
        <v>0</v>
      </c>
      <c r="L222" s="84">
        <v>2848.9599999999996</v>
      </c>
      <c r="M222" s="113">
        <f t="shared" si="27"/>
        <v>0</v>
      </c>
      <c r="N222" s="86"/>
    </row>
    <row r="223" spans="2:14" ht="27.75" hidden="1" customHeight="1" outlineLevel="1" x14ac:dyDescent="0.35">
      <c r="B223" s="7" t="s">
        <v>557</v>
      </c>
      <c r="C223" s="80" t="s">
        <v>931</v>
      </c>
      <c r="D223" s="101" t="s">
        <v>548</v>
      </c>
      <c r="E223" s="92" t="s">
        <v>36</v>
      </c>
      <c r="F223" s="17"/>
      <c r="G223" s="27"/>
      <c r="H223" s="28"/>
      <c r="I223" s="28"/>
      <c r="J223" s="29"/>
      <c r="K223" s="83">
        <f t="shared" si="26"/>
        <v>0</v>
      </c>
      <c r="L223" s="84">
        <v>5915.1733333333332</v>
      </c>
      <c r="M223" s="113">
        <f t="shared" si="27"/>
        <v>0</v>
      </c>
      <c r="N223" s="86"/>
    </row>
    <row r="224" spans="2:14" ht="27.75" hidden="1" customHeight="1" outlineLevel="1" x14ac:dyDescent="0.35">
      <c r="B224" s="7" t="s">
        <v>558</v>
      </c>
      <c r="C224" s="80" t="s">
        <v>931</v>
      </c>
      <c r="D224" s="101" t="s">
        <v>549</v>
      </c>
      <c r="E224" s="92" t="s">
        <v>36</v>
      </c>
      <c r="F224" s="17"/>
      <c r="G224" s="27"/>
      <c r="H224" s="28"/>
      <c r="I224" s="28"/>
      <c r="J224" s="29"/>
      <c r="K224" s="83">
        <f t="shared" si="26"/>
        <v>0</v>
      </c>
      <c r="L224" s="84">
        <v>2550.7999999999997</v>
      </c>
      <c r="M224" s="113">
        <f t="shared" si="27"/>
        <v>0</v>
      </c>
      <c r="N224" s="86"/>
    </row>
    <row r="225" spans="2:14" ht="27.75" hidden="1" customHeight="1" outlineLevel="1" thickBot="1" x14ac:dyDescent="0.4">
      <c r="B225" s="7" t="s">
        <v>559</v>
      </c>
      <c r="C225" s="80" t="s">
        <v>931</v>
      </c>
      <c r="D225" s="101" t="s">
        <v>932</v>
      </c>
      <c r="E225" s="92" t="s">
        <v>36</v>
      </c>
      <c r="F225" s="17"/>
      <c r="G225" s="30"/>
      <c r="H225" s="31"/>
      <c r="I225" s="31"/>
      <c r="J225" s="32"/>
      <c r="K225" s="83">
        <f t="shared" si="26"/>
        <v>0</v>
      </c>
      <c r="L225" s="84">
        <v>17506.88</v>
      </c>
      <c r="M225" s="113">
        <f t="shared" si="27"/>
        <v>0</v>
      </c>
      <c r="N225" s="86"/>
    </row>
    <row r="226" spans="2:14" s="94" customFormat="1" ht="24.75" collapsed="1" thickBot="1" x14ac:dyDescent="0.4">
      <c r="B226" s="65" t="s">
        <v>173</v>
      </c>
      <c r="C226" s="66"/>
      <c r="D226" s="67"/>
      <c r="E226" s="67"/>
      <c r="F226" s="1"/>
      <c r="G226" s="2"/>
      <c r="H226" s="2"/>
      <c r="I226" s="2"/>
      <c r="J226" s="3"/>
      <c r="K226" s="69"/>
      <c r="L226" s="95"/>
      <c r="M226" s="96">
        <f>SUM(M227:M232)</f>
        <v>11395.127075000002</v>
      </c>
      <c r="N226" s="97"/>
    </row>
    <row r="227" spans="2:14" s="94" customFormat="1" hidden="1" outlineLevel="1" x14ac:dyDescent="0.35">
      <c r="B227" s="4"/>
      <c r="C227" s="87"/>
      <c r="D227" s="110" t="s">
        <v>174</v>
      </c>
      <c r="E227" s="114"/>
      <c r="F227" s="14"/>
      <c r="G227" s="15"/>
      <c r="H227" s="15"/>
      <c r="I227" s="15"/>
      <c r="J227" s="16"/>
      <c r="K227" s="76"/>
      <c r="L227" s="112"/>
      <c r="M227" s="88"/>
      <c r="N227" s="86"/>
    </row>
    <row r="228" spans="2:14" s="94" customFormat="1" ht="48" hidden="1" outlineLevel="1" x14ac:dyDescent="0.35">
      <c r="B228" s="7" t="s">
        <v>175</v>
      </c>
      <c r="C228" s="80" t="s">
        <v>931</v>
      </c>
      <c r="D228" s="101" t="s">
        <v>612</v>
      </c>
      <c r="E228" s="115" t="s">
        <v>40</v>
      </c>
      <c r="F228" s="17"/>
      <c r="G228" s="18">
        <v>1390</v>
      </c>
      <c r="H228" s="18"/>
      <c r="I228" s="19"/>
      <c r="J228" s="20"/>
      <c r="K228" s="83">
        <f>SUM(F228:J228)</f>
        <v>1390</v>
      </c>
      <c r="L228" s="84">
        <v>6.2623625000000009</v>
      </c>
      <c r="M228" s="85">
        <f>K228*L228</f>
        <v>8704.6838750000006</v>
      </c>
      <c r="N228" s="86"/>
    </row>
    <row r="229" spans="2:14" s="94" customFormat="1" hidden="1" outlineLevel="1" x14ac:dyDescent="0.35">
      <c r="B229" s="8"/>
      <c r="C229" s="109"/>
      <c r="D229" s="110" t="s">
        <v>176</v>
      </c>
      <c r="E229" s="116"/>
      <c r="F229" s="14"/>
      <c r="G229" s="15"/>
      <c r="H229" s="15"/>
      <c r="I229" s="15"/>
      <c r="J229" s="16"/>
      <c r="K229" s="76"/>
      <c r="L229" s="112"/>
      <c r="M229" s="88"/>
      <c r="N229" s="86"/>
    </row>
    <row r="230" spans="2:14" s="94" customFormat="1" ht="46.5" hidden="1" outlineLevel="1" x14ac:dyDescent="0.35">
      <c r="B230" s="7" t="s">
        <v>177</v>
      </c>
      <c r="C230" s="80" t="s">
        <v>931</v>
      </c>
      <c r="D230" s="101" t="s">
        <v>613</v>
      </c>
      <c r="E230" s="115" t="s">
        <v>14</v>
      </c>
      <c r="F230" s="17"/>
      <c r="G230" s="18">
        <v>1</v>
      </c>
      <c r="H230" s="18"/>
      <c r="I230" s="19"/>
      <c r="J230" s="20"/>
      <c r="K230" s="83">
        <f>SUM(F230:J230)</f>
        <v>1</v>
      </c>
      <c r="L230" s="84">
        <v>963.48106666666672</v>
      </c>
      <c r="M230" s="85">
        <f>K230*L230</f>
        <v>963.48106666666672</v>
      </c>
      <c r="N230" s="86"/>
    </row>
    <row r="231" spans="2:14" s="94" customFormat="1" ht="72" hidden="1" outlineLevel="1" x14ac:dyDescent="0.35">
      <c r="B231" s="7" t="s">
        <v>178</v>
      </c>
      <c r="C231" s="80" t="s">
        <v>931</v>
      </c>
      <c r="D231" s="101" t="s">
        <v>614</v>
      </c>
      <c r="E231" s="115" t="s">
        <v>14</v>
      </c>
      <c r="F231" s="17"/>
      <c r="G231" s="18">
        <v>1</v>
      </c>
      <c r="H231" s="18"/>
      <c r="I231" s="19"/>
      <c r="J231" s="20"/>
      <c r="K231" s="83">
        <f>SUM(F231:J231)</f>
        <v>1</v>
      </c>
      <c r="L231" s="84">
        <v>863.48106666666672</v>
      </c>
      <c r="M231" s="85">
        <f>K231*L231</f>
        <v>863.48106666666672</v>
      </c>
      <c r="N231" s="86"/>
    </row>
    <row r="232" spans="2:14" s="94" customFormat="1" ht="47.25" hidden="1" outlineLevel="1" thickBot="1" x14ac:dyDescent="0.4">
      <c r="B232" s="7" t="s">
        <v>179</v>
      </c>
      <c r="C232" s="80" t="s">
        <v>931</v>
      </c>
      <c r="D232" s="101" t="s">
        <v>615</v>
      </c>
      <c r="E232" s="115" t="s">
        <v>14</v>
      </c>
      <c r="F232" s="17"/>
      <c r="G232" s="18">
        <v>1</v>
      </c>
      <c r="H232" s="18"/>
      <c r="I232" s="19"/>
      <c r="J232" s="20"/>
      <c r="K232" s="83">
        <f>SUM(F232:J232)</f>
        <v>1</v>
      </c>
      <c r="L232" s="84">
        <v>863.48106666666672</v>
      </c>
      <c r="M232" s="85">
        <f>K232*L232</f>
        <v>863.48106666666672</v>
      </c>
      <c r="N232" s="86"/>
    </row>
    <row r="233" spans="2:14" s="94" customFormat="1" ht="24.75" collapsed="1" thickBot="1" x14ac:dyDescent="0.4">
      <c r="B233" s="65" t="s">
        <v>180</v>
      </c>
      <c r="C233" s="66"/>
      <c r="D233" s="67"/>
      <c r="E233" s="67"/>
      <c r="F233" s="1"/>
      <c r="G233" s="2"/>
      <c r="H233" s="2"/>
      <c r="I233" s="2"/>
      <c r="J233" s="3"/>
      <c r="K233" s="69"/>
      <c r="L233" s="95"/>
      <c r="M233" s="96">
        <f>SUM(M234:M235)</f>
        <v>12426.460296233457</v>
      </c>
      <c r="N233" s="97"/>
    </row>
    <row r="234" spans="2:14" s="94" customFormat="1" ht="32.25" hidden="1" customHeight="1" outlineLevel="1" x14ac:dyDescent="0.35">
      <c r="B234" s="7" t="s">
        <v>181</v>
      </c>
      <c r="C234" s="80" t="s">
        <v>931</v>
      </c>
      <c r="D234" s="106" t="s">
        <v>560</v>
      </c>
      <c r="E234" s="115" t="s">
        <v>44</v>
      </c>
      <c r="F234" s="17"/>
      <c r="G234" s="18"/>
      <c r="H234" s="18"/>
      <c r="I234" s="19"/>
      <c r="J234" s="20"/>
      <c r="K234" s="83">
        <f>SUM(F234:J234)</f>
        <v>0</v>
      </c>
      <c r="L234" s="84">
        <v>311.65116833333337</v>
      </c>
      <c r="M234" s="85">
        <f>K234*L234</f>
        <v>0</v>
      </c>
      <c r="N234" s="86"/>
    </row>
    <row r="235" spans="2:14" s="94" customFormat="1" ht="32.25" hidden="1" customHeight="1" outlineLevel="1" thickBot="1" x14ac:dyDescent="0.4">
      <c r="B235" s="7" t="s">
        <v>561</v>
      </c>
      <c r="C235" s="80" t="s">
        <v>931</v>
      </c>
      <c r="D235" s="106" t="s">
        <v>616</v>
      </c>
      <c r="E235" s="115" t="s">
        <v>14</v>
      </c>
      <c r="F235" s="17"/>
      <c r="G235" s="18">
        <v>305.77999999999997</v>
      </c>
      <c r="H235" s="18"/>
      <c r="I235" s="18"/>
      <c r="J235" s="18"/>
      <c r="K235" s="83">
        <f>SUM(F235:J235)</f>
        <v>305.77999999999997</v>
      </c>
      <c r="L235" s="84">
        <v>40.638564642008824</v>
      </c>
      <c r="M235" s="85">
        <f>K235*L235</f>
        <v>12426.460296233457</v>
      </c>
      <c r="N235" s="86"/>
    </row>
    <row r="236" spans="2:14" s="94" customFormat="1" ht="24.75" collapsed="1" thickBot="1" x14ac:dyDescent="0.4">
      <c r="B236" s="65" t="s">
        <v>182</v>
      </c>
      <c r="C236" s="66"/>
      <c r="D236" s="67"/>
      <c r="E236" s="67"/>
      <c r="F236" s="1"/>
      <c r="G236" s="2"/>
      <c r="H236" s="2"/>
      <c r="I236" s="2"/>
      <c r="J236" s="3"/>
      <c r="K236" s="69"/>
      <c r="L236" s="95"/>
      <c r="M236" s="96">
        <f>SUM(M238:M293)</f>
        <v>0</v>
      </c>
      <c r="N236" s="97"/>
    </row>
    <row r="237" spans="2:14" s="94" customFormat="1" hidden="1" outlineLevel="1" x14ac:dyDescent="0.35">
      <c r="B237" s="8"/>
      <c r="C237" s="109"/>
      <c r="D237" s="110" t="s">
        <v>764</v>
      </c>
      <c r="E237" s="116"/>
      <c r="F237" s="14"/>
      <c r="G237" s="15"/>
      <c r="H237" s="15"/>
      <c r="I237" s="15"/>
      <c r="J237" s="16"/>
      <c r="K237" s="76"/>
      <c r="L237" s="112"/>
      <c r="M237" s="88"/>
      <c r="N237" s="86"/>
    </row>
    <row r="238" spans="2:14" s="94" customFormat="1" ht="48" hidden="1" outlineLevel="1" x14ac:dyDescent="0.35">
      <c r="B238" s="7" t="s">
        <v>184</v>
      </c>
      <c r="C238" s="80" t="s">
        <v>931</v>
      </c>
      <c r="D238" s="187" t="s">
        <v>765</v>
      </c>
      <c r="E238" s="92" t="s">
        <v>36</v>
      </c>
      <c r="F238" s="17"/>
      <c r="G238" s="18"/>
      <c r="H238" s="18"/>
      <c r="I238" s="19"/>
      <c r="J238" s="20"/>
      <c r="K238" s="83">
        <f t="shared" ref="K238:K260" si="28">SUM(F238:J238)</f>
        <v>0</v>
      </c>
      <c r="L238" s="84">
        <v>101.82740329912133</v>
      </c>
      <c r="M238" s="85">
        <f t="shared" ref="M238:M260" si="29">K238*L238</f>
        <v>0</v>
      </c>
      <c r="N238" s="86"/>
    </row>
    <row r="239" spans="2:14" s="94" customFormat="1" ht="72" hidden="1" outlineLevel="1" x14ac:dyDescent="0.35">
      <c r="B239" s="7" t="s">
        <v>186</v>
      </c>
      <c r="C239" s="80" t="s">
        <v>931</v>
      </c>
      <c r="D239" s="187" t="s">
        <v>766</v>
      </c>
      <c r="E239" s="92" t="s">
        <v>36</v>
      </c>
      <c r="F239" s="17"/>
      <c r="G239" s="18"/>
      <c r="H239" s="18"/>
      <c r="I239" s="19"/>
      <c r="J239" s="20"/>
      <c r="K239" s="83">
        <f t="shared" si="28"/>
        <v>0</v>
      </c>
      <c r="L239" s="84">
        <v>263.90523300379931</v>
      </c>
      <c r="M239" s="85">
        <f t="shared" si="29"/>
        <v>0</v>
      </c>
      <c r="N239" s="86"/>
    </row>
    <row r="240" spans="2:14" s="94" customFormat="1" ht="144" hidden="1" outlineLevel="1" x14ac:dyDescent="0.35">
      <c r="B240" s="7" t="s">
        <v>187</v>
      </c>
      <c r="C240" s="80" t="s">
        <v>931</v>
      </c>
      <c r="D240" s="187" t="s">
        <v>767</v>
      </c>
      <c r="E240" s="92" t="s">
        <v>36</v>
      </c>
      <c r="F240" s="17"/>
      <c r="G240" s="18"/>
      <c r="H240" s="18"/>
      <c r="I240" s="19"/>
      <c r="J240" s="20"/>
      <c r="K240" s="83">
        <f t="shared" si="28"/>
        <v>0</v>
      </c>
      <c r="L240" s="84">
        <v>1197.0550228175834</v>
      </c>
      <c r="M240" s="85">
        <f t="shared" si="29"/>
        <v>0</v>
      </c>
      <c r="N240" s="86"/>
    </row>
    <row r="241" spans="2:14" s="94" customFormat="1" ht="168" hidden="1" outlineLevel="1" x14ac:dyDescent="0.35">
      <c r="B241" s="7" t="s">
        <v>188</v>
      </c>
      <c r="C241" s="80" t="s">
        <v>931</v>
      </c>
      <c r="D241" s="187" t="s">
        <v>768</v>
      </c>
      <c r="E241" s="92" t="s">
        <v>36</v>
      </c>
      <c r="F241" s="17"/>
      <c r="G241" s="18"/>
      <c r="H241" s="18"/>
      <c r="I241" s="19"/>
      <c r="J241" s="20"/>
      <c r="K241" s="83">
        <f t="shared" si="28"/>
        <v>0</v>
      </c>
      <c r="L241" s="84">
        <v>1335.3883561509167</v>
      </c>
      <c r="M241" s="85">
        <f t="shared" si="29"/>
        <v>0</v>
      </c>
      <c r="N241" s="86"/>
    </row>
    <row r="242" spans="2:14" s="94" customFormat="1" ht="72" hidden="1" outlineLevel="1" x14ac:dyDescent="0.35">
      <c r="B242" s="7" t="s">
        <v>189</v>
      </c>
      <c r="C242" s="80" t="s">
        <v>931</v>
      </c>
      <c r="D242" s="187" t="s">
        <v>769</v>
      </c>
      <c r="E242" s="92" t="s">
        <v>36</v>
      </c>
      <c r="F242" s="17"/>
      <c r="G242" s="18"/>
      <c r="H242" s="18"/>
      <c r="I242" s="19"/>
      <c r="J242" s="20"/>
      <c r="K242" s="83">
        <f t="shared" si="28"/>
        <v>0</v>
      </c>
      <c r="L242" s="84">
        <v>353.93763650485698</v>
      </c>
      <c r="M242" s="85">
        <f t="shared" si="29"/>
        <v>0</v>
      </c>
      <c r="N242" s="86"/>
    </row>
    <row r="243" spans="2:14" s="94" customFormat="1" ht="94.5" hidden="1" outlineLevel="1" x14ac:dyDescent="0.35">
      <c r="B243" s="7" t="s">
        <v>191</v>
      </c>
      <c r="C243" s="198" t="s">
        <v>936</v>
      </c>
      <c r="D243" s="199" t="s">
        <v>933</v>
      </c>
      <c r="E243" s="92" t="s">
        <v>36</v>
      </c>
      <c r="F243" s="17"/>
      <c r="G243" s="18"/>
      <c r="H243" s="18"/>
      <c r="I243" s="19"/>
      <c r="J243" s="20"/>
      <c r="K243" s="83">
        <f>SUM(F243:J243)</f>
        <v>0</v>
      </c>
      <c r="L243" s="84">
        <v>331.95</v>
      </c>
      <c r="M243" s="85">
        <f>K243*L243</f>
        <v>0</v>
      </c>
      <c r="N243" s="86"/>
    </row>
    <row r="244" spans="2:14" s="94" customFormat="1" ht="48" hidden="1" outlineLevel="1" x14ac:dyDescent="0.35">
      <c r="B244" s="7" t="s">
        <v>192</v>
      </c>
      <c r="C244" s="80" t="s">
        <v>931</v>
      </c>
      <c r="D244" s="187" t="s">
        <v>770</v>
      </c>
      <c r="E244" s="92" t="s">
        <v>36</v>
      </c>
      <c r="F244" s="17"/>
      <c r="G244" s="18"/>
      <c r="H244" s="18"/>
      <c r="I244" s="19"/>
      <c r="J244" s="20"/>
      <c r="K244" s="83">
        <f t="shared" si="28"/>
        <v>0</v>
      </c>
      <c r="L244" s="84">
        <v>353.56759427428369</v>
      </c>
      <c r="M244" s="85">
        <f t="shared" si="29"/>
        <v>0</v>
      </c>
      <c r="N244" s="86"/>
    </row>
    <row r="245" spans="2:14" s="94" customFormat="1" ht="48" hidden="1" outlineLevel="1" x14ac:dyDescent="0.35">
      <c r="B245" s="7" t="s">
        <v>193</v>
      </c>
      <c r="C245" s="80" t="s">
        <v>931</v>
      </c>
      <c r="D245" s="187" t="s">
        <v>771</v>
      </c>
      <c r="E245" s="92" t="s">
        <v>36</v>
      </c>
      <c r="F245" s="17"/>
      <c r="G245" s="18"/>
      <c r="H245" s="18"/>
      <c r="I245" s="19"/>
      <c r="J245" s="20"/>
      <c r="K245" s="83">
        <f t="shared" si="28"/>
        <v>0</v>
      </c>
      <c r="L245" s="84">
        <v>390.43369288039099</v>
      </c>
      <c r="M245" s="85">
        <f t="shared" si="29"/>
        <v>0</v>
      </c>
      <c r="N245" s="86"/>
    </row>
    <row r="246" spans="2:14" s="94" customFormat="1" ht="48" hidden="1" outlineLevel="1" x14ac:dyDescent="0.35">
      <c r="B246" s="7" t="s">
        <v>194</v>
      </c>
      <c r="C246" s="80" t="s">
        <v>931</v>
      </c>
      <c r="D246" s="187" t="s">
        <v>772</v>
      </c>
      <c r="E246" s="92" t="s">
        <v>36</v>
      </c>
      <c r="F246" s="17"/>
      <c r="G246" s="18"/>
      <c r="H246" s="18"/>
      <c r="I246" s="19"/>
      <c r="J246" s="20"/>
      <c r="K246" s="83">
        <f t="shared" si="28"/>
        <v>0</v>
      </c>
      <c r="L246" s="84">
        <v>188.97595672126101</v>
      </c>
      <c r="M246" s="85">
        <f t="shared" si="29"/>
        <v>0</v>
      </c>
      <c r="N246" s="86"/>
    </row>
    <row r="247" spans="2:14" s="94" customFormat="1" ht="96" hidden="1" outlineLevel="1" x14ac:dyDescent="0.35">
      <c r="B247" s="7" t="s">
        <v>195</v>
      </c>
      <c r="C247" s="80" t="s">
        <v>931</v>
      </c>
      <c r="D247" s="187" t="s">
        <v>773</v>
      </c>
      <c r="E247" s="92" t="s">
        <v>36</v>
      </c>
      <c r="F247" s="17"/>
      <c r="G247" s="18"/>
      <c r="H247" s="18"/>
      <c r="I247" s="19"/>
      <c r="J247" s="20"/>
      <c r="K247" s="83">
        <f t="shared" si="28"/>
        <v>0</v>
      </c>
      <c r="L247" s="84">
        <v>2106.0360862666671</v>
      </c>
      <c r="M247" s="85">
        <f t="shared" si="29"/>
        <v>0</v>
      </c>
      <c r="N247" s="86"/>
    </row>
    <row r="248" spans="2:14" s="94" customFormat="1" ht="96" hidden="1" outlineLevel="1" x14ac:dyDescent="0.35">
      <c r="B248" s="7" t="s">
        <v>196</v>
      </c>
      <c r="C248" s="80" t="s">
        <v>931</v>
      </c>
      <c r="D248" s="187" t="s">
        <v>774</v>
      </c>
      <c r="E248" s="92" t="s">
        <v>36</v>
      </c>
      <c r="F248" s="17"/>
      <c r="G248" s="18"/>
      <c r="H248" s="18"/>
      <c r="I248" s="19"/>
      <c r="J248" s="20"/>
      <c r="K248" s="83">
        <f t="shared" si="28"/>
        <v>0</v>
      </c>
      <c r="L248" s="84">
        <v>2018.9023841666667</v>
      </c>
      <c r="M248" s="85">
        <f t="shared" si="29"/>
        <v>0</v>
      </c>
      <c r="N248" s="86"/>
    </row>
    <row r="249" spans="2:14" s="94" customFormat="1" ht="168" hidden="1" outlineLevel="1" x14ac:dyDescent="0.35">
      <c r="B249" s="7" t="s">
        <v>197</v>
      </c>
      <c r="C249" s="80" t="s">
        <v>931</v>
      </c>
      <c r="D249" s="187" t="s">
        <v>775</v>
      </c>
      <c r="E249" s="92" t="s">
        <v>36</v>
      </c>
      <c r="F249" s="17"/>
      <c r="G249" s="18"/>
      <c r="H249" s="18"/>
      <c r="I249" s="19"/>
      <c r="J249" s="20"/>
      <c r="K249" s="83">
        <f t="shared" si="28"/>
        <v>0</v>
      </c>
      <c r="L249" s="84">
        <v>1399.4881496666667</v>
      </c>
      <c r="M249" s="85">
        <f t="shared" si="29"/>
        <v>0</v>
      </c>
      <c r="N249" s="86"/>
    </row>
    <row r="250" spans="2:14" s="94" customFormat="1" ht="72" hidden="1" outlineLevel="1" x14ac:dyDescent="0.35">
      <c r="B250" s="7" t="s">
        <v>198</v>
      </c>
      <c r="C250" s="80" t="s">
        <v>931</v>
      </c>
      <c r="D250" s="187" t="s">
        <v>776</v>
      </c>
      <c r="E250" s="92" t="s">
        <v>36</v>
      </c>
      <c r="F250" s="17"/>
      <c r="G250" s="18"/>
      <c r="H250" s="18"/>
      <c r="I250" s="19"/>
      <c r="J250" s="20"/>
      <c r="K250" s="83">
        <f t="shared" si="28"/>
        <v>0</v>
      </c>
      <c r="L250" s="84">
        <v>743.81535699053404</v>
      </c>
      <c r="M250" s="85">
        <f t="shared" si="29"/>
        <v>0</v>
      </c>
      <c r="N250" s="86"/>
    </row>
    <row r="251" spans="2:14" s="94" customFormat="1" ht="72" hidden="1" outlineLevel="1" x14ac:dyDescent="0.35">
      <c r="B251" s="7" t="s">
        <v>199</v>
      </c>
      <c r="C251" s="80" t="s">
        <v>931</v>
      </c>
      <c r="D251" s="187" t="s">
        <v>777</v>
      </c>
      <c r="E251" s="92" t="s">
        <v>36</v>
      </c>
      <c r="F251" s="17"/>
      <c r="G251" s="18"/>
      <c r="H251" s="18"/>
      <c r="I251" s="19"/>
      <c r="J251" s="20"/>
      <c r="K251" s="83">
        <f t="shared" si="28"/>
        <v>0</v>
      </c>
      <c r="L251" s="84">
        <v>318.88402616361765</v>
      </c>
      <c r="M251" s="85">
        <f t="shared" si="29"/>
        <v>0</v>
      </c>
      <c r="N251" s="86"/>
    </row>
    <row r="252" spans="2:14" s="94" customFormat="1" ht="48" hidden="1" outlineLevel="1" x14ac:dyDescent="0.35">
      <c r="B252" s="7" t="s">
        <v>200</v>
      </c>
      <c r="C252" s="80" t="s">
        <v>931</v>
      </c>
      <c r="D252" s="187" t="s">
        <v>778</v>
      </c>
      <c r="E252" s="92" t="s">
        <v>36</v>
      </c>
      <c r="F252" s="17"/>
      <c r="G252" s="18"/>
      <c r="H252" s="18"/>
      <c r="I252" s="19"/>
      <c r="J252" s="20"/>
      <c r="K252" s="83">
        <f t="shared" si="28"/>
        <v>0</v>
      </c>
      <c r="L252" s="84">
        <v>1252.3128203333333</v>
      </c>
      <c r="M252" s="85">
        <f t="shared" si="29"/>
        <v>0</v>
      </c>
      <c r="N252" s="86"/>
    </row>
    <row r="253" spans="2:14" s="94" customFormat="1" ht="48" hidden="1" outlineLevel="1" x14ac:dyDescent="0.35">
      <c r="B253" s="7" t="s">
        <v>201</v>
      </c>
      <c r="C253" s="80" t="s">
        <v>931</v>
      </c>
      <c r="D253" s="187" t="s">
        <v>779</v>
      </c>
      <c r="E253" s="92" t="s">
        <v>36</v>
      </c>
      <c r="F253" s="17"/>
      <c r="G253" s="18"/>
      <c r="H253" s="18"/>
      <c r="I253" s="19"/>
      <c r="J253" s="20"/>
      <c r="K253" s="83">
        <f t="shared" si="28"/>
        <v>0</v>
      </c>
      <c r="L253" s="84">
        <v>114.514175452635</v>
      </c>
      <c r="M253" s="85">
        <f t="shared" si="29"/>
        <v>0</v>
      </c>
      <c r="N253" s="86"/>
    </row>
    <row r="254" spans="2:14" s="94" customFormat="1" ht="72" hidden="1" outlineLevel="1" x14ac:dyDescent="0.35">
      <c r="B254" s="7" t="s">
        <v>202</v>
      </c>
      <c r="C254" s="80" t="s">
        <v>931</v>
      </c>
      <c r="D254" s="187" t="s">
        <v>780</v>
      </c>
      <c r="E254" s="92" t="s">
        <v>36</v>
      </c>
      <c r="F254" s="17"/>
      <c r="G254" s="18"/>
      <c r="H254" s="18"/>
      <c r="I254" s="19"/>
      <c r="J254" s="20"/>
      <c r="K254" s="83">
        <f t="shared" si="28"/>
        <v>0</v>
      </c>
      <c r="L254" s="84">
        <v>583.28111899999999</v>
      </c>
      <c r="M254" s="85">
        <f t="shared" si="29"/>
        <v>0</v>
      </c>
      <c r="N254" s="86"/>
    </row>
    <row r="255" spans="2:14" s="94" customFormat="1" ht="48" hidden="1" outlineLevel="1" x14ac:dyDescent="0.35">
      <c r="B255" s="7" t="s">
        <v>800</v>
      </c>
      <c r="C255" s="80" t="s">
        <v>931</v>
      </c>
      <c r="D255" s="187" t="s">
        <v>781</v>
      </c>
      <c r="E255" s="92" t="s">
        <v>36</v>
      </c>
      <c r="F255" s="17"/>
      <c r="G255" s="18"/>
      <c r="H255" s="18"/>
      <c r="I255" s="19"/>
      <c r="J255" s="20"/>
      <c r="K255" s="83">
        <f t="shared" si="28"/>
        <v>0</v>
      </c>
      <c r="L255" s="84">
        <v>251.55241599999999</v>
      </c>
      <c r="M255" s="85">
        <f t="shared" si="29"/>
        <v>0</v>
      </c>
      <c r="N255" s="86"/>
    </row>
    <row r="256" spans="2:14" s="94" customFormat="1" hidden="1" outlineLevel="1" x14ac:dyDescent="0.35">
      <c r="B256" s="7" t="s">
        <v>801</v>
      </c>
      <c r="C256" s="80" t="s">
        <v>931</v>
      </c>
      <c r="D256" s="187" t="s">
        <v>782</v>
      </c>
      <c r="E256" s="92" t="s">
        <v>36</v>
      </c>
      <c r="F256" s="17"/>
      <c r="G256" s="18"/>
      <c r="H256" s="18"/>
      <c r="I256" s="19"/>
      <c r="J256" s="20"/>
      <c r="K256" s="83">
        <f t="shared" si="28"/>
        <v>0</v>
      </c>
      <c r="L256" s="84">
        <v>510.7322283333333</v>
      </c>
      <c r="M256" s="85">
        <f t="shared" si="29"/>
        <v>0</v>
      </c>
      <c r="N256" s="86"/>
    </row>
    <row r="257" spans="2:14" s="94" customFormat="1" ht="120" hidden="1" outlineLevel="1" x14ac:dyDescent="0.35">
      <c r="B257" s="7" t="s">
        <v>802</v>
      </c>
      <c r="C257" s="80" t="s">
        <v>931</v>
      </c>
      <c r="D257" s="187" t="s">
        <v>783</v>
      </c>
      <c r="E257" s="92" t="s">
        <v>36</v>
      </c>
      <c r="F257" s="17"/>
      <c r="G257" s="18"/>
      <c r="H257" s="18"/>
      <c r="I257" s="19"/>
      <c r="J257" s="20"/>
      <c r="K257" s="83">
        <f t="shared" si="28"/>
        <v>0</v>
      </c>
      <c r="L257" s="84">
        <v>875.79476666666687</v>
      </c>
      <c r="M257" s="85">
        <f t="shared" si="29"/>
        <v>0</v>
      </c>
      <c r="N257" s="86"/>
    </row>
    <row r="258" spans="2:14" s="94" customFormat="1" ht="240" hidden="1" outlineLevel="1" x14ac:dyDescent="0.35">
      <c r="B258" s="7" t="s">
        <v>803</v>
      </c>
      <c r="C258" s="80" t="s">
        <v>931</v>
      </c>
      <c r="D258" s="187" t="s">
        <v>784</v>
      </c>
      <c r="E258" s="92" t="s">
        <v>36</v>
      </c>
      <c r="F258" s="17"/>
      <c r="G258" s="18"/>
      <c r="H258" s="18"/>
      <c r="I258" s="19"/>
      <c r="J258" s="20"/>
      <c r="K258" s="83">
        <f t="shared" si="28"/>
        <v>0</v>
      </c>
      <c r="L258" s="84">
        <v>1034.954766666667</v>
      </c>
      <c r="M258" s="85">
        <f t="shared" si="29"/>
        <v>0</v>
      </c>
      <c r="N258" s="86"/>
    </row>
    <row r="259" spans="2:14" s="94" customFormat="1" ht="72" hidden="1" outlineLevel="1" x14ac:dyDescent="0.35">
      <c r="B259" s="7" t="s">
        <v>804</v>
      </c>
      <c r="C259" s="80" t="s">
        <v>931</v>
      </c>
      <c r="D259" s="187" t="s">
        <v>785</v>
      </c>
      <c r="E259" s="92" t="s">
        <v>36</v>
      </c>
      <c r="F259" s="17"/>
      <c r="G259" s="18"/>
      <c r="H259" s="18"/>
      <c r="I259" s="19"/>
      <c r="J259" s="20"/>
      <c r="K259" s="83">
        <f t="shared" si="28"/>
        <v>0</v>
      </c>
      <c r="L259" s="84">
        <v>895.86143333333359</v>
      </c>
      <c r="M259" s="85">
        <f t="shared" si="29"/>
        <v>0</v>
      </c>
      <c r="N259" s="86"/>
    </row>
    <row r="260" spans="2:14" s="94" customFormat="1" ht="48" hidden="1" outlineLevel="1" x14ac:dyDescent="0.35">
      <c r="B260" s="7" t="s">
        <v>805</v>
      </c>
      <c r="C260" s="80" t="s">
        <v>931</v>
      </c>
      <c r="D260" s="187" t="s">
        <v>786</v>
      </c>
      <c r="E260" s="92" t="s">
        <v>36</v>
      </c>
      <c r="F260" s="17"/>
      <c r="G260" s="18"/>
      <c r="H260" s="18"/>
      <c r="I260" s="19"/>
      <c r="J260" s="20"/>
      <c r="K260" s="83">
        <f t="shared" si="28"/>
        <v>0</v>
      </c>
      <c r="L260" s="84">
        <v>44.388216666666665</v>
      </c>
      <c r="M260" s="85">
        <f t="shared" si="29"/>
        <v>0</v>
      </c>
      <c r="N260" s="86"/>
    </row>
    <row r="261" spans="2:14" s="94" customFormat="1" ht="48.75" hidden="1" customHeight="1" outlineLevel="1" x14ac:dyDescent="0.35">
      <c r="B261" s="7" t="s">
        <v>890</v>
      </c>
      <c r="C261" s="80" t="s">
        <v>931</v>
      </c>
      <c r="D261" s="188" t="s">
        <v>787</v>
      </c>
      <c r="E261" s="100" t="s">
        <v>14</v>
      </c>
      <c r="F261" s="17"/>
      <c r="G261" s="18"/>
      <c r="H261" s="18"/>
      <c r="I261" s="19"/>
      <c r="J261" s="20"/>
      <c r="K261" s="83">
        <f>SUM(F261:J261)</f>
        <v>0</v>
      </c>
      <c r="L261" s="84">
        <v>78.08</v>
      </c>
      <c r="M261" s="85">
        <f>K261*L261</f>
        <v>0</v>
      </c>
      <c r="N261" s="86"/>
    </row>
    <row r="262" spans="2:14" s="94" customFormat="1" hidden="1" outlineLevel="1" x14ac:dyDescent="0.35">
      <c r="B262" s="8"/>
      <c r="C262" s="109"/>
      <c r="D262" s="110" t="s">
        <v>183</v>
      </c>
      <c r="E262" s="116"/>
      <c r="F262" s="14"/>
      <c r="G262" s="15"/>
      <c r="H262" s="15"/>
      <c r="I262" s="15"/>
      <c r="J262" s="16"/>
      <c r="K262" s="76"/>
      <c r="L262" s="112"/>
      <c r="M262" s="88"/>
      <c r="N262" s="86"/>
    </row>
    <row r="263" spans="2:14" s="94" customFormat="1" hidden="1" outlineLevel="1" x14ac:dyDescent="0.35">
      <c r="B263" s="7" t="s">
        <v>891</v>
      </c>
      <c r="C263" s="80" t="s">
        <v>931</v>
      </c>
      <c r="D263" s="89" t="s">
        <v>860</v>
      </c>
      <c r="E263" s="92" t="s">
        <v>185</v>
      </c>
      <c r="F263" s="17"/>
      <c r="G263" s="18"/>
      <c r="H263" s="18"/>
      <c r="I263" s="19"/>
      <c r="J263" s="20"/>
      <c r="K263" s="83">
        <f>SUM(F263:J263)</f>
        <v>0</v>
      </c>
      <c r="L263" s="84">
        <v>14.176666666666668</v>
      </c>
      <c r="M263" s="85">
        <f>K263*L263</f>
        <v>0</v>
      </c>
      <c r="N263" s="86"/>
    </row>
    <row r="264" spans="2:14" s="94" customFormat="1" hidden="1" outlineLevel="1" x14ac:dyDescent="0.35">
      <c r="B264" s="7" t="s">
        <v>892</v>
      </c>
      <c r="C264" s="80" t="s">
        <v>931</v>
      </c>
      <c r="D264" s="89" t="s">
        <v>861</v>
      </c>
      <c r="E264" s="92" t="s">
        <v>185</v>
      </c>
      <c r="F264" s="17"/>
      <c r="G264" s="18"/>
      <c r="H264" s="18"/>
      <c r="I264" s="19"/>
      <c r="J264" s="20"/>
      <c r="K264" s="83">
        <f t="shared" ref="K264:K273" si="30">SUM(F264:J264)</f>
        <v>0</v>
      </c>
      <c r="L264" s="84">
        <v>30.353333333333335</v>
      </c>
      <c r="M264" s="85">
        <f t="shared" ref="M264:M273" si="31">K264*L264</f>
        <v>0</v>
      </c>
      <c r="N264" s="86"/>
    </row>
    <row r="265" spans="2:14" s="94" customFormat="1" hidden="1" outlineLevel="1" x14ac:dyDescent="0.35">
      <c r="B265" s="7" t="s">
        <v>893</v>
      </c>
      <c r="C265" s="80" t="s">
        <v>931</v>
      </c>
      <c r="D265" s="89" t="s">
        <v>862</v>
      </c>
      <c r="E265" s="92" t="s">
        <v>185</v>
      </c>
      <c r="F265" s="17"/>
      <c r="G265" s="18"/>
      <c r="H265" s="18"/>
      <c r="I265" s="19"/>
      <c r="J265" s="20"/>
      <c r="K265" s="83">
        <f t="shared" si="30"/>
        <v>0</v>
      </c>
      <c r="L265" s="84">
        <v>41.026666666666664</v>
      </c>
      <c r="M265" s="85">
        <f t="shared" si="31"/>
        <v>0</v>
      </c>
      <c r="N265" s="86"/>
    </row>
    <row r="266" spans="2:14" s="94" customFormat="1" hidden="1" outlineLevel="1" x14ac:dyDescent="0.35">
      <c r="B266" s="7" t="s">
        <v>894</v>
      </c>
      <c r="C266" s="80" t="s">
        <v>931</v>
      </c>
      <c r="D266" s="89" t="s">
        <v>863</v>
      </c>
      <c r="E266" s="92" t="s">
        <v>112</v>
      </c>
      <c r="F266" s="17"/>
      <c r="G266" s="18"/>
      <c r="H266" s="18"/>
      <c r="I266" s="19"/>
      <c r="J266" s="20"/>
      <c r="K266" s="83">
        <f t="shared" si="30"/>
        <v>0</v>
      </c>
      <c r="L266" s="84">
        <v>2.14</v>
      </c>
      <c r="M266" s="85">
        <f t="shared" si="31"/>
        <v>0</v>
      </c>
      <c r="N266" s="86"/>
    </row>
    <row r="267" spans="2:14" s="94" customFormat="1" hidden="1" outlineLevel="1" x14ac:dyDescent="0.35">
      <c r="B267" s="7" t="s">
        <v>895</v>
      </c>
      <c r="C267" s="80" t="s">
        <v>931</v>
      </c>
      <c r="D267" s="89" t="s">
        <v>864</v>
      </c>
      <c r="E267" s="92" t="s">
        <v>112</v>
      </c>
      <c r="F267" s="17"/>
      <c r="G267" s="18"/>
      <c r="H267" s="18"/>
      <c r="I267" s="19"/>
      <c r="J267" s="20"/>
      <c r="K267" s="83">
        <f t="shared" si="30"/>
        <v>0</v>
      </c>
      <c r="L267" s="84">
        <v>9.3766666666666669</v>
      </c>
      <c r="M267" s="85">
        <f t="shared" si="31"/>
        <v>0</v>
      </c>
      <c r="N267" s="86"/>
    </row>
    <row r="268" spans="2:14" s="94" customFormat="1" hidden="1" outlineLevel="1" x14ac:dyDescent="0.35">
      <c r="B268" s="7" t="s">
        <v>896</v>
      </c>
      <c r="C268" s="80" t="s">
        <v>931</v>
      </c>
      <c r="D268" s="89" t="s">
        <v>865</v>
      </c>
      <c r="E268" s="92" t="s">
        <v>112</v>
      </c>
      <c r="F268" s="17"/>
      <c r="G268" s="18"/>
      <c r="H268" s="18"/>
      <c r="I268" s="19"/>
      <c r="J268" s="20"/>
      <c r="K268" s="83">
        <f t="shared" si="30"/>
        <v>0</v>
      </c>
      <c r="L268" s="84">
        <v>25.683333333333337</v>
      </c>
      <c r="M268" s="85">
        <f t="shared" si="31"/>
        <v>0</v>
      </c>
      <c r="N268" s="86"/>
    </row>
    <row r="269" spans="2:14" s="94" customFormat="1" hidden="1" outlineLevel="1" x14ac:dyDescent="0.35">
      <c r="B269" s="7" t="s">
        <v>897</v>
      </c>
      <c r="C269" s="80" t="s">
        <v>931</v>
      </c>
      <c r="D269" s="89" t="s">
        <v>866</v>
      </c>
      <c r="E269" s="92" t="s">
        <v>112</v>
      </c>
      <c r="F269" s="17"/>
      <c r="G269" s="18"/>
      <c r="H269" s="18"/>
      <c r="I269" s="19"/>
      <c r="J269" s="20"/>
      <c r="K269" s="83">
        <f t="shared" si="30"/>
        <v>0</v>
      </c>
      <c r="L269" s="84">
        <v>4.8666666666666663</v>
      </c>
      <c r="M269" s="85">
        <f t="shared" si="31"/>
        <v>0</v>
      </c>
      <c r="N269" s="86"/>
    </row>
    <row r="270" spans="2:14" s="94" customFormat="1" hidden="1" outlineLevel="1" x14ac:dyDescent="0.35">
      <c r="B270" s="7" t="s">
        <v>898</v>
      </c>
      <c r="C270" s="80" t="s">
        <v>931</v>
      </c>
      <c r="D270" s="89" t="s">
        <v>867</v>
      </c>
      <c r="E270" s="92" t="s">
        <v>112</v>
      </c>
      <c r="F270" s="17"/>
      <c r="G270" s="18"/>
      <c r="H270" s="18"/>
      <c r="I270" s="19"/>
      <c r="J270" s="20"/>
      <c r="K270" s="83">
        <f t="shared" si="30"/>
        <v>0</v>
      </c>
      <c r="L270" s="84">
        <v>11.023333333333333</v>
      </c>
      <c r="M270" s="85">
        <f t="shared" si="31"/>
        <v>0</v>
      </c>
      <c r="N270" s="86"/>
    </row>
    <row r="271" spans="2:14" s="94" customFormat="1" hidden="1" outlineLevel="1" x14ac:dyDescent="0.35">
      <c r="B271" s="7" t="s">
        <v>899</v>
      </c>
      <c r="C271" s="80" t="s">
        <v>931</v>
      </c>
      <c r="D271" s="89" t="s">
        <v>868</v>
      </c>
      <c r="E271" s="92" t="s">
        <v>112</v>
      </c>
      <c r="F271" s="17"/>
      <c r="G271" s="18"/>
      <c r="H271" s="18"/>
      <c r="I271" s="19"/>
      <c r="J271" s="20"/>
      <c r="K271" s="83">
        <f t="shared" si="30"/>
        <v>0</v>
      </c>
      <c r="L271" s="84">
        <v>29.446666666666669</v>
      </c>
      <c r="M271" s="85">
        <f t="shared" si="31"/>
        <v>0</v>
      </c>
      <c r="N271" s="86"/>
    </row>
    <row r="272" spans="2:14" s="94" customFormat="1" hidden="1" outlineLevel="1" x14ac:dyDescent="0.35">
      <c r="B272" s="7" t="s">
        <v>900</v>
      </c>
      <c r="C272" s="80" t="s">
        <v>931</v>
      </c>
      <c r="D272" s="89" t="s">
        <v>869</v>
      </c>
      <c r="E272" s="92" t="s">
        <v>112</v>
      </c>
      <c r="F272" s="17"/>
      <c r="G272" s="18"/>
      <c r="H272" s="18"/>
      <c r="I272" s="19"/>
      <c r="J272" s="20"/>
      <c r="K272" s="83">
        <f t="shared" si="30"/>
        <v>0</v>
      </c>
      <c r="L272" s="84">
        <v>30.046666666666667</v>
      </c>
      <c r="M272" s="85">
        <f t="shared" si="31"/>
        <v>0</v>
      </c>
      <c r="N272" s="86"/>
    </row>
    <row r="273" spans="2:14" s="94" customFormat="1" hidden="1" outlineLevel="1" x14ac:dyDescent="0.35">
      <c r="B273" s="7" t="s">
        <v>901</v>
      </c>
      <c r="C273" s="80" t="s">
        <v>931</v>
      </c>
      <c r="D273" s="89" t="s">
        <v>870</v>
      </c>
      <c r="E273" s="92" t="s">
        <v>112</v>
      </c>
      <c r="F273" s="17"/>
      <c r="G273" s="18"/>
      <c r="H273" s="18"/>
      <c r="I273" s="19"/>
      <c r="J273" s="20"/>
      <c r="K273" s="83">
        <f t="shared" si="30"/>
        <v>0</v>
      </c>
      <c r="L273" s="84">
        <v>170.11666666666665</v>
      </c>
      <c r="M273" s="85">
        <f t="shared" si="31"/>
        <v>0</v>
      </c>
      <c r="N273" s="86"/>
    </row>
    <row r="274" spans="2:14" s="94" customFormat="1" hidden="1" outlineLevel="1" x14ac:dyDescent="0.35">
      <c r="B274" s="8"/>
      <c r="C274" s="109"/>
      <c r="D274" s="110" t="s">
        <v>190</v>
      </c>
      <c r="E274" s="116"/>
      <c r="F274" s="14"/>
      <c r="G274" s="15"/>
      <c r="H274" s="15"/>
      <c r="I274" s="15"/>
      <c r="J274" s="16"/>
      <c r="K274" s="76"/>
      <c r="L274" s="112"/>
      <c r="M274" s="88"/>
      <c r="N274" s="86"/>
    </row>
    <row r="275" spans="2:14" s="94" customFormat="1" hidden="1" outlineLevel="1" x14ac:dyDescent="0.35">
      <c r="B275" s="7" t="s">
        <v>902</v>
      </c>
      <c r="C275" s="80" t="s">
        <v>931</v>
      </c>
      <c r="D275" s="89" t="s">
        <v>871</v>
      </c>
      <c r="E275" s="92" t="s">
        <v>185</v>
      </c>
      <c r="F275" s="17"/>
      <c r="G275" s="18"/>
      <c r="H275" s="18"/>
      <c r="I275" s="19"/>
      <c r="J275" s="20"/>
      <c r="K275" s="83">
        <f t="shared" ref="K275:K293" si="32">SUM(F275:J275)</f>
        <v>0</v>
      </c>
      <c r="L275" s="117">
        <v>17.753333333333334</v>
      </c>
      <c r="M275" s="85">
        <f t="shared" ref="M275:M293" si="33">K275*L275</f>
        <v>0</v>
      </c>
      <c r="N275" s="86"/>
    </row>
    <row r="276" spans="2:14" s="94" customFormat="1" hidden="1" outlineLevel="1" x14ac:dyDescent="0.35">
      <c r="B276" s="7" t="s">
        <v>903</v>
      </c>
      <c r="C276" s="80" t="s">
        <v>931</v>
      </c>
      <c r="D276" s="89" t="s">
        <v>872</v>
      </c>
      <c r="E276" s="92" t="s">
        <v>185</v>
      </c>
      <c r="F276" s="17"/>
      <c r="G276" s="18"/>
      <c r="H276" s="18"/>
      <c r="I276" s="19"/>
      <c r="J276" s="20"/>
      <c r="K276" s="83">
        <f t="shared" si="32"/>
        <v>0</v>
      </c>
      <c r="L276" s="84">
        <v>18.273333333333333</v>
      </c>
      <c r="M276" s="85">
        <f t="shared" si="33"/>
        <v>0</v>
      </c>
      <c r="N276" s="86"/>
    </row>
    <row r="277" spans="2:14" s="94" customFormat="1" hidden="1" outlineLevel="1" x14ac:dyDescent="0.35">
      <c r="B277" s="7" t="s">
        <v>904</v>
      </c>
      <c r="C277" s="80" t="s">
        <v>931</v>
      </c>
      <c r="D277" s="89" t="s">
        <v>873</v>
      </c>
      <c r="E277" s="92" t="s">
        <v>185</v>
      </c>
      <c r="F277" s="17"/>
      <c r="G277" s="18"/>
      <c r="H277" s="18"/>
      <c r="I277" s="19"/>
      <c r="J277" s="20"/>
      <c r="K277" s="83">
        <f t="shared" si="32"/>
        <v>0</v>
      </c>
      <c r="L277" s="84">
        <v>39.26</v>
      </c>
      <c r="M277" s="85">
        <f t="shared" si="33"/>
        <v>0</v>
      </c>
      <c r="N277" s="86"/>
    </row>
    <row r="278" spans="2:14" s="94" customFormat="1" hidden="1" outlineLevel="1" x14ac:dyDescent="0.35">
      <c r="B278" s="7" t="s">
        <v>905</v>
      </c>
      <c r="C278" s="80" t="s">
        <v>931</v>
      </c>
      <c r="D278" s="89" t="s">
        <v>874</v>
      </c>
      <c r="E278" s="92" t="s">
        <v>185</v>
      </c>
      <c r="F278" s="17"/>
      <c r="G278" s="18"/>
      <c r="H278" s="18"/>
      <c r="I278" s="19"/>
      <c r="J278" s="20"/>
      <c r="K278" s="83">
        <f t="shared" si="32"/>
        <v>0</v>
      </c>
      <c r="L278" s="84">
        <v>48.26</v>
      </c>
      <c r="M278" s="85">
        <f t="shared" si="33"/>
        <v>0</v>
      </c>
      <c r="N278" s="86"/>
    </row>
    <row r="279" spans="2:14" s="94" customFormat="1" hidden="1" outlineLevel="1" x14ac:dyDescent="0.35">
      <c r="B279" s="7" t="s">
        <v>906</v>
      </c>
      <c r="C279" s="80" t="s">
        <v>931</v>
      </c>
      <c r="D279" s="89" t="s">
        <v>875</v>
      </c>
      <c r="E279" s="92" t="s">
        <v>112</v>
      </c>
      <c r="F279" s="17"/>
      <c r="G279" s="18"/>
      <c r="H279" s="18"/>
      <c r="I279" s="19"/>
      <c r="J279" s="20"/>
      <c r="K279" s="83">
        <f t="shared" si="32"/>
        <v>0</v>
      </c>
      <c r="L279" s="84">
        <v>6.0966666666666667</v>
      </c>
      <c r="M279" s="85">
        <f t="shared" si="33"/>
        <v>0</v>
      </c>
      <c r="N279" s="86"/>
    </row>
    <row r="280" spans="2:14" s="94" customFormat="1" hidden="1" outlineLevel="1" x14ac:dyDescent="0.35">
      <c r="B280" s="7" t="s">
        <v>907</v>
      </c>
      <c r="C280" s="80" t="s">
        <v>931</v>
      </c>
      <c r="D280" s="89" t="s">
        <v>876</v>
      </c>
      <c r="E280" s="92" t="s">
        <v>112</v>
      </c>
      <c r="F280" s="17"/>
      <c r="G280" s="18"/>
      <c r="H280" s="18"/>
      <c r="I280" s="19"/>
      <c r="J280" s="20"/>
      <c r="K280" s="83">
        <f t="shared" si="32"/>
        <v>0</v>
      </c>
      <c r="L280" s="84">
        <v>6.9833333333333343</v>
      </c>
      <c r="M280" s="85">
        <f t="shared" si="33"/>
        <v>0</v>
      </c>
      <c r="N280" s="86"/>
    </row>
    <row r="281" spans="2:14" s="94" customFormat="1" hidden="1" outlineLevel="1" x14ac:dyDescent="0.35">
      <c r="B281" s="7" t="s">
        <v>908</v>
      </c>
      <c r="C281" s="80" t="s">
        <v>931</v>
      </c>
      <c r="D281" s="89" t="s">
        <v>877</v>
      </c>
      <c r="E281" s="92" t="s">
        <v>112</v>
      </c>
      <c r="F281" s="17"/>
      <c r="G281" s="18"/>
      <c r="H281" s="18"/>
      <c r="I281" s="19"/>
      <c r="J281" s="20"/>
      <c r="K281" s="83">
        <f t="shared" si="32"/>
        <v>0</v>
      </c>
      <c r="L281" s="84">
        <v>8.0533333333333328</v>
      </c>
      <c r="M281" s="85">
        <f t="shared" si="33"/>
        <v>0</v>
      </c>
      <c r="N281" s="86"/>
    </row>
    <row r="282" spans="2:14" s="94" customFormat="1" hidden="1" outlineLevel="1" x14ac:dyDescent="0.35">
      <c r="B282" s="7" t="s">
        <v>909</v>
      </c>
      <c r="C282" s="80" t="s">
        <v>931</v>
      </c>
      <c r="D282" s="89" t="s">
        <v>878</v>
      </c>
      <c r="E282" s="92" t="s">
        <v>112</v>
      </c>
      <c r="F282" s="17"/>
      <c r="G282" s="18"/>
      <c r="H282" s="18"/>
      <c r="I282" s="19"/>
      <c r="J282" s="20"/>
      <c r="K282" s="83">
        <f t="shared" si="32"/>
        <v>0</v>
      </c>
      <c r="L282" s="84">
        <v>13.756666666666666</v>
      </c>
      <c r="M282" s="85">
        <f t="shared" si="33"/>
        <v>0</v>
      </c>
      <c r="N282" s="86"/>
    </row>
    <row r="283" spans="2:14" s="94" customFormat="1" hidden="1" outlineLevel="1" x14ac:dyDescent="0.35">
      <c r="B283" s="7" t="s">
        <v>910</v>
      </c>
      <c r="C283" s="80" t="s">
        <v>931</v>
      </c>
      <c r="D283" s="89" t="s">
        <v>879</v>
      </c>
      <c r="E283" s="92" t="s">
        <v>112</v>
      </c>
      <c r="F283" s="17"/>
      <c r="G283" s="18"/>
      <c r="H283" s="18"/>
      <c r="I283" s="19"/>
      <c r="J283" s="20"/>
      <c r="K283" s="83">
        <f t="shared" si="32"/>
        <v>0</v>
      </c>
      <c r="L283" s="84">
        <v>17.743333333333336</v>
      </c>
      <c r="M283" s="85">
        <f t="shared" si="33"/>
        <v>0</v>
      </c>
      <c r="N283" s="86"/>
    </row>
    <row r="284" spans="2:14" s="94" customFormat="1" hidden="1" outlineLevel="1" x14ac:dyDescent="0.35">
      <c r="B284" s="7" t="s">
        <v>911</v>
      </c>
      <c r="C284" s="80" t="s">
        <v>931</v>
      </c>
      <c r="D284" s="89" t="s">
        <v>880</v>
      </c>
      <c r="E284" s="92" t="s">
        <v>112</v>
      </c>
      <c r="F284" s="17"/>
      <c r="G284" s="18"/>
      <c r="H284" s="18"/>
      <c r="I284" s="19"/>
      <c r="J284" s="20"/>
      <c r="K284" s="83">
        <f t="shared" si="32"/>
        <v>0</v>
      </c>
      <c r="L284" s="84">
        <v>25.47666666666667</v>
      </c>
      <c r="M284" s="85">
        <f t="shared" si="33"/>
        <v>0</v>
      </c>
      <c r="N284" s="86"/>
    </row>
    <row r="285" spans="2:14" s="94" customFormat="1" hidden="1" outlineLevel="1" x14ac:dyDescent="0.35">
      <c r="B285" s="7" t="s">
        <v>912</v>
      </c>
      <c r="C285" s="80" t="s">
        <v>931</v>
      </c>
      <c r="D285" s="89" t="s">
        <v>881</v>
      </c>
      <c r="E285" s="92" t="s">
        <v>112</v>
      </c>
      <c r="F285" s="17"/>
      <c r="G285" s="18"/>
      <c r="H285" s="18"/>
      <c r="I285" s="19"/>
      <c r="J285" s="20"/>
      <c r="K285" s="83">
        <f t="shared" si="32"/>
        <v>0</v>
      </c>
      <c r="L285" s="84">
        <v>77.84</v>
      </c>
      <c r="M285" s="85">
        <f t="shared" si="33"/>
        <v>0</v>
      </c>
      <c r="N285" s="86"/>
    </row>
    <row r="286" spans="2:14" s="94" customFormat="1" hidden="1" outlineLevel="1" x14ac:dyDescent="0.35">
      <c r="B286" s="7" t="s">
        <v>913</v>
      </c>
      <c r="C286" s="80" t="s">
        <v>931</v>
      </c>
      <c r="D286" s="89" t="s">
        <v>882</v>
      </c>
      <c r="E286" s="92" t="s">
        <v>112</v>
      </c>
      <c r="F286" s="17"/>
      <c r="G286" s="18"/>
      <c r="H286" s="18"/>
      <c r="I286" s="19"/>
      <c r="J286" s="20"/>
      <c r="K286" s="83">
        <f t="shared" si="32"/>
        <v>0</v>
      </c>
      <c r="L286" s="84">
        <v>26.02333333333333</v>
      </c>
      <c r="M286" s="85">
        <f t="shared" si="33"/>
        <v>0</v>
      </c>
      <c r="N286" s="86"/>
    </row>
    <row r="287" spans="2:14" s="94" customFormat="1" hidden="1" outlineLevel="1" x14ac:dyDescent="0.35">
      <c r="B287" s="7" t="s">
        <v>914</v>
      </c>
      <c r="C287" s="80" t="s">
        <v>931</v>
      </c>
      <c r="D287" s="89" t="s">
        <v>883</v>
      </c>
      <c r="E287" s="92" t="s">
        <v>112</v>
      </c>
      <c r="F287" s="17"/>
      <c r="G287" s="18"/>
      <c r="H287" s="18"/>
      <c r="I287" s="19"/>
      <c r="J287" s="20"/>
      <c r="K287" s="83">
        <f t="shared" si="32"/>
        <v>0</v>
      </c>
      <c r="L287" s="84">
        <v>51.396666666666668</v>
      </c>
      <c r="M287" s="85">
        <f t="shared" si="33"/>
        <v>0</v>
      </c>
      <c r="N287" s="86"/>
    </row>
    <row r="288" spans="2:14" s="94" customFormat="1" hidden="1" outlineLevel="1" x14ac:dyDescent="0.35">
      <c r="B288" s="7" t="s">
        <v>915</v>
      </c>
      <c r="C288" s="80" t="s">
        <v>931</v>
      </c>
      <c r="D288" s="89" t="s">
        <v>884</v>
      </c>
      <c r="E288" s="92" t="s">
        <v>112</v>
      </c>
      <c r="F288" s="17"/>
      <c r="G288" s="18"/>
      <c r="H288" s="18"/>
      <c r="I288" s="19"/>
      <c r="J288" s="20"/>
      <c r="K288" s="83">
        <f t="shared" si="32"/>
        <v>0</v>
      </c>
      <c r="L288" s="84">
        <v>38.44</v>
      </c>
      <c r="M288" s="85">
        <f t="shared" si="33"/>
        <v>0</v>
      </c>
      <c r="N288" s="86"/>
    </row>
    <row r="289" spans="2:14" s="94" customFormat="1" hidden="1" outlineLevel="1" x14ac:dyDescent="0.35">
      <c r="B289" s="7" t="s">
        <v>916</v>
      </c>
      <c r="C289" s="80" t="s">
        <v>931</v>
      </c>
      <c r="D289" s="89" t="s">
        <v>885</v>
      </c>
      <c r="E289" s="92" t="s">
        <v>112</v>
      </c>
      <c r="F289" s="17"/>
      <c r="G289" s="18"/>
      <c r="H289" s="18"/>
      <c r="I289" s="19"/>
      <c r="J289" s="20"/>
      <c r="K289" s="83">
        <f t="shared" si="32"/>
        <v>0</v>
      </c>
      <c r="L289" s="117">
        <v>61.15</v>
      </c>
      <c r="M289" s="85">
        <f t="shared" si="33"/>
        <v>0</v>
      </c>
      <c r="N289" s="86"/>
    </row>
    <row r="290" spans="2:14" s="94" customFormat="1" hidden="1" outlineLevel="1" x14ac:dyDescent="0.35">
      <c r="B290" s="7" t="s">
        <v>917</v>
      </c>
      <c r="C290" s="80" t="s">
        <v>931</v>
      </c>
      <c r="D290" s="89" t="s">
        <v>886</v>
      </c>
      <c r="E290" s="92" t="s">
        <v>112</v>
      </c>
      <c r="F290" s="17"/>
      <c r="G290" s="18"/>
      <c r="H290" s="18"/>
      <c r="I290" s="19"/>
      <c r="J290" s="20"/>
      <c r="K290" s="83">
        <f t="shared" si="32"/>
        <v>0</v>
      </c>
      <c r="L290" s="84">
        <v>19.58666666666667</v>
      </c>
      <c r="M290" s="85">
        <f t="shared" si="33"/>
        <v>0</v>
      </c>
      <c r="N290" s="86"/>
    </row>
    <row r="291" spans="2:14" s="94" customFormat="1" hidden="1" outlineLevel="1" x14ac:dyDescent="0.35">
      <c r="B291" s="7" t="s">
        <v>918</v>
      </c>
      <c r="C291" s="80" t="s">
        <v>931</v>
      </c>
      <c r="D291" s="89" t="s">
        <v>887</v>
      </c>
      <c r="E291" s="92" t="s">
        <v>112</v>
      </c>
      <c r="F291" s="17"/>
      <c r="G291" s="18"/>
      <c r="H291" s="18"/>
      <c r="I291" s="19"/>
      <c r="J291" s="20"/>
      <c r="K291" s="83">
        <f t="shared" si="32"/>
        <v>0</v>
      </c>
      <c r="L291" s="84">
        <v>18.876666666666665</v>
      </c>
      <c r="M291" s="85">
        <f t="shared" si="33"/>
        <v>0</v>
      </c>
      <c r="N291" s="86"/>
    </row>
    <row r="292" spans="2:14" s="94" customFormat="1" hidden="1" outlineLevel="1" x14ac:dyDescent="0.35">
      <c r="B292" s="8"/>
      <c r="C292" s="109"/>
      <c r="D292" s="110" t="s">
        <v>889</v>
      </c>
      <c r="E292" s="116"/>
      <c r="F292" s="14"/>
      <c r="G292" s="15"/>
      <c r="H292" s="15"/>
      <c r="I292" s="15"/>
      <c r="J292" s="16"/>
      <c r="K292" s="76">
        <f t="shared" si="32"/>
        <v>0</v>
      </c>
      <c r="L292" s="112"/>
      <c r="M292" s="88">
        <f t="shared" si="33"/>
        <v>0</v>
      </c>
      <c r="N292" s="86"/>
    </row>
    <row r="293" spans="2:14" s="94" customFormat="1" ht="48.75" hidden="1" outlineLevel="1" thickBot="1" x14ac:dyDescent="0.4">
      <c r="B293" s="7" t="s">
        <v>934</v>
      </c>
      <c r="C293" s="80" t="s">
        <v>931</v>
      </c>
      <c r="D293" s="89" t="s">
        <v>888</v>
      </c>
      <c r="E293" s="92" t="s">
        <v>14</v>
      </c>
      <c r="F293" s="17"/>
      <c r="G293" s="18"/>
      <c r="H293" s="18"/>
      <c r="I293" s="19"/>
      <c r="J293" s="20"/>
      <c r="K293" s="83">
        <f t="shared" si="32"/>
        <v>0</v>
      </c>
      <c r="L293" s="84">
        <v>3438.3333333333335</v>
      </c>
      <c r="M293" s="85">
        <f t="shared" si="33"/>
        <v>0</v>
      </c>
      <c r="N293" s="86"/>
    </row>
    <row r="294" spans="2:14" s="94" customFormat="1" ht="24.75" collapsed="1" thickBot="1" x14ac:dyDescent="0.4">
      <c r="B294" s="65" t="s">
        <v>203</v>
      </c>
      <c r="C294" s="66"/>
      <c r="D294" s="67"/>
      <c r="E294" s="67"/>
      <c r="F294" s="1"/>
      <c r="G294" s="2"/>
      <c r="H294" s="2"/>
      <c r="I294" s="2"/>
      <c r="J294" s="3"/>
      <c r="K294" s="69"/>
      <c r="L294" s="95"/>
      <c r="M294" s="96">
        <f>SUM(M295:M403)</f>
        <v>174921.00082806114</v>
      </c>
      <c r="N294" s="97"/>
    </row>
    <row r="295" spans="2:14" s="94" customFormat="1" hidden="1" outlineLevel="1" x14ac:dyDescent="0.35">
      <c r="B295" s="8"/>
      <c r="C295" s="109"/>
      <c r="D295" s="110" t="s">
        <v>207</v>
      </c>
      <c r="E295" s="116"/>
      <c r="F295" s="14"/>
      <c r="G295" s="15"/>
      <c r="H295" s="15"/>
      <c r="I295" s="15"/>
      <c r="J295" s="16"/>
      <c r="K295" s="76"/>
      <c r="L295" s="112"/>
      <c r="M295" s="88"/>
      <c r="N295" s="86"/>
    </row>
    <row r="296" spans="2:14" s="94" customFormat="1" hidden="1" outlineLevel="1" x14ac:dyDescent="0.35">
      <c r="B296" s="7" t="s">
        <v>204</v>
      </c>
      <c r="C296" s="80" t="s">
        <v>931</v>
      </c>
      <c r="D296" s="89" t="s">
        <v>209</v>
      </c>
      <c r="E296" s="92" t="s">
        <v>185</v>
      </c>
      <c r="F296" s="17"/>
      <c r="G296" s="19">
        <v>300</v>
      </c>
      <c r="H296" s="18"/>
      <c r="I296" s="19"/>
      <c r="J296" s="20"/>
      <c r="K296" s="83">
        <f>SUM(F296:J296)</f>
        <v>300</v>
      </c>
      <c r="L296" s="84">
        <v>3.0309804333333332</v>
      </c>
      <c r="M296" s="85">
        <f>K296*L296</f>
        <v>909.29413</v>
      </c>
      <c r="N296" s="86"/>
    </row>
    <row r="297" spans="2:14" s="94" customFormat="1" ht="72" hidden="1" outlineLevel="1" x14ac:dyDescent="0.35">
      <c r="B297" s="7" t="s">
        <v>205</v>
      </c>
      <c r="C297" s="80" t="s">
        <v>931</v>
      </c>
      <c r="D297" s="89" t="s">
        <v>211</v>
      </c>
      <c r="E297" s="92" t="s">
        <v>185</v>
      </c>
      <c r="F297" s="17"/>
      <c r="G297" s="19">
        <v>1800</v>
      </c>
      <c r="H297" s="18"/>
      <c r="I297" s="19"/>
      <c r="J297" s="20"/>
      <c r="K297" s="83">
        <f>SUM(F297:J297)</f>
        <v>1800</v>
      </c>
      <c r="L297" s="84">
        <v>2.6876471</v>
      </c>
      <c r="M297" s="85">
        <f>K297*L297</f>
        <v>4837.7647799999995</v>
      </c>
      <c r="N297" s="86"/>
    </row>
    <row r="298" spans="2:14" s="94" customFormat="1" ht="72" hidden="1" outlineLevel="1" x14ac:dyDescent="0.35">
      <c r="B298" s="7" t="s">
        <v>206</v>
      </c>
      <c r="C298" s="80" t="s">
        <v>931</v>
      </c>
      <c r="D298" s="89" t="s">
        <v>213</v>
      </c>
      <c r="E298" s="92" t="s">
        <v>185</v>
      </c>
      <c r="F298" s="17"/>
      <c r="G298" s="19">
        <v>1800</v>
      </c>
      <c r="H298" s="18"/>
      <c r="I298" s="19"/>
      <c r="J298" s="20"/>
      <c r="K298" s="83">
        <f t="shared" ref="K298:K327" si="34">SUM(F298:J298)</f>
        <v>1800</v>
      </c>
      <c r="L298" s="84">
        <v>2.6876471</v>
      </c>
      <c r="M298" s="85">
        <f t="shared" ref="M298:M327" si="35">K298*L298</f>
        <v>4837.7647799999995</v>
      </c>
      <c r="N298" s="86"/>
    </row>
    <row r="299" spans="2:14" s="94" customFormat="1" ht="72" hidden="1" outlineLevel="1" x14ac:dyDescent="0.35">
      <c r="B299" s="7" t="s">
        <v>208</v>
      </c>
      <c r="C299" s="80" t="s">
        <v>931</v>
      </c>
      <c r="D299" s="89" t="s">
        <v>215</v>
      </c>
      <c r="E299" s="92" t="s">
        <v>185</v>
      </c>
      <c r="F299" s="17"/>
      <c r="G299" s="19">
        <v>1800</v>
      </c>
      <c r="H299" s="18"/>
      <c r="I299" s="19"/>
      <c r="J299" s="20"/>
      <c r="K299" s="83">
        <f t="shared" si="34"/>
        <v>1800</v>
      </c>
      <c r="L299" s="84">
        <v>2.6876471</v>
      </c>
      <c r="M299" s="85">
        <f t="shared" si="35"/>
        <v>4837.7647799999995</v>
      </c>
      <c r="N299" s="86"/>
    </row>
    <row r="300" spans="2:14" s="94" customFormat="1" ht="72" hidden="1" outlineLevel="1" x14ac:dyDescent="0.35">
      <c r="B300" s="7" t="s">
        <v>210</v>
      </c>
      <c r="C300" s="80" t="s">
        <v>931</v>
      </c>
      <c r="D300" s="89" t="s">
        <v>217</v>
      </c>
      <c r="E300" s="92" t="s">
        <v>185</v>
      </c>
      <c r="F300" s="17"/>
      <c r="G300" s="19">
        <v>3000</v>
      </c>
      <c r="H300" s="18"/>
      <c r="I300" s="19"/>
      <c r="J300" s="20"/>
      <c r="K300" s="83">
        <f t="shared" si="34"/>
        <v>3000</v>
      </c>
      <c r="L300" s="84">
        <v>2.6876471</v>
      </c>
      <c r="M300" s="85">
        <f t="shared" si="35"/>
        <v>8062.9412999999995</v>
      </c>
      <c r="N300" s="86"/>
    </row>
    <row r="301" spans="2:14" s="94" customFormat="1" ht="72" hidden="1" outlineLevel="1" x14ac:dyDescent="0.35">
      <c r="B301" s="7" t="s">
        <v>212</v>
      </c>
      <c r="C301" s="80" t="s">
        <v>931</v>
      </c>
      <c r="D301" s="89" t="s">
        <v>219</v>
      </c>
      <c r="E301" s="92" t="s">
        <v>185</v>
      </c>
      <c r="F301" s="17"/>
      <c r="G301" s="19">
        <v>3000</v>
      </c>
      <c r="H301" s="18"/>
      <c r="I301" s="19"/>
      <c r="J301" s="20"/>
      <c r="K301" s="83">
        <f t="shared" si="34"/>
        <v>3000</v>
      </c>
      <c r="L301" s="84">
        <v>2.6876471</v>
      </c>
      <c r="M301" s="85">
        <f t="shared" si="35"/>
        <v>8062.9412999999995</v>
      </c>
      <c r="N301" s="86"/>
    </row>
    <row r="302" spans="2:14" s="94" customFormat="1" ht="72" hidden="1" outlineLevel="1" x14ac:dyDescent="0.35">
      <c r="B302" s="7" t="s">
        <v>214</v>
      </c>
      <c r="C302" s="80" t="s">
        <v>931</v>
      </c>
      <c r="D302" s="89" t="s">
        <v>221</v>
      </c>
      <c r="E302" s="92" t="s">
        <v>185</v>
      </c>
      <c r="F302" s="17"/>
      <c r="G302" s="19">
        <v>400</v>
      </c>
      <c r="H302" s="18"/>
      <c r="I302" s="19"/>
      <c r="J302" s="20"/>
      <c r="K302" s="83">
        <f t="shared" si="34"/>
        <v>400</v>
      </c>
      <c r="L302" s="84">
        <v>3.5883947100000007</v>
      </c>
      <c r="M302" s="85">
        <f t="shared" si="35"/>
        <v>1435.3578840000002</v>
      </c>
      <c r="N302" s="86"/>
    </row>
    <row r="303" spans="2:14" s="94" customFormat="1" ht="72" hidden="1" outlineLevel="1" x14ac:dyDescent="0.35">
      <c r="B303" s="7" t="s">
        <v>216</v>
      </c>
      <c r="C303" s="80" t="s">
        <v>931</v>
      </c>
      <c r="D303" s="89" t="s">
        <v>223</v>
      </c>
      <c r="E303" s="92" t="s">
        <v>185</v>
      </c>
      <c r="F303" s="17"/>
      <c r="G303" s="19">
        <v>400</v>
      </c>
      <c r="H303" s="18"/>
      <c r="I303" s="19"/>
      <c r="J303" s="20"/>
      <c r="K303" s="83">
        <f t="shared" si="34"/>
        <v>400</v>
      </c>
      <c r="L303" s="84">
        <v>3.5883947100000007</v>
      </c>
      <c r="M303" s="85">
        <f t="shared" si="35"/>
        <v>1435.3578840000002</v>
      </c>
      <c r="N303" s="86"/>
    </row>
    <row r="304" spans="2:14" s="94" customFormat="1" ht="72" hidden="1" outlineLevel="1" x14ac:dyDescent="0.35">
      <c r="B304" s="7" t="s">
        <v>218</v>
      </c>
      <c r="C304" s="80" t="s">
        <v>931</v>
      </c>
      <c r="D304" s="89" t="s">
        <v>225</v>
      </c>
      <c r="E304" s="92" t="s">
        <v>185</v>
      </c>
      <c r="F304" s="17"/>
      <c r="G304" s="19">
        <v>400</v>
      </c>
      <c r="H304" s="18"/>
      <c r="I304" s="19"/>
      <c r="J304" s="20"/>
      <c r="K304" s="83">
        <f t="shared" si="34"/>
        <v>400</v>
      </c>
      <c r="L304" s="84">
        <v>3.5883947100000007</v>
      </c>
      <c r="M304" s="85">
        <f t="shared" si="35"/>
        <v>1435.3578840000002</v>
      </c>
      <c r="N304" s="86"/>
    </row>
    <row r="305" spans="2:14" s="94" customFormat="1" ht="72" hidden="1" outlineLevel="1" x14ac:dyDescent="0.35">
      <c r="B305" s="7" t="s">
        <v>220</v>
      </c>
      <c r="C305" s="80" t="s">
        <v>931</v>
      </c>
      <c r="D305" s="89" t="s">
        <v>227</v>
      </c>
      <c r="E305" s="92" t="s">
        <v>185</v>
      </c>
      <c r="F305" s="17"/>
      <c r="G305" s="19">
        <v>700</v>
      </c>
      <c r="H305" s="18"/>
      <c r="I305" s="19"/>
      <c r="J305" s="20"/>
      <c r="K305" s="83">
        <f t="shared" si="34"/>
        <v>700</v>
      </c>
      <c r="L305" s="84">
        <v>3.5883947100000007</v>
      </c>
      <c r="M305" s="85">
        <f t="shared" si="35"/>
        <v>2511.8762970000002</v>
      </c>
      <c r="N305" s="86"/>
    </row>
    <row r="306" spans="2:14" s="94" customFormat="1" ht="72" hidden="1" outlineLevel="1" x14ac:dyDescent="0.35">
      <c r="B306" s="7" t="s">
        <v>222</v>
      </c>
      <c r="C306" s="80" t="s">
        <v>931</v>
      </c>
      <c r="D306" s="89" t="s">
        <v>229</v>
      </c>
      <c r="E306" s="92" t="s">
        <v>185</v>
      </c>
      <c r="F306" s="17"/>
      <c r="G306" s="19">
        <v>700</v>
      </c>
      <c r="H306" s="18"/>
      <c r="I306" s="19"/>
      <c r="J306" s="20"/>
      <c r="K306" s="83">
        <f t="shared" si="34"/>
        <v>700</v>
      </c>
      <c r="L306" s="84">
        <v>3.5883947100000007</v>
      </c>
      <c r="M306" s="85">
        <f t="shared" si="35"/>
        <v>2511.8762970000002</v>
      </c>
      <c r="N306" s="86"/>
    </row>
    <row r="307" spans="2:14" s="94" customFormat="1" ht="72" hidden="1" outlineLevel="1" x14ac:dyDescent="0.35">
      <c r="B307" s="7" t="s">
        <v>224</v>
      </c>
      <c r="C307" s="80" t="s">
        <v>931</v>
      </c>
      <c r="D307" s="89" t="s">
        <v>231</v>
      </c>
      <c r="E307" s="92" t="s">
        <v>185</v>
      </c>
      <c r="F307" s="17"/>
      <c r="G307" s="19">
        <v>500</v>
      </c>
      <c r="H307" s="18"/>
      <c r="I307" s="19"/>
      <c r="J307" s="20"/>
      <c r="K307" s="83">
        <f t="shared" si="34"/>
        <v>500</v>
      </c>
      <c r="L307" s="84">
        <v>4.5085376799999999</v>
      </c>
      <c r="M307" s="85">
        <f t="shared" si="35"/>
        <v>2254.2688399999997</v>
      </c>
      <c r="N307" s="86"/>
    </row>
    <row r="308" spans="2:14" s="94" customFormat="1" ht="72" hidden="1" outlineLevel="1" x14ac:dyDescent="0.35">
      <c r="B308" s="7" t="s">
        <v>226</v>
      </c>
      <c r="C308" s="80" t="s">
        <v>931</v>
      </c>
      <c r="D308" s="89" t="s">
        <v>233</v>
      </c>
      <c r="E308" s="92" t="s">
        <v>185</v>
      </c>
      <c r="F308" s="17"/>
      <c r="G308" s="19"/>
      <c r="H308" s="18"/>
      <c r="I308" s="19"/>
      <c r="J308" s="20"/>
      <c r="K308" s="83">
        <f t="shared" si="34"/>
        <v>0</v>
      </c>
      <c r="L308" s="84">
        <v>4.5085376799999999</v>
      </c>
      <c r="M308" s="85">
        <f t="shared" si="35"/>
        <v>0</v>
      </c>
      <c r="N308" s="86"/>
    </row>
    <row r="309" spans="2:14" s="94" customFormat="1" ht="72" hidden="1" outlineLevel="1" x14ac:dyDescent="0.35">
      <c r="B309" s="7" t="s">
        <v>228</v>
      </c>
      <c r="C309" s="80" t="s">
        <v>931</v>
      </c>
      <c r="D309" s="89" t="s">
        <v>235</v>
      </c>
      <c r="E309" s="92" t="s">
        <v>185</v>
      </c>
      <c r="F309" s="17"/>
      <c r="G309" s="19"/>
      <c r="H309" s="18"/>
      <c r="I309" s="19"/>
      <c r="J309" s="20"/>
      <c r="K309" s="83">
        <f t="shared" si="34"/>
        <v>0</v>
      </c>
      <c r="L309" s="84">
        <v>4.5085376799999999</v>
      </c>
      <c r="M309" s="85">
        <f t="shared" si="35"/>
        <v>0</v>
      </c>
      <c r="N309" s="86"/>
    </row>
    <row r="310" spans="2:14" s="94" customFormat="1" ht="72" hidden="1" outlineLevel="1" x14ac:dyDescent="0.35">
      <c r="B310" s="7" t="s">
        <v>230</v>
      </c>
      <c r="C310" s="80" t="s">
        <v>931</v>
      </c>
      <c r="D310" s="89" t="s">
        <v>237</v>
      </c>
      <c r="E310" s="92" t="s">
        <v>185</v>
      </c>
      <c r="F310" s="17"/>
      <c r="G310" s="19">
        <v>200</v>
      </c>
      <c r="H310" s="19"/>
      <c r="I310" s="19"/>
      <c r="J310" s="19"/>
      <c r="K310" s="83">
        <f t="shared" si="34"/>
        <v>200</v>
      </c>
      <c r="L310" s="84">
        <v>4.5085376799999999</v>
      </c>
      <c r="M310" s="85">
        <f t="shared" si="35"/>
        <v>901.707536</v>
      </c>
      <c r="N310" s="86"/>
    </row>
    <row r="311" spans="2:14" s="94" customFormat="1" ht="72" hidden="1" outlineLevel="1" x14ac:dyDescent="0.35">
      <c r="B311" s="7" t="s">
        <v>232</v>
      </c>
      <c r="C311" s="80" t="s">
        <v>931</v>
      </c>
      <c r="D311" s="89" t="s">
        <v>239</v>
      </c>
      <c r="E311" s="92" t="s">
        <v>185</v>
      </c>
      <c r="F311" s="17"/>
      <c r="G311" s="19">
        <v>200</v>
      </c>
      <c r="H311" s="19"/>
      <c r="I311" s="19"/>
      <c r="J311" s="19"/>
      <c r="K311" s="83">
        <f t="shared" si="34"/>
        <v>200</v>
      </c>
      <c r="L311" s="84">
        <v>4.5085376799999999</v>
      </c>
      <c r="M311" s="85">
        <f t="shared" si="35"/>
        <v>901.707536</v>
      </c>
      <c r="N311" s="86"/>
    </row>
    <row r="312" spans="2:14" s="94" customFormat="1" hidden="1" outlineLevel="1" x14ac:dyDescent="0.35">
      <c r="B312" s="7" t="s">
        <v>234</v>
      </c>
      <c r="C312" s="80" t="s">
        <v>931</v>
      </c>
      <c r="D312" s="89" t="s">
        <v>241</v>
      </c>
      <c r="E312" s="92" t="s">
        <v>112</v>
      </c>
      <c r="F312" s="17"/>
      <c r="G312" s="19">
        <v>1</v>
      </c>
      <c r="H312" s="19"/>
      <c r="I312" s="19"/>
      <c r="J312" s="19"/>
      <c r="K312" s="83">
        <f t="shared" si="34"/>
        <v>1</v>
      </c>
      <c r="L312" s="84">
        <v>931.5</v>
      </c>
      <c r="M312" s="85">
        <f t="shared" si="35"/>
        <v>931.5</v>
      </c>
      <c r="N312" s="86"/>
    </row>
    <row r="313" spans="2:14" s="94" customFormat="1" hidden="1" outlineLevel="1" x14ac:dyDescent="0.35">
      <c r="B313" s="8"/>
      <c r="C313" s="109"/>
      <c r="D313" s="110" t="s">
        <v>242</v>
      </c>
      <c r="E313" s="116"/>
      <c r="F313" s="14"/>
      <c r="G313" s="15"/>
      <c r="H313" s="15"/>
      <c r="I313" s="15"/>
      <c r="J313" s="16"/>
      <c r="K313" s="76">
        <f t="shared" si="34"/>
        <v>0</v>
      </c>
      <c r="L313" s="112"/>
      <c r="M313" s="88">
        <f t="shared" si="35"/>
        <v>0</v>
      </c>
      <c r="N313" s="86"/>
    </row>
    <row r="314" spans="2:14" s="94" customFormat="1" hidden="1" outlineLevel="1" x14ac:dyDescent="0.35">
      <c r="B314" s="7" t="s">
        <v>236</v>
      </c>
      <c r="C314" s="80" t="s">
        <v>931</v>
      </c>
      <c r="D314" s="89" t="s">
        <v>244</v>
      </c>
      <c r="E314" s="92" t="s">
        <v>185</v>
      </c>
      <c r="F314" s="17"/>
      <c r="G314" s="19">
        <v>180</v>
      </c>
      <c r="H314" s="18"/>
      <c r="I314" s="19"/>
      <c r="J314" s="20"/>
      <c r="K314" s="83">
        <f t="shared" si="34"/>
        <v>180</v>
      </c>
      <c r="L314" s="84">
        <v>9.9498533333333352</v>
      </c>
      <c r="M314" s="85">
        <f t="shared" si="35"/>
        <v>1790.9736000000003</v>
      </c>
      <c r="N314" s="86"/>
    </row>
    <row r="315" spans="2:14" s="94" customFormat="1" hidden="1" outlineLevel="1" x14ac:dyDescent="0.35">
      <c r="B315" s="7" t="s">
        <v>238</v>
      </c>
      <c r="C315" s="80" t="s">
        <v>931</v>
      </c>
      <c r="D315" s="89" t="s">
        <v>246</v>
      </c>
      <c r="E315" s="92" t="s">
        <v>185</v>
      </c>
      <c r="F315" s="17"/>
      <c r="G315" s="19">
        <v>60</v>
      </c>
      <c r="H315" s="18"/>
      <c r="I315" s="19"/>
      <c r="J315" s="20"/>
      <c r="K315" s="83">
        <f t="shared" si="34"/>
        <v>60</v>
      </c>
      <c r="L315" s="84">
        <v>13.196745833333333</v>
      </c>
      <c r="M315" s="85">
        <f t="shared" si="35"/>
        <v>791.80475000000001</v>
      </c>
      <c r="N315" s="86"/>
    </row>
    <row r="316" spans="2:14" s="94" customFormat="1" hidden="1" outlineLevel="1" x14ac:dyDescent="0.35">
      <c r="B316" s="7" t="s">
        <v>240</v>
      </c>
      <c r="C316" s="80" t="s">
        <v>931</v>
      </c>
      <c r="D316" s="89" t="s">
        <v>248</v>
      </c>
      <c r="E316" s="92" t="s">
        <v>185</v>
      </c>
      <c r="F316" s="17"/>
      <c r="G316" s="18">
        <v>280</v>
      </c>
      <c r="H316" s="18"/>
      <c r="I316" s="19"/>
      <c r="J316" s="20"/>
      <c r="K316" s="83">
        <f t="shared" si="34"/>
        <v>280</v>
      </c>
      <c r="L316" s="84">
        <v>20.184033800000002</v>
      </c>
      <c r="M316" s="85">
        <f t="shared" si="35"/>
        <v>5651.5294640000002</v>
      </c>
      <c r="N316" s="86"/>
    </row>
    <row r="317" spans="2:14" s="94" customFormat="1" hidden="1" outlineLevel="1" x14ac:dyDescent="0.35">
      <c r="B317" s="7" t="s">
        <v>243</v>
      </c>
      <c r="C317" s="80" t="s">
        <v>931</v>
      </c>
      <c r="D317" s="89" t="s">
        <v>250</v>
      </c>
      <c r="E317" s="92" t="s">
        <v>251</v>
      </c>
      <c r="F317" s="17"/>
      <c r="G317" s="18">
        <v>10</v>
      </c>
      <c r="H317" s="18"/>
      <c r="I317" s="19"/>
      <c r="J317" s="20"/>
      <c r="K317" s="83">
        <f t="shared" si="34"/>
        <v>10</v>
      </c>
      <c r="L317" s="84">
        <v>11.860306366666668</v>
      </c>
      <c r="M317" s="85">
        <f t="shared" si="35"/>
        <v>118.60306366666669</v>
      </c>
      <c r="N317" s="86"/>
    </row>
    <row r="318" spans="2:14" s="94" customFormat="1" hidden="1" outlineLevel="1" x14ac:dyDescent="0.35">
      <c r="B318" s="7" t="s">
        <v>245</v>
      </c>
      <c r="C318" s="80" t="s">
        <v>931</v>
      </c>
      <c r="D318" s="89" t="s">
        <v>253</v>
      </c>
      <c r="E318" s="92" t="s">
        <v>251</v>
      </c>
      <c r="F318" s="17"/>
      <c r="G318" s="18">
        <v>10</v>
      </c>
      <c r="H318" s="18"/>
      <c r="I318" s="19"/>
      <c r="J318" s="20"/>
      <c r="K318" s="83">
        <f t="shared" si="34"/>
        <v>10</v>
      </c>
      <c r="L318" s="84">
        <v>11.860306366666668</v>
      </c>
      <c r="M318" s="85">
        <f t="shared" si="35"/>
        <v>118.60306366666669</v>
      </c>
      <c r="N318" s="86"/>
    </row>
    <row r="319" spans="2:14" s="94" customFormat="1" hidden="1" outlineLevel="1" x14ac:dyDescent="0.35">
      <c r="B319" s="7" t="s">
        <v>247</v>
      </c>
      <c r="C319" s="80" t="s">
        <v>931</v>
      </c>
      <c r="D319" s="89" t="s">
        <v>255</v>
      </c>
      <c r="E319" s="92" t="s">
        <v>251</v>
      </c>
      <c r="F319" s="17"/>
      <c r="G319" s="18">
        <v>25</v>
      </c>
      <c r="H319" s="18"/>
      <c r="I319" s="19"/>
      <c r="J319" s="20"/>
      <c r="K319" s="83">
        <f t="shared" si="34"/>
        <v>25</v>
      </c>
      <c r="L319" s="84">
        <v>11.860306366666668</v>
      </c>
      <c r="M319" s="85">
        <f t="shared" si="35"/>
        <v>296.50765916666671</v>
      </c>
      <c r="N319" s="86"/>
    </row>
    <row r="320" spans="2:14" s="94" customFormat="1" hidden="1" outlineLevel="1" x14ac:dyDescent="0.35">
      <c r="B320" s="7" t="s">
        <v>249</v>
      </c>
      <c r="C320" s="80" t="s">
        <v>931</v>
      </c>
      <c r="D320" s="89" t="s">
        <v>257</v>
      </c>
      <c r="E320" s="92" t="s">
        <v>251</v>
      </c>
      <c r="F320" s="17"/>
      <c r="G320" s="18">
        <v>50</v>
      </c>
      <c r="H320" s="18"/>
      <c r="I320" s="19"/>
      <c r="J320" s="20"/>
      <c r="K320" s="83">
        <f t="shared" si="34"/>
        <v>50</v>
      </c>
      <c r="L320" s="84">
        <v>11.860306366666668</v>
      </c>
      <c r="M320" s="85">
        <f t="shared" si="35"/>
        <v>593.01531833333343</v>
      </c>
      <c r="N320" s="86"/>
    </row>
    <row r="321" spans="2:14" s="94" customFormat="1" hidden="1" outlineLevel="1" x14ac:dyDescent="0.35">
      <c r="B321" s="7" t="s">
        <v>252</v>
      </c>
      <c r="C321" s="80" t="s">
        <v>931</v>
      </c>
      <c r="D321" s="89" t="s">
        <v>259</v>
      </c>
      <c r="E321" s="92" t="s">
        <v>251</v>
      </c>
      <c r="F321" s="17"/>
      <c r="G321" s="18">
        <v>3</v>
      </c>
      <c r="H321" s="18"/>
      <c r="I321" s="19"/>
      <c r="J321" s="20"/>
      <c r="K321" s="83">
        <f t="shared" si="34"/>
        <v>3</v>
      </c>
      <c r="L321" s="84">
        <v>14.366973033333332</v>
      </c>
      <c r="M321" s="85">
        <f t="shared" si="35"/>
        <v>43.100919099999999</v>
      </c>
      <c r="N321" s="86"/>
    </row>
    <row r="322" spans="2:14" s="94" customFormat="1" hidden="1" outlineLevel="1" x14ac:dyDescent="0.35">
      <c r="B322" s="7" t="s">
        <v>254</v>
      </c>
      <c r="C322" s="80" t="s">
        <v>931</v>
      </c>
      <c r="D322" s="89" t="s">
        <v>261</v>
      </c>
      <c r="E322" s="92" t="s">
        <v>251</v>
      </c>
      <c r="F322" s="17"/>
      <c r="G322" s="18">
        <v>15</v>
      </c>
      <c r="H322" s="18"/>
      <c r="I322" s="19"/>
      <c r="J322" s="20"/>
      <c r="K322" s="83">
        <f t="shared" si="34"/>
        <v>15</v>
      </c>
      <c r="L322" s="84">
        <v>19.73510846666667</v>
      </c>
      <c r="M322" s="85">
        <f t="shared" si="35"/>
        <v>296.02662700000008</v>
      </c>
      <c r="N322" s="86"/>
    </row>
    <row r="323" spans="2:14" s="94" customFormat="1" hidden="1" outlineLevel="1" x14ac:dyDescent="0.35">
      <c r="B323" s="7" t="s">
        <v>256</v>
      </c>
      <c r="C323" s="80" t="s">
        <v>931</v>
      </c>
      <c r="D323" s="89" t="s">
        <v>263</v>
      </c>
      <c r="E323" s="92" t="s">
        <v>251</v>
      </c>
      <c r="F323" s="17"/>
      <c r="G323" s="18">
        <v>15</v>
      </c>
      <c r="H323" s="18"/>
      <c r="I323" s="19"/>
      <c r="J323" s="20"/>
      <c r="K323" s="83">
        <f t="shared" si="34"/>
        <v>15</v>
      </c>
      <c r="L323" s="84">
        <v>19.73510846666667</v>
      </c>
      <c r="M323" s="85">
        <f t="shared" si="35"/>
        <v>296.02662700000008</v>
      </c>
      <c r="N323" s="86"/>
    </row>
    <row r="324" spans="2:14" s="94" customFormat="1" hidden="1" outlineLevel="1" x14ac:dyDescent="0.35">
      <c r="B324" s="7" t="s">
        <v>258</v>
      </c>
      <c r="C324" s="80" t="s">
        <v>931</v>
      </c>
      <c r="D324" s="89" t="s">
        <v>265</v>
      </c>
      <c r="E324" s="92" t="s">
        <v>251</v>
      </c>
      <c r="F324" s="17"/>
      <c r="G324" s="18">
        <v>20</v>
      </c>
      <c r="H324" s="18"/>
      <c r="I324" s="19"/>
      <c r="J324" s="20"/>
      <c r="K324" s="83">
        <f t="shared" si="34"/>
        <v>20</v>
      </c>
      <c r="L324" s="84">
        <v>19.73510846666667</v>
      </c>
      <c r="M324" s="85">
        <f t="shared" si="35"/>
        <v>394.70216933333342</v>
      </c>
      <c r="N324" s="86"/>
    </row>
    <row r="325" spans="2:14" s="94" customFormat="1" hidden="1" outlineLevel="1" x14ac:dyDescent="0.35">
      <c r="B325" s="7" t="s">
        <v>260</v>
      </c>
      <c r="C325" s="80" t="s">
        <v>931</v>
      </c>
      <c r="D325" s="89" t="s">
        <v>267</v>
      </c>
      <c r="E325" s="92" t="s">
        <v>251</v>
      </c>
      <c r="F325" s="17"/>
      <c r="G325" s="18">
        <v>8</v>
      </c>
      <c r="H325" s="18"/>
      <c r="I325" s="19"/>
      <c r="J325" s="20"/>
      <c r="K325" s="83">
        <f t="shared" si="34"/>
        <v>8</v>
      </c>
      <c r="L325" s="84">
        <v>19.73510846666667</v>
      </c>
      <c r="M325" s="85">
        <f t="shared" si="35"/>
        <v>157.88086773333336</v>
      </c>
      <c r="N325" s="86"/>
    </row>
    <row r="326" spans="2:14" s="94" customFormat="1" ht="48" hidden="1" outlineLevel="1" x14ac:dyDescent="0.35">
      <c r="B326" s="7" t="s">
        <v>262</v>
      </c>
      <c r="C326" s="80" t="s">
        <v>931</v>
      </c>
      <c r="D326" s="89" t="s">
        <v>269</v>
      </c>
      <c r="E326" s="92" t="s">
        <v>185</v>
      </c>
      <c r="F326" s="17"/>
      <c r="G326" s="18">
        <v>150</v>
      </c>
      <c r="H326" s="18"/>
      <c r="I326" s="19"/>
      <c r="J326" s="20"/>
      <c r="K326" s="83">
        <f t="shared" si="34"/>
        <v>150</v>
      </c>
      <c r="L326" s="84">
        <v>5.8525334999999998</v>
      </c>
      <c r="M326" s="85">
        <f t="shared" si="35"/>
        <v>877.88002499999993</v>
      </c>
      <c r="N326" s="86"/>
    </row>
    <row r="327" spans="2:14" s="94" customFormat="1" ht="48" hidden="1" outlineLevel="1" x14ac:dyDescent="0.35">
      <c r="B327" s="7" t="s">
        <v>264</v>
      </c>
      <c r="C327" s="80" t="s">
        <v>931</v>
      </c>
      <c r="D327" s="89" t="s">
        <v>271</v>
      </c>
      <c r="E327" s="92" t="s">
        <v>14</v>
      </c>
      <c r="F327" s="17"/>
      <c r="G327" s="18">
        <v>1</v>
      </c>
      <c r="H327" s="18"/>
      <c r="I327" s="19"/>
      <c r="J327" s="20"/>
      <c r="K327" s="83">
        <f t="shared" si="34"/>
        <v>1</v>
      </c>
      <c r="L327" s="84">
        <v>1181.5</v>
      </c>
      <c r="M327" s="85">
        <f t="shared" si="35"/>
        <v>1181.5</v>
      </c>
      <c r="N327" s="86"/>
    </row>
    <row r="328" spans="2:14" s="94" customFormat="1" hidden="1" outlineLevel="1" x14ac:dyDescent="0.35">
      <c r="B328" s="8"/>
      <c r="C328" s="109"/>
      <c r="D328" s="110" t="s">
        <v>272</v>
      </c>
      <c r="E328" s="116"/>
      <c r="F328" s="14"/>
      <c r="G328" s="15"/>
      <c r="H328" s="15"/>
      <c r="I328" s="15"/>
      <c r="J328" s="16"/>
      <c r="K328" s="76">
        <f>SUM(F328:J328)</f>
        <v>0</v>
      </c>
      <c r="L328" s="112"/>
      <c r="M328" s="88">
        <f>K328*L328</f>
        <v>0</v>
      </c>
      <c r="N328" s="86"/>
    </row>
    <row r="329" spans="2:14" s="94" customFormat="1" hidden="1" outlineLevel="1" x14ac:dyDescent="0.35">
      <c r="B329" s="7" t="s">
        <v>266</v>
      </c>
      <c r="C329" s="80" t="s">
        <v>931</v>
      </c>
      <c r="D329" s="118" t="s">
        <v>274</v>
      </c>
      <c r="E329" s="169" t="s">
        <v>185</v>
      </c>
      <c r="F329" s="17"/>
      <c r="G329" s="18">
        <v>320</v>
      </c>
      <c r="H329" s="18"/>
      <c r="I329" s="19"/>
      <c r="J329" s="20"/>
      <c r="K329" s="83">
        <f>SUM(F329:J329)</f>
        <v>320</v>
      </c>
      <c r="L329" s="84">
        <v>18.210138222222223</v>
      </c>
      <c r="M329" s="85">
        <f>K329*L329</f>
        <v>5827.2442311111117</v>
      </c>
      <c r="N329" s="86"/>
    </row>
    <row r="330" spans="2:14" s="94" customFormat="1" hidden="1" outlineLevel="1" x14ac:dyDescent="0.35">
      <c r="B330" s="7" t="s">
        <v>268</v>
      </c>
      <c r="C330" s="80" t="s">
        <v>931</v>
      </c>
      <c r="D330" s="118" t="s">
        <v>276</v>
      </c>
      <c r="E330" s="169" t="s">
        <v>112</v>
      </c>
      <c r="F330" s="17"/>
      <c r="G330" s="18">
        <v>29</v>
      </c>
      <c r="H330" s="18"/>
      <c r="I330" s="19"/>
      <c r="J330" s="20"/>
      <c r="K330" s="83">
        <f>SUM(F330:J330)</f>
        <v>29</v>
      </c>
      <c r="L330" s="84">
        <v>8.4066288484848499</v>
      </c>
      <c r="M330" s="85">
        <f>K330*L330</f>
        <v>243.79223660606064</v>
      </c>
      <c r="N330" s="86"/>
    </row>
    <row r="331" spans="2:14" s="94" customFormat="1" ht="48" hidden="1" outlineLevel="1" x14ac:dyDescent="0.35">
      <c r="B331" s="7" t="s">
        <v>270</v>
      </c>
      <c r="C331" s="80" t="s">
        <v>931</v>
      </c>
      <c r="D331" s="118" t="s">
        <v>271</v>
      </c>
      <c r="E331" s="169" t="s">
        <v>14</v>
      </c>
      <c r="F331" s="17"/>
      <c r="G331" s="18">
        <v>1</v>
      </c>
      <c r="H331" s="18"/>
      <c r="I331" s="19"/>
      <c r="J331" s="20"/>
      <c r="K331" s="83">
        <f>SUM(F331:J331)</f>
        <v>1</v>
      </c>
      <c r="L331" s="84">
        <v>1346.3306801570777</v>
      </c>
      <c r="M331" s="85">
        <f>K331*L331</f>
        <v>1346.3306801570777</v>
      </c>
      <c r="N331" s="86"/>
    </row>
    <row r="332" spans="2:14" s="94" customFormat="1" hidden="1" outlineLevel="1" x14ac:dyDescent="0.35">
      <c r="B332" s="8"/>
      <c r="C332" s="109"/>
      <c r="D332" s="110" t="s">
        <v>278</v>
      </c>
      <c r="E332" s="116"/>
      <c r="F332" s="14"/>
      <c r="G332" s="15"/>
      <c r="H332" s="15"/>
      <c r="I332" s="15"/>
      <c r="J332" s="16"/>
      <c r="K332" s="76"/>
      <c r="L332" s="112"/>
      <c r="M332" s="88"/>
      <c r="N332" s="86"/>
    </row>
    <row r="333" spans="2:14" s="94" customFormat="1" ht="48" hidden="1" outlineLevel="1" x14ac:dyDescent="0.35">
      <c r="B333" s="7" t="s">
        <v>273</v>
      </c>
      <c r="C333" s="80" t="s">
        <v>931</v>
      </c>
      <c r="D333" s="118" t="s">
        <v>280</v>
      </c>
      <c r="E333" s="169" t="s">
        <v>185</v>
      </c>
      <c r="F333" s="17"/>
      <c r="G333" s="18">
        <v>170</v>
      </c>
      <c r="H333" s="18"/>
      <c r="I333" s="19"/>
      <c r="J333" s="20"/>
      <c r="K333" s="83">
        <f>SUM(F333:J333)</f>
        <v>170</v>
      </c>
      <c r="L333" s="84">
        <v>34.475598385858582</v>
      </c>
      <c r="M333" s="85">
        <f>K333*L333</f>
        <v>5860.8517255959587</v>
      </c>
      <c r="N333" s="86"/>
    </row>
    <row r="334" spans="2:14" s="94" customFormat="1" ht="48" hidden="1" outlineLevel="1" x14ac:dyDescent="0.35">
      <c r="B334" s="7" t="s">
        <v>275</v>
      </c>
      <c r="C334" s="80" t="s">
        <v>931</v>
      </c>
      <c r="D334" s="118" t="s">
        <v>668</v>
      </c>
      <c r="E334" s="169" t="s">
        <v>185</v>
      </c>
      <c r="F334" s="17"/>
      <c r="G334" s="18">
        <v>95</v>
      </c>
      <c r="H334" s="18"/>
      <c r="I334" s="19"/>
      <c r="J334" s="20"/>
      <c r="K334" s="83">
        <f>SUM(F334:J334)</f>
        <v>95</v>
      </c>
      <c r="L334" s="84">
        <v>63.768205033333338</v>
      </c>
      <c r="M334" s="85">
        <f>K334*L334</f>
        <v>6057.9794781666669</v>
      </c>
      <c r="N334" s="86"/>
    </row>
    <row r="335" spans="2:14" s="94" customFormat="1" ht="72" hidden="1" outlineLevel="1" x14ac:dyDescent="0.35">
      <c r="B335" s="7" t="s">
        <v>277</v>
      </c>
      <c r="C335" s="80" t="s">
        <v>931</v>
      </c>
      <c r="D335" s="118" t="s">
        <v>284</v>
      </c>
      <c r="E335" s="169" t="s">
        <v>14</v>
      </c>
      <c r="F335" s="17"/>
      <c r="G335" s="18">
        <v>1</v>
      </c>
      <c r="H335" s="18"/>
      <c r="I335" s="19"/>
      <c r="J335" s="20"/>
      <c r="K335" s="83">
        <f>SUM(F335:J335)</f>
        <v>1</v>
      </c>
      <c r="L335" s="84">
        <v>1181.5</v>
      </c>
      <c r="M335" s="85">
        <f>K335*L335</f>
        <v>1181.5</v>
      </c>
      <c r="N335" s="86"/>
    </row>
    <row r="336" spans="2:14" s="94" customFormat="1" hidden="1" outlineLevel="1" x14ac:dyDescent="0.35">
      <c r="B336" s="8"/>
      <c r="C336" s="109"/>
      <c r="D336" s="110" t="s">
        <v>285</v>
      </c>
      <c r="E336" s="116"/>
      <c r="F336" s="14"/>
      <c r="G336" s="15"/>
      <c r="H336" s="15"/>
      <c r="I336" s="15"/>
      <c r="J336" s="16"/>
      <c r="K336" s="76"/>
      <c r="L336" s="112"/>
      <c r="M336" s="88"/>
      <c r="N336" s="86"/>
    </row>
    <row r="337" spans="2:14" s="94" customFormat="1" ht="96" hidden="1" outlineLevel="1" x14ac:dyDescent="0.35">
      <c r="B337" s="7" t="s">
        <v>279</v>
      </c>
      <c r="C337" s="80" t="s">
        <v>931</v>
      </c>
      <c r="D337" s="118" t="s">
        <v>287</v>
      </c>
      <c r="E337" s="169" t="s">
        <v>112</v>
      </c>
      <c r="F337" s="17"/>
      <c r="G337" s="18">
        <v>1</v>
      </c>
      <c r="H337" s="18"/>
      <c r="I337" s="19"/>
      <c r="J337" s="20"/>
      <c r="K337" s="83">
        <f>SUM(F337:J337)</f>
        <v>1</v>
      </c>
      <c r="L337" s="84">
        <v>5974.1818333333331</v>
      </c>
      <c r="M337" s="85">
        <f>K337*L337</f>
        <v>5974.1818333333331</v>
      </c>
      <c r="N337" s="86"/>
    </row>
    <row r="338" spans="2:14" s="94" customFormat="1" ht="120" hidden="1" outlineLevel="1" x14ac:dyDescent="0.35">
      <c r="B338" s="7" t="s">
        <v>281</v>
      </c>
      <c r="C338" s="80" t="s">
        <v>931</v>
      </c>
      <c r="D338" s="118" t="s">
        <v>289</v>
      </c>
      <c r="E338" s="169" t="s">
        <v>112</v>
      </c>
      <c r="F338" s="17"/>
      <c r="G338" s="18">
        <v>1</v>
      </c>
      <c r="H338" s="18"/>
      <c r="I338" s="19"/>
      <c r="J338" s="20"/>
      <c r="K338" s="83">
        <f>SUM(F338:J338)</f>
        <v>1</v>
      </c>
      <c r="L338" s="84">
        <v>3280.88825</v>
      </c>
      <c r="M338" s="85">
        <f>K338*L338</f>
        <v>3280.88825</v>
      </c>
      <c r="N338" s="86"/>
    </row>
    <row r="339" spans="2:14" s="94" customFormat="1" hidden="1" outlineLevel="1" x14ac:dyDescent="0.35">
      <c r="B339" s="8"/>
      <c r="C339" s="109"/>
      <c r="D339" s="110" t="s">
        <v>290</v>
      </c>
      <c r="E339" s="116"/>
      <c r="F339" s="14"/>
      <c r="G339" s="15"/>
      <c r="H339" s="15"/>
      <c r="I339" s="15"/>
      <c r="J339" s="16"/>
      <c r="K339" s="76">
        <f>SUM(F339:J339)</f>
        <v>0</v>
      </c>
      <c r="L339" s="112"/>
      <c r="M339" s="88">
        <f>K339*L339</f>
        <v>0</v>
      </c>
      <c r="N339" s="86"/>
    </row>
    <row r="340" spans="2:14" s="94" customFormat="1" ht="48" hidden="1" outlineLevel="1" x14ac:dyDescent="0.35">
      <c r="B340" s="7" t="s">
        <v>282</v>
      </c>
      <c r="C340" s="80" t="s">
        <v>931</v>
      </c>
      <c r="D340" s="118" t="s">
        <v>291</v>
      </c>
      <c r="E340" s="169" t="s">
        <v>112</v>
      </c>
      <c r="F340" s="17"/>
      <c r="G340" s="18">
        <v>20</v>
      </c>
      <c r="H340" s="18"/>
      <c r="I340" s="19"/>
      <c r="J340" s="20"/>
      <c r="K340" s="83">
        <f t="shared" ref="K340:K403" si="36">SUM(F340:J340)</f>
        <v>20</v>
      </c>
      <c r="L340" s="84">
        <v>35.889926333333335</v>
      </c>
      <c r="M340" s="85">
        <f t="shared" ref="M340:M403" si="37">K340*L340</f>
        <v>717.7985266666667</v>
      </c>
      <c r="N340" s="86"/>
    </row>
    <row r="341" spans="2:14" s="94" customFormat="1" hidden="1" outlineLevel="1" x14ac:dyDescent="0.35">
      <c r="B341" s="7" t="s">
        <v>283</v>
      </c>
      <c r="C341" s="80" t="s">
        <v>931</v>
      </c>
      <c r="D341" s="118" t="s">
        <v>292</v>
      </c>
      <c r="E341" s="169" t="s">
        <v>112</v>
      </c>
      <c r="F341" s="17"/>
      <c r="G341" s="18">
        <v>300</v>
      </c>
      <c r="H341" s="18"/>
      <c r="I341" s="19"/>
      <c r="J341" s="20"/>
      <c r="K341" s="83">
        <f t="shared" si="36"/>
        <v>300</v>
      </c>
      <c r="L341" s="84">
        <v>9.6146219090909089</v>
      </c>
      <c r="M341" s="85">
        <f t="shared" si="37"/>
        <v>2884.3865727272728</v>
      </c>
      <c r="N341" s="86"/>
    </row>
    <row r="342" spans="2:14" s="94" customFormat="1" ht="48" hidden="1" outlineLevel="1" x14ac:dyDescent="0.35">
      <c r="B342" s="7" t="s">
        <v>286</v>
      </c>
      <c r="C342" s="80" t="s">
        <v>931</v>
      </c>
      <c r="D342" s="118" t="s">
        <v>293</v>
      </c>
      <c r="E342" s="169" t="s">
        <v>112</v>
      </c>
      <c r="F342" s="17"/>
      <c r="G342" s="18">
        <v>25</v>
      </c>
      <c r="H342" s="18"/>
      <c r="I342" s="19"/>
      <c r="J342" s="20"/>
      <c r="K342" s="83">
        <f t="shared" si="36"/>
        <v>25</v>
      </c>
      <c r="L342" s="84">
        <v>51.512405000000001</v>
      </c>
      <c r="M342" s="85">
        <f t="shared" si="37"/>
        <v>1287.810125</v>
      </c>
      <c r="N342" s="86"/>
    </row>
    <row r="343" spans="2:14" s="94" customFormat="1" hidden="1" outlineLevel="1" x14ac:dyDescent="0.35">
      <c r="B343" s="7" t="s">
        <v>288</v>
      </c>
      <c r="C343" s="80" t="s">
        <v>931</v>
      </c>
      <c r="D343" s="118" t="s">
        <v>294</v>
      </c>
      <c r="E343" s="169" t="s">
        <v>112</v>
      </c>
      <c r="F343" s="17"/>
      <c r="G343" s="18">
        <v>255</v>
      </c>
      <c r="H343" s="18"/>
      <c r="I343" s="19"/>
      <c r="J343" s="20"/>
      <c r="K343" s="83">
        <f t="shared" si="36"/>
        <v>255</v>
      </c>
      <c r="L343" s="84">
        <v>29.298693333333336</v>
      </c>
      <c r="M343" s="85">
        <f t="shared" si="37"/>
        <v>7471.1668000000009</v>
      </c>
      <c r="N343" s="86"/>
    </row>
    <row r="344" spans="2:14" s="94" customFormat="1" hidden="1" outlineLevel="1" x14ac:dyDescent="0.35">
      <c r="B344" s="7" t="s">
        <v>680</v>
      </c>
      <c r="C344" s="80" t="s">
        <v>931</v>
      </c>
      <c r="D344" s="118" t="s">
        <v>295</v>
      </c>
      <c r="E344" s="169" t="s">
        <v>112</v>
      </c>
      <c r="F344" s="17"/>
      <c r="G344" s="18">
        <v>20</v>
      </c>
      <c r="H344" s="18"/>
      <c r="I344" s="19"/>
      <c r="J344" s="20"/>
      <c r="K344" s="83">
        <f t="shared" si="36"/>
        <v>20</v>
      </c>
      <c r="L344" s="84">
        <v>41.139293636363639</v>
      </c>
      <c r="M344" s="85">
        <f t="shared" si="37"/>
        <v>822.78587272727282</v>
      </c>
      <c r="N344" s="86"/>
    </row>
    <row r="345" spans="2:14" s="94" customFormat="1" hidden="1" outlineLevel="1" x14ac:dyDescent="0.35">
      <c r="B345" s="7" t="s">
        <v>681</v>
      </c>
      <c r="C345" s="80" t="s">
        <v>931</v>
      </c>
      <c r="D345" s="118" t="s">
        <v>296</v>
      </c>
      <c r="E345" s="169" t="s">
        <v>112</v>
      </c>
      <c r="F345" s="17"/>
      <c r="G345" s="18">
        <v>6</v>
      </c>
      <c r="H345" s="18"/>
      <c r="I345" s="19"/>
      <c r="J345" s="20"/>
      <c r="K345" s="83">
        <f t="shared" si="36"/>
        <v>6</v>
      </c>
      <c r="L345" s="84">
        <v>55.691806666666672</v>
      </c>
      <c r="M345" s="85">
        <f t="shared" si="37"/>
        <v>334.15084000000002</v>
      </c>
      <c r="N345" s="86"/>
    </row>
    <row r="346" spans="2:14" s="94" customFormat="1" hidden="1" outlineLevel="1" x14ac:dyDescent="0.35">
      <c r="B346" s="7" t="s">
        <v>682</v>
      </c>
      <c r="C346" s="80" t="s">
        <v>931</v>
      </c>
      <c r="D346" s="118" t="s">
        <v>297</v>
      </c>
      <c r="E346" s="169" t="s">
        <v>112</v>
      </c>
      <c r="F346" s="17"/>
      <c r="G346" s="18">
        <v>8</v>
      </c>
      <c r="H346" s="18"/>
      <c r="I346" s="19"/>
      <c r="J346" s="20"/>
      <c r="K346" s="83">
        <f t="shared" si="36"/>
        <v>8</v>
      </c>
      <c r="L346" s="84">
        <v>78.451187121212115</v>
      </c>
      <c r="M346" s="85">
        <f t="shared" si="37"/>
        <v>627.60949696969692</v>
      </c>
      <c r="N346" s="86"/>
    </row>
    <row r="347" spans="2:14" s="94" customFormat="1" hidden="1" outlineLevel="1" x14ac:dyDescent="0.35">
      <c r="B347" s="7" t="s">
        <v>683</v>
      </c>
      <c r="C347" s="80" t="s">
        <v>931</v>
      </c>
      <c r="D347" s="118" t="s">
        <v>298</v>
      </c>
      <c r="E347" s="169" t="s">
        <v>112</v>
      </c>
      <c r="F347" s="17"/>
      <c r="G347" s="18">
        <v>2</v>
      </c>
      <c r="H347" s="18"/>
      <c r="I347" s="19"/>
      <c r="J347" s="20"/>
      <c r="K347" s="83">
        <f t="shared" si="36"/>
        <v>2</v>
      </c>
      <c r="L347" s="84">
        <v>97.768143333333342</v>
      </c>
      <c r="M347" s="85">
        <f t="shared" si="37"/>
        <v>195.53628666666668</v>
      </c>
      <c r="N347" s="86"/>
    </row>
    <row r="348" spans="2:14" s="94" customFormat="1" hidden="1" outlineLevel="1" x14ac:dyDescent="0.35">
      <c r="B348" s="8"/>
      <c r="C348" s="109"/>
      <c r="D348" s="110" t="s">
        <v>692</v>
      </c>
      <c r="E348" s="116"/>
      <c r="F348" s="14"/>
      <c r="G348" s="15"/>
      <c r="H348" s="15"/>
      <c r="I348" s="15"/>
      <c r="J348" s="16"/>
      <c r="K348" s="76">
        <f t="shared" si="36"/>
        <v>0</v>
      </c>
      <c r="L348" s="112"/>
      <c r="M348" s="88">
        <f t="shared" si="37"/>
        <v>0</v>
      </c>
      <c r="N348" s="86"/>
    </row>
    <row r="349" spans="2:14" s="94" customFormat="1" ht="48" hidden="1" outlineLevel="1" x14ac:dyDescent="0.35">
      <c r="B349" s="7" t="s">
        <v>806</v>
      </c>
      <c r="C349" s="80" t="s">
        <v>931</v>
      </c>
      <c r="D349" s="118" t="s">
        <v>669</v>
      </c>
      <c r="E349" s="169" t="s">
        <v>14</v>
      </c>
      <c r="F349" s="17"/>
      <c r="G349" s="155"/>
      <c r="H349" s="156"/>
      <c r="I349" s="156"/>
      <c r="J349" s="157"/>
      <c r="K349" s="83">
        <f t="shared" si="36"/>
        <v>0</v>
      </c>
      <c r="L349" s="84">
        <v>5382.8998333333338</v>
      </c>
      <c r="M349" s="85">
        <f t="shared" si="37"/>
        <v>0</v>
      </c>
      <c r="N349" s="86"/>
    </row>
    <row r="350" spans="2:14" s="94" customFormat="1" ht="48" hidden="1" outlineLevel="1" x14ac:dyDescent="0.35">
      <c r="B350" s="7" t="s">
        <v>807</v>
      </c>
      <c r="C350" s="80" t="s">
        <v>931</v>
      </c>
      <c r="D350" s="118" t="s">
        <v>670</v>
      </c>
      <c r="E350" s="169" t="s">
        <v>14</v>
      </c>
      <c r="F350" s="17"/>
      <c r="G350" s="158"/>
      <c r="H350" s="159"/>
      <c r="I350" s="159"/>
      <c r="J350" s="160"/>
      <c r="K350" s="83">
        <f t="shared" si="36"/>
        <v>0</v>
      </c>
      <c r="L350" s="84">
        <v>5382.8998333333338</v>
      </c>
      <c r="M350" s="85">
        <f t="shared" si="37"/>
        <v>0</v>
      </c>
      <c r="N350" s="86"/>
    </row>
    <row r="351" spans="2:14" s="94" customFormat="1" ht="48" hidden="1" outlineLevel="1" x14ac:dyDescent="0.35">
      <c r="B351" s="7" t="s">
        <v>808</v>
      </c>
      <c r="C351" s="80" t="s">
        <v>931</v>
      </c>
      <c r="D351" s="118" t="s">
        <v>671</v>
      </c>
      <c r="E351" s="169" t="s">
        <v>14</v>
      </c>
      <c r="F351" s="17"/>
      <c r="G351" s="158"/>
      <c r="H351" s="159"/>
      <c r="I351" s="159"/>
      <c r="J351" s="160"/>
      <c r="K351" s="83">
        <f t="shared" si="36"/>
        <v>0</v>
      </c>
      <c r="L351" s="84">
        <v>5382.8998333333338</v>
      </c>
      <c r="M351" s="85">
        <f t="shared" si="37"/>
        <v>0</v>
      </c>
      <c r="N351" s="86"/>
    </row>
    <row r="352" spans="2:14" s="94" customFormat="1" ht="48" hidden="1" outlineLevel="1" x14ac:dyDescent="0.35">
      <c r="B352" s="7" t="s">
        <v>809</v>
      </c>
      <c r="C352" s="80" t="s">
        <v>931</v>
      </c>
      <c r="D352" s="118" t="s">
        <v>672</v>
      </c>
      <c r="E352" s="169" t="s">
        <v>14</v>
      </c>
      <c r="F352" s="17"/>
      <c r="G352" s="158"/>
      <c r="H352" s="159"/>
      <c r="I352" s="159"/>
      <c r="J352" s="160"/>
      <c r="K352" s="83">
        <f t="shared" si="36"/>
        <v>0</v>
      </c>
      <c r="L352" s="84">
        <v>5382.8998333333338</v>
      </c>
      <c r="M352" s="85">
        <f t="shared" si="37"/>
        <v>0</v>
      </c>
      <c r="N352" s="86"/>
    </row>
    <row r="353" spans="2:14" s="94" customFormat="1" ht="48" hidden="1" outlineLevel="1" x14ac:dyDescent="0.35">
      <c r="B353" s="7" t="s">
        <v>299</v>
      </c>
      <c r="C353" s="80" t="s">
        <v>931</v>
      </c>
      <c r="D353" s="118" t="s">
        <v>673</v>
      </c>
      <c r="E353" s="169" t="s">
        <v>14</v>
      </c>
      <c r="F353" s="17"/>
      <c r="G353" s="158"/>
      <c r="H353" s="159"/>
      <c r="I353" s="159"/>
      <c r="J353" s="160"/>
      <c r="K353" s="83">
        <f t="shared" si="36"/>
        <v>0</v>
      </c>
      <c r="L353" s="84">
        <v>5382.8998333333338</v>
      </c>
      <c r="M353" s="85">
        <f t="shared" si="37"/>
        <v>0</v>
      </c>
      <c r="N353" s="86"/>
    </row>
    <row r="354" spans="2:14" s="94" customFormat="1" ht="48" hidden="1" outlineLevel="1" x14ac:dyDescent="0.35">
      <c r="B354" s="7" t="s">
        <v>300</v>
      </c>
      <c r="C354" s="80" t="s">
        <v>931</v>
      </c>
      <c r="D354" s="118" t="s">
        <v>674</v>
      </c>
      <c r="E354" s="169" t="s">
        <v>14</v>
      </c>
      <c r="F354" s="17"/>
      <c r="G354" s="158"/>
      <c r="H354" s="159"/>
      <c r="I354" s="159"/>
      <c r="J354" s="160"/>
      <c r="K354" s="83">
        <f t="shared" si="36"/>
        <v>0</v>
      </c>
      <c r="L354" s="84">
        <v>5382.8998333333338</v>
      </c>
      <c r="M354" s="85">
        <f t="shared" si="37"/>
        <v>0</v>
      </c>
      <c r="N354" s="86"/>
    </row>
    <row r="355" spans="2:14" s="94" customFormat="1" ht="48" hidden="1" outlineLevel="1" x14ac:dyDescent="0.35">
      <c r="B355" s="7" t="s">
        <v>301</v>
      </c>
      <c r="C355" s="80" t="s">
        <v>931</v>
      </c>
      <c r="D355" s="118" t="s">
        <v>675</v>
      </c>
      <c r="E355" s="169" t="s">
        <v>14</v>
      </c>
      <c r="F355" s="17"/>
      <c r="G355" s="158"/>
      <c r="H355" s="159"/>
      <c r="I355" s="159"/>
      <c r="J355" s="160"/>
      <c r="K355" s="83">
        <f t="shared" si="36"/>
        <v>0</v>
      </c>
      <c r="L355" s="84">
        <v>5382.8998333333338</v>
      </c>
      <c r="M355" s="85">
        <f t="shared" si="37"/>
        <v>0</v>
      </c>
      <c r="N355" s="86"/>
    </row>
    <row r="356" spans="2:14" s="94" customFormat="1" ht="48" hidden="1" outlineLevel="1" x14ac:dyDescent="0.35">
      <c r="B356" s="7" t="s">
        <v>302</v>
      </c>
      <c r="C356" s="80" t="s">
        <v>931</v>
      </c>
      <c r="D356" s="118" t="s">
        <v>676</v>
      </c>
      <c r="E356" s="169" t="s">
        <v>14</v>
      </c>
      <c r="F356" s="17"/>
      <c r="G356" s="164"/>
      <c r="H356" s="165"/>
      <c r="I356" s="165"/>
      <c r="J356" s="166"/>
      <c r="K356" s="83">
        <f t="shared" si="36"/>
        <v>0</v>
      </c>
      <c r="L356" s="84">
        <v>5382.8998333333338</v>
      </c>
      <c r="M356" s="85">
        <f t="shared" si="37"/>
        <v>0</v>
      </c>
      <c r="N356" s="86"/>
    </row>
    <row r="357" spans="2:14" s="94" customFormat="1" hidden="1" outlineLevel="1" x14ac:dyDescent="0.35">
      <c r="B357" s="8"/>
      <c r="C357" s="109"/>
      <c r="D357" s="110" t="s">
        <v>693</v>
      </c>
      <c r="E357" s="116"/>
      <c r="F357" s="14"/>
      <c r="G357" s="15"/>
      <c r="H357" s="15"/>
      <c r="I357" s="15"/>
      <c r="J357" s="16"/>
      <c r="K357" s="76">
        <f t="shared" si="36"/>
        <v>0</v>
      </c>
      <c r="L357" s="112"/>
      <c r="M357" s="88">
        <f t="shared" si="37"/>
        <v>0</v>
      </c>
      <c r="N357" s="86"/>
    </row>
    <row r="358" spans="2:14" s="94" customFormat="1" ht="48" hidden="1" outlineLevel="1" x14ac:dyDescent="0.35">
      <c r="B358" s="7" t="s">
        <v>303</v>
      </c>
      <c r="C358" s="80" t="s">
        <v>931</v>
      </c>
      <c r="D358" s="118" t="s">
        <v>684</v>
      </c>
      <c r="E358" s="82"/>
      <c r="F358" s="152"/>
      <c r="G358" s="18">
        <v>1</v>
      </c>
      <c r="H358" s="159"/>
      <c r="I358" s="159"/>
      <c r="J358" s="160"/>
      <c r="K358" s="83">
        <f t="shared" si="36"/>
        <v>1</v>
      </c>
      <c r="L358" s="84">
        <v>4216.2331666666669</v>
      </c>
      <c r="M358" s="85">
        <f t="shared" si="37"/>
        <v>4216.2331666666669</v>
      </c>
      <c r="N358" s="86"/>
    </row>
    <row r="359" spans="2:14" s="94" customFormat="1" ht="48" hidden="1" outlineLevel="1" x14ac:dyDescent="0.35">
      <c r="B359" s="7" t="s">
        <v>304</v>
      </c>
      <c r="C359" s="80" t="s">
        <v>931</v>
      </c>
      <c r="D359" s="118" t="s">
        <v>685</v>
      </c>
      <c r="E359" s="82"/>
      <c r="F359" s="153"/>
      <c r="G359" s="18">
        <v>1</v>
      </c>
      <c r="H359" s="158"/>
      <c r="I359" s="159"/>
      <c r="J359" s="160"/>
      <c r="K359" s="83">
        <f t="shared" si="36"/>
        <v>1</v>
      </c>
      <c r="L359" s="84">
        <v>4216.2331666666669</v>
      </c>
      <c r="M359" s="85">
        <f t="shared" si="37"/>
        <v>4216.2331666666669</v>
      </c>
      <c r="N359" s="86"/>
    </row>
    <row r="360" spans="2:14" s="94" customFormat="1" ht="48" hidden="1" outlineLevel="1" x14ac:dyDescent="0.35">
      <c r="B360" s="7" t="s">
        <v>305</v>
      </c>
      <c r="C360" s="80" t="s">
        <v>931</v>
      </c>
      <c r="D360" s="118" t="s">
        <v>686</v>
      </c>
      <c r="E360" s="82"/>
      <c r="F360" s="153"/>
      <c r="G360" s="18">
        <v>1</v>
      </c>
      <c r="H360" s="158"/>
      <c r="I360" s="159"/>
      <c r="J360" s="160"/>
      <c r="K360" s="83">
        <f t="shared" si="36"/>
        <v>1</v>
      </c>
      <c r="L360" s="84">
        <v>4216.2331666666669</v>
      </c>
      <c r="M360" s="85">
        <f t="shared" si="37"/>
        <v>4216.2331666666669</v>
      </c>
      <c r="N360" s="86"/>
    </row>
    <row r="361" spans="2:14" s="94" customFormat="1" ht="48" hidden="1" outlineLevel="1" x14ac:dyDescent="0.35">
      <c r="B361" s="7" t="s">
        <v>306</v>
      </c>
      <c r="C361" s="80" t="s">
        <v>931</v>
      </c>
      <c r="D361" s="118" t="s">
        <v>687</v>
      </c>
      <c r="E361" s="82"/>
      <c r="F361" s="153"/>
      <c r="G361" s="18">
        <v>1</v>
      </c>
      <c r="H361" s="158"/>
      <c r="I361" s="159"/>
      <c r="J361" s="160"/>
      <c r="K361" s="83">
        <f t="shared" si="36"/>
        <v>1</v>
      </c>
      <c r="L361" s="84">
        <v>4216.2331666666669</v>
      </c>
      <c r="M361" s="85">
        <f t="shared" si="37"/>
        <v>4216.2331666666669</v>
      </c>
      <c r="N361" s="86"/>
    </row>
    <row r="362" spans="2:14" s="94" customFormat="1" ht="48" hidden="1" outlineLevel="1" x14ac:dyDescent="0.35">
      <c r="B362" s="7" t="s">
        <v>307</v>
      </c>
      <c r="C362" s="80" t="s">
        <v>931</v>
      </c>
      <c r="D362" s="118" t="s">
        <v>688</v>
      </c>
      <c r="E362" s="82"/>
      <c r="F362" s="153"/>
      <c r="G362" s="18">
        <v>1</v>
      </c>
      <c r="H362" s="158"/>
      <c r="I362" s="159"/>
      <c r="J362" s="160"/>
      <c r="K362" s="83">
        <f t="shared" si="36"/>
        <v>1</v>
      </c>
      <c r="L362" s="84">
        <v>4216.2331666666669</v>
      </c>
      <c r="M362" s="85">
        <f t="shared" si="37"/>
        <v>4216.2331666666669</v>
      </c>
      <c r="N362" s="86"/>
    </row>
    <row r="363" spans="2:14" s="94" customFormat="1" ht="48" hidden="1" outlineLevel="1" x14ac:dyDescent="0.35">
      <c r="B363" s="7" t="s">
        <v>308</v>
      </c>
      <c r="C363" s="80" t="s">
        <v>931</v>
      </c>
      <c r="D363" s="118" t="s">
        <v>689</v>
      </c>
      <c r="E363" s="82"/>
      <c r="F363" s="153"/>
      <c r="G363" s="18">
        <v>1</v>
      </c>
      <c r="H363" s="158"/>
      <c r="I363" s="159"/>
      <c r="J363" s="160"/>
      <c r="K363" s="83">
        <f t="shared" si="36"/>
        <v>1</v>
      </c>
      <c r="L363" s="84">
        <v>4216.2331666666669</v>
      </c>
      <c r="M363" s="85">
        <f t="shared" si="37"/>
        <v>4216.2331666666669</v>
      </c>
      <c r="N363" s="86"/>
    </row>
    <row r="364" spans="2:14" s="94" customFormat="1" ht="48" hidden="1" outlineLevel="1" x14ac:dyDescent="0.35">
      <c r="B364" s="7" t="s">
        <v>309</v>
      </c>
      <c r="C364" s="80" t="s">
        <v>931</v>
      </c>
      <c r="D364" s="118" t="s">
        <v>690</v>
      </c>
      <c r="E364" s="82"/>
      <c r="F364" s="153"/>
      <c r="G364" s="18">
        <v>1</v>
      </c>
      <c r="H364" s="158"/>
      <c r="I364" s="159"/>
      <c r="J364" s="160"/>
      <c r="K364" s="83">
        <f t="shared" si="36"/>
        <v>1</v>
      </c>
      <c r="L364" s="84">
        <v>4216.2331666666669</v>
      </c>
      <c r="M364" s="85">
        <f t="shared" si="37"/>
        <v>4216.2331666666669</v>
      </c>
      <c r="N364" s="86"/>
    </row>
    <row r="365" spans="2:14" s="94" customFormat="1" ht="48" hidden="1" outlineLevel="1" x14ac:dyDescent="0.35">
      <c r="B365" s="7" t="s">
        <v>311</v>
      </c>
      <c r="C365" s="80" t="s">
        <v>931</v>
      </c>
      <c r="D365" s="118" t="s">
        <v>691</v>
      </c>
      <c r="E365" s="82"/>
      <c r="F365" s="154"/>
      <c r="G365" s="18">
        <v>1</v>
      </c>
      <c r="H365" s="164"/>
      <c r="I365" s="165"/>
      <c r="J365" s="166"/>
      <c r="K365" s="83">
        <f t="shared" si="36"/>
        <v>1</v>
      </c>
      <c r="L365" s="84">
        <v>4216.2331666666669</v>
      </c>
      <c r="M365" s="85">
        <f t="shared" si="37"/>
        <v>4216.2331666666669</v>
      </c>
      <c r="N365" s="86"/>
    </row>
    <row r="366" spans="2:14" s="94" customFormat="1" hidden="1" outlineLevel="1" x14ac:dyDescent="0.35">
      <c r="B366" s="8"/>
      <c r="C366" s="109"/>
      <c r="D366" s="110" t="s">
        <v>694</v>
      </c>
      <c r="E366" s="116"/>
      <c r="F366" s="14"/>
      <c r="G366" s="15"/>
      <c r="H366" s="15"/>
      <c r="I366" s="15"/>
      <c r="J366" s="16"/>
      <c r="K366" s="76">
        <f t="shared" si="36"/>
        <v>0</v>
      </c>
      <c r="L366" s="112"/>
      <c r="M366" s="88">
        <f t="shared" si="37"/>
        <v>0</v>
      </c>
      <c r="N366" s="86"/>
    </row>
    <row r="367" spans="2:14" s="94" customFormat="1" ht="48" hidden="1" outlineLevel="1" x14ac:dyDescent="0.35">
      <c r="B367" s="7" t="s">
        <v>314</v>
      </c>
      <c r="C367" s="80" t="s">
        <v>931</v>
      </c>
      <c r="D367" s="118" t="s">
        <v>696</v>
      </c>
      <c r="E367" s="82"/>
      <c r="F367" s="170"/>
      <c r="G367" s="171"/>
      <c r="H367" s="18"/>
      <c r="I367" s="155"/>
      <c r="J367" s="157"/>
      <c r="K367" s="83">
        <f t="shared" si="36"/>
        <v>0</v>
      </c>
      <c r="L367" s="84">
        <v>4216.2331666666669</v>
      </c>
      <c r="M367" s="85">
        <f t="shared" si="37"/>
        <v>0</v>
      </c>
      <c r="N367" s="86"/>
    </row>
    <row r="368" spans="2:14" s="94" customFormat="1" ht="48" hidden="1" outlineLevel="1" x14ac:dyDescent="0.35">
      <c r="B368" s="7" t="s">
        <v>316</v>
      </c>
      <c r="C368" s="80" t="s">
        <v>931</v>
      </c>
      <c r="D368" s="118" t="s">
        <v>697</v>
      </c>
      <c r="E368" s="82"/>
      <c r="F368" s="168"/>
      <c r="G368" s="172"/>
      <c r="H368" s="18"/>
      <c r="I368" s="158"/>
      <c r="J368" s="160"/>
      <c r="K368" s="83">
        <f t="shared" si="36"/>
        <v>0</v>
      </c>
      <c r="L368" s="84">
        <v>4216.2331666666669</v>
      </c>
      <c r="M368" s="85">
        <f t="shared" si="37"/>
        <v>0</v>
      </c>
      <c r="N368" s="86"/>
    </row>
    <row r="369" spans="2:14" s="94" customFormat="1" ht="48" hidden="1" outlineLevel="1" x14ac:dyDescent="0.35">
      <c r="B369" s="7" t="s">
        <v>318</v>
      </c>
      <c r="C369" s="80" t="s">
        <v>931</v>
      </c>
      <c r="D369" s="118" t="s">
        <v>698</v>
      </c>
      <c r="E369" s="82"/>
      <c r="F369" s="168"/>
      <c r="G369" s="172"/>
      <c r="H369" s="18"/>
      <c r="I369" s="158"/>
      <c r="J369" s="160"/>
      <c r="K369" s="83">
        <f t="shared" si="36"/>
        <v>0</v>
      </c>
      <c r="L369" s="84">
        <v>4216.2331666666669</v>
      </c>
      <c r="M369" s="85">
        <f t="shared" si="37"/>
        <v>0</v>
      </c>
      <c r="N369" s="86"/>
    </row>
    <row r="370" spans="2:14" s="94" customFormat="1" ht="48" hidden="1" outlineLevel="1" x14ac:dyDescent="0.35">
      <c r="B370" s="7" t="s">
        <v>319</v>
      </c>
      <c r="C370" s="80" t="s">
        <v>931</v>
      </c>
      <c r="D370" s="118" t="s">
        <v>699</v>
      </c>
      <c r="E370" s="82"/>
      <c r="F370" s="168"/>
      <c r="G370" s="172"/>
      <c r="H370" s="18"/>
      <c r="I370" s="158"/>
      <c r="J370" s="160"/>
      <c r="K370" s="83">
        <f t="shared" si="36"/>
        <v>0</v>
      </c>
      <c r="L370" s="84">
        <v>4216.2331666666669</v>
      </c>
      <c r="M370" s="85">
        <f t="shared" si="37"/>
        <v>0</v>
      </c>
      <c r="N370" s="86"/>
    </row>
    <row r="371" spans="2:14" s="94" customFormat="1" ht="48" hidden="1" outlineLevel="1" x14ac:dyDescent="0.35">
      <c r="B371" s="7" t="s">
        <v>810</v>
      </c>
      <c r="C371" s="80" t="s">
        <v>931</v>
      </c>
      <c r="D371" s="118" t="s">
        <v>700</v>
      </c>
      <c r="E371" s="82"/>
      <c r="F371" s="168"/>
      <c r="G371" s="172"/>
      <c r="H371" s="18"/>
      <c r="I371" s="158"/>
      <c r="J371" s="160"/>
      <c r="K371" s="83">
        <f t="shared" si="36"/>
        <v>0</v>
      </c>
      <c r="L371" s="84">
        <v>4216.2331666666669</v>
      </c>
      <c r="M371" s="85">
        <f t="shared" si="37"/>
        <v>0</v>
      </c>
      <c r="N371" s="86"/>
    </row>
    <row r="372" spans="2:14" s="94" customFormat="1" ht="48" hidden="1" outlineLevel="1" x14ac:dyDescent="0.35">
      <c r="B372" s="7" t="s">
        <v>811</v>
      </c>
      <c r="C372" s="80" t="s">
        <v>931</v>
      </c>
      <c r="D372" s="118" t="s">
        <v>701</v>
      </c>
      <c r="E372" s="82"/>
      <c r="F372" s="168"/>
      <c r="G372" s="172"/>
      <c r="H372" s="18"/>
      <c r="I372" s="158"/>
      <c r="J372" s="160"/>
      <c r="K372" s="83">
        <f t="shared" si="36"/>
        <v>0</v>
      </c>
      <c r="L372" s="84">
        <v>4216.2331666666669</v>
      </c>
      <c r="M372" s="85">
        <f t="shared" si="37"/>
        <v>0</v>
      </c>
      <c r="N372" s="86"/>
    </row>
    <row r="373" spans="2:14" s="94" customFormat="1" ht="48" hidden="1" outlineLevel="1" x14ac:dyDescent="0.35">
      <c r="B373" s="7" t="s">
        <v>812</v>
      </c>
      <c r="C373" s="80" t="s">
        <v>931</v>
      </c>
      <c r="D373" s="118" t="s">
        <v>702</v>
      </c>
      <c r="E373" s="82"/>
      <c r="F373" s="168"/>
      <c r="G373" s="172"/>
      <c r="H373" s="18"/>
      <c r="I373" s="158"/>
      <c r="J373" s="160"/>
      <c r="K373" s="83">
        <f t="shared" si="36"/>
        <v>0</v>
      </c>
      <c r="L373" s="84">
        <v>4216.2331666666669</v>
      </c>
      <c r="M373" s="85">
        <f t="shared" si="37"/>
        <v>0</v>
      </c>
      <c r="N373" s="86"/>
    </row>
    <row r="374" spans="2:14" s="94" customFormat="1" ht="48" hidden="1" outlineLevel="1" x14ac:dyDescent="0.35">
      <c r="B374" s="7" t="s">
        <v>813</v>
      </c>
      <c r="C374" s="80" t="s">
        <v>931</v>
      </c>
      <c r="D374" s="118" t="s">
        <v>703</v>
      </c>
      <c r="E374" s="82"/>
      <c r="F374" s="167"/>
      <c r="G374" s="173"/>
      <c r="H374" s="18"/>
      <c r="I374" s="164"/>
      <c r="J374" s="166"/>
      <c r="K374" s="83">
        <f t="shared" si="36"/>
        <v>0</v>
      </c>
      <c r="L374" s="84">
        <v>4216.2331666666669</v>
      </c>
      <c r="M374" s="85">
        <f t="shared" si="37"/>
        <v>0</v>
      </c>
      <c r="N374" s="86"/>
    </row>
    <row r="375" spans="2:14" s="94" customFormat="1" hidden="1" outlineLevel="1" x14ac:dyDescent="0.35">
      <c r="B375" s="8"/>
      <c r="C375" s="109"/>
      <c r="D375" s="110" t="s">
        <v>713</v>
      </c>
      <c r="E375" s="116"/>
      <c r="F375" s="14"/>
      <c r="G375" s="15"/>
      <c r="H375" s="15"/>
      <c r="I375" s="15"/>
      <c r="J375" s="16"/>
      <c r="K375" s="76">
        <f t="shared" si="36"/>
        <v>0</v>
      </c>
      <c r="L375" s="112"/>
      <c r="M375" s="88">
        <f t="shared" si="37"/>
        <v>0</v>
      </c>
      <c r="N375" s="86"/>
    </row>
    <row r="376" spans="2:14" s="94" customFormat="1" ht="48" hidden="1" outlineLevel="1" x14ac:dyDescent="0.35">
      <c r="B376" s="7" t="s">
        <v>814</v>
      </c>
      <c r="C376" s="80" t="s">
        <v>931</v>
      </c>
      <c r="D376" s="118" t="s">
        <v>705</v>
      </c>
      <c r="E376" s="82"/>
      <c r="F376" s="170"/>
      <c r="G376" s="156"/>
      <c r="H376" s="171"/>
      <c r="I376" s="19"/>
      <c r="J376" s="174"/>
      <c r="K376" s="83">
        <f t="shared" si="36"/>
        <v>0</v>
      </c>
      <c r="L376" s="84">
        <v>4216.2331666666669</v>
      </c>
      <c r="M376" s="85">
        <f t="shared" si="37"/>
        <v>0</v>
      </c>
      <c r="N376" s="86"/>
    </row>
    <row r="377" spans="2:14" s="94" customFormat="1" ht="48" hidden="1" outlineLevel="1" x14ac:dyDescent="0.35">
      <c r="B377" s="7" t="s">
        <v>815</v>
      </c>
      <c r="C377" s="80" t="s">
        <v>931</v>
      </c>
      <c r="D377" s="118" t="s">
        <v>706</v>
      </c>
      <c r="E377" s="82"/>
      <c r="F377" s="168"/>
      <c r="G377" s="159"/>
      <c r="H377" s="172"/>
      <c r="I377" s="19"/>
      <c r="J377" s="175"/>
      <c r="K377" s="83">
        <f t="shared" si="36"/>
        <v>0</v>
      </c>
      <c r="L377" s="84">
        <v>4216.2331666666669</v>
      </c>
      <c r="M377" s="85">
        <f t="shared" si="37"/>
        <v>0</v>
      </c>
      <c r="N377" s="86"/>
    </row>
    <row r="378" spans="2:14" s="94" customFormat="1" ht="48" hidden="1" outlineLevel="1" x14ac:dyDescent="0.35">
      <c r="B378" s="7" t="s">
        <v>816</v>
      </c>
      <c r="C378" s="80" t="s">
        <v>931</v>
      </c>
      <c r="D378" s="118" t="s">
        <v>707</v>
      </c>
      <c r="E378" s="82"/>
      <c r="F378" s="168"/>
      <c r="G378" s="159"/>
      <c r="H378" s="172"/>
      <c r="I378" s="19"/>
      <c r="J378" s="175"/>
      <c r="K378" s="83">
        <f t="shared" si="36"/>
        <v>0</v>
      </c>
      <c r="L378" s="84">
        <v>4216.2331666666669</v>
      </c>
      <c r="M378" s="85">
        <f t="shared" si="37"/>
        <v>0</v>
      </c>
      <c r="N378" s="86"/>
    </row>
    <row r="379" spans="2:14" s="94" customFormat="1" ht="48" hidden="1" outlineLevel="1" x14ac:dyDescent="0.35">
      <c r="B379" s="7" t="s">
        <v>817</v>
      </c>
      <c r="C379" s="80" t="s">
        <v>931</v>
      </c>
      <c r="D379" s="118" t="s">
        <v>708</v>
      </c>
      <c r="E379" s="82"/>
      <c r="F379" s="168"/>
      <c r="G379" s="159"/>
      <c r="H379" s="172"/>
      <c r="I379" s="19"/>
      <c r="J379" s="175"/>
      <c r="K379" s="83">
        <f t="shared" si="36"/>
        <v>0</v>
      </c>
      <c r="L379" s="84">
        <v>4216.2331666666669</v>
      </c>
      <c r="M379" s="85">
        <f t="shared" si="37"/>
        <v>0</v>
      </c>
      <c r="N379" s="86"/>
    </row>
    <row r="380" spans="2:14" s="94" customFormat="1" ht="48" hidden="1" outlineLevel="1" x14ac:dyDescent="0.35">
      <c r="B380" s="7" t="s">
        <v>818</v>
      </c>
      <c r="C380" s="80" t="s">
        <v>931</v>
      </c>
      <c r="D380" s="118" t="s">
        <v>709</v>
      </c>
      <c r="E380" s="82"/>
      <c r="F380" s="168"/>
      <c r="G380" s="159"/>
      <c r="H380" s="172"/>
      <c r="I380" s="19"/>
      <c r="J380" s="175"/>
      <c r="K380" s="83">
        <f t="shared" si="36"/>
        <v>0</v>
      </c>
      <c r="L380" s="84">
        <v>4216.2331666666669</v>
      </c>
      <c r="M380" s="85">
        <f t="shared" si="37"/>
        <v>0</v>
      </c>
      <c r="N380" s="86"/>
    </row>
    <row r="381" spans="2:14" s="94" customFormat="1" ht="48" hidden="1" outlineLevel="1" x14ac:dyDescent="0.35">
      <c r="B381" s="7" t="s">
        <v>819</v>
      </c>
      <c r="C381" s="80" t="s">
        <v>931</v>
      </c>
      <c r="D381" s="118" t="s">
        <v>710</v>
      </c>
      <c r="E381" s="82"/>
      <c r="F381" s="168"/>
      <c r="G381" s="159"/>
      <c r="H381" s="172"/>
      <c r="I381" s="19"/>
      <c r="J381" s="175"/>
      <c r="K381" s="83">
        <f t="shared" si="36"/>
        <v>0</v>
      </c>
      <c r="L381" s="84">
        <v>4216.2331666666669</v>
      </c>
      <c r="M381" s="85">
        <f t="shared" si="37"/>
        <v>0</v>
      </c>
      <c r="N381" s="86"/>
    </row>
    <row r="382" spans="2:14" s="94" customFormat="1" ht="48" hidden="1" outlineLevel="1" x14ac:dyDescent="0.35">
      <c r="B382" s="7" t="s">
        <v>820</v>
      </c>
      <c r="C382" s="80" t="s">
        <v>931</v>
      </c>
      <c r="D382" s="118" t="s">
        <v>711</v>
      </c>
      <c r="E382" s="82"/>
      <c r="F382" s="168"/>
      <c r="G382" s="159"/>
      <c r="H382" s="172"/>
      <c r="I382" s="19"/>
      <c r="J382" s="175"/>
      <c r="K382" s="83">
        <f t="shared" si="36"/>
        <v>0</v>
      </c>
      <c r="L382" s="84">
        <v>4216.2331666666669</v>
      </c>
      <c r="M382" s="85">
        <f t="shared" si="37"/>
        <v>0</v>
      </c>
      <c r="N382" s="86"/>
    </row>
    <row r="383" spans="2:14" s="94" customFormat="1" ht="48" hidden="1" outlineLevel="1" x14ac:dyDescent="0.35">
      <c r="B383" s="7" t="s">
        <v>821</v>
      </c>
      <c r="C383" s="80" t="s">
        <v>931</v>
      </c>
      <c r="D383" s="118" t="s">
        <v>712</v>
      </c>
      <c r="E383" s="82"/>
      <c r="F383" s="167"/>
      <c r="G383" s="165"/>
      <c r="H383" s="173"/>
      <c r="I383" s="19"/>
      <c r="J383" s="176"/>
      <c r="K383" s="83">
        <f t="shared" si="36"/>
        <v>0</v>
      </c>
      <c r="L383" s="84">
        <v>4216.2331666666669</v>
      </c>
      <c r="M383" s="85">
        <f t="shared" si="37"/>
        <v>0</v>
      </c>
      <c r="N383" s="86"/>
    </row>
    <row r="384" spans="2:14" s="94" customFormat="1" hidden="1" outlineLevel="1" x14ac:dyDescent="0.35">
      <c r="B384" s="8"/>
      <c r="C384" s="109"/>
      <c r="D384" s="110" t="s">
        <v>714</v>
      </c>
      <c r="E384" s="116"/>
      <c r="F384" s="14"/>
      <c r="G384" s="15"/>
      <c r="H384" s="15"/>
      <c r="I384" s="15"/>
      <c r="J384" s="16"/>
      <c r="K384" s="76">
        <f t="shared" si="36"/>
        <v>0</v>
      </c>
      <c r="L384" s="112"/>
      <c r="M384" s="88">
        <f t="shared" si="37"/>
        <v>0</v>
      </c>
      <c r="N384" s="86"/>
    </row>
    <row r="385" spans="2:14" s="94" customFormat="1" ht="48" hidden="1" outlineLevel="1" x14ac:dyDescent="0.35">
      <c r="B385" s="7" t="s">
        <v>822</v>
      </c>
      <c r="C385" s="80" t="s">
        <v>931</v>
      </c>
      <c r="D385" s="118" t="s">
        <v>716</v>
      </c>
      <c r="E385" s="82"/>
      <c r="F385" s="170"/>
      <c r="G385" s="156"/>
      <c r="H385" s="156"/>
      <c r="I385" s="171"/>
      <c r="J385" s="20"/>
      <c r="K385" s="83">
        <f t="shared" si="36"/>
        <v>0</v>
      </c>
      <c r="L385" s="84">
        <v>4216.2331666666669</v>
      </c>
      <c r="M385" s="85">
        <f t="shared" si="37"/>
        <v>0</v>
      </c>
      <c r="N385" s="86"/>
    </row>
    <row r="386" spans="2:14" s="94" customFormat="1" ht="48" hidden="1" outlineLevel="1" x14ac:dyDescent="0.35">
      <c r="B386" s="7" t="s">
        <v>823</v>
      </c>
      <c r="C386" s="80" t="s">
        <v>931</v>
      </c>
      <c r="D386" s="118" t="s">
        <v>717</v>
      </c>
      <c r="E386" s="82"/>
      <c r="F386" s="168"/>
      <c r="G386" s="159"/>
      <c r="H386" s="159"/>
      <c r="I386" s="172"/>
      <c r="J386" s="20"/>
      <c r="K386" s="83">
        <f t="shared" si="36"/>
        <v>0</v>
      </c>
      <c r="L386" s="84">
        <v>4216.2331666666669</v>
      </c>
      <c r="M386" s="85">
        <f t="shared" si="37"/>
        <v>0</v>
      </c>
      <c r="N386" s="86"/>
    </row>
    <row r="387" spans="2:14" s="94" customFormat="1" ht="48" hidden="1" outlineLevel="1" x14ac:dyDescent="0.35">
      <c r="B387" s="7" t="s">
        <v>824</v>
      </c>
      <c r="C387" s="80" t="s">
        <v>931</v>
      </c>
      <c r="D387" s="118" t="s">
        <v>718</v>
      </c>
      <c r="E387" s="82"/>
      <c r="F387" s="168"/>
      <c r="G387" s="159"/>
      <c r="H387" s="159"/>
      <c r="I387" s="172"/>
      <c r="J387" s="20"/>
      <c r="K387" s="83">
        <f t="shared" si="36"/>
        <v>0</v>
      </c>
      <c r="L387" s="84">
        <v>4216.2331666666669</v>
      </c>
      <c r="M387" s="85">
        <f t="shared" si="37"/>
        <v>0</v>
      </c>
      <c r="N387" s="86"/>
    </row>
    <row r="388" spans="2:14" s="94" customFormat="1" ht="48" hidden="1" outlineLevel="1" x14ac:dyDescent="0.35">
      <c r="B388" s="7" t="s">
        <v>825</v>
      </c>
      <c r="C388" s="80" t="s">
        <v>931</v>
      </c>
      <c r="D388" s="118" t="s">
        <v>719</v>
      </c>
      <c r="E388" s="82"/>
      <c r="F388" s="168"/>
      <c r="G388" s="159"/>
      <c r="H388" s="159"/>
      <c r="I388" s="172"/>
      <c r="J388" s="20"/>
      <c r="K388" s="83">
        <f t="shared" si="36"/>
        <v>0</v>
      </c>
      <c r="L388" s="84">
        <v>4216.2331666666669</v>
      </c>
      <c r="M388" s="85">
        <f t="shared" si="37"/>
        <v>0</v>
      </c>
      <c r="N388" s="86"/>
    </row>
    <row r="389" spans="2:14" s="94" customFormat="1" ht="48" hidden="1" outlineLevel="1" x14ac:dyDescent="0.35">
      <c r="B389" s="7" t="s">
        <v>826</v>
      </c>
      <c r="C389" s="80" t="s">
        <v>931</v>
      </c>
      <c r="D389" s="118" t="s">
        <v>720</v>
      </c>
      <c r="E389" s="82"/>
      <c r="F389" s="168"/>
      <c r="G389" s="159"/>
      <c r="H389" s="159"/>
      <c r="I389" s="172"/>
      <c r="J389" s="20"/>
      <c r="K389" s="83">
        <f t="shared" si="36"/>
        <v>0</v>
      </c>
      <c r="L389" s="84">
        <v>4216.2331666666669</v>
      </c>
      <c r="M389" s="85">
        <f t="shared" si="37"/>
        <v>0</v>
      </c>
      <c r="N389" s="86"/>
    </row>
    <row r="390" spans="2:14" s="94" customFormat="1" ht="48" hidden="1" outlineLevel="1" x14ac:dyDescent="0.35">
      <c r="B390" s="7" t="s">
        <v>827</v>
      </c>
      <c r="C390" s="80" t="s">
        <v>931</v>
      </c>
      <c r="D390" s="118" t="s">
        <v>721</v>
      </c>
      <c r="E390" s="82"/>
      <c r="F390" s="168"/>
      <c r="G390" s="159"/>
      <c r="H390" s="159"/>
      <c r="I390" s="172"/>
      <c r="J390" s="20"/>
      <c r="K390" s="83">
        <f t="shared" si="36"/>
        <v>0</v>
      </c>
      <c r="L390" s="84">
        <v>4216.2331666666669</v>
      </c>
      <c r="M390" s="85">
        <f t="shared" si="37"/>
        <v>0</v>
      </c>
      <c r="N390" s="86"/>
    </row>
    <row r="391" spans="2:14" s="94" customFormat="1" ht="48" hidden="1" outlineLevel="1" x14ac:dyDescent="0.35">
      <c r="B391" s="7" t="s">
        <v>828</v>
      </c>
      <c r="C391" s="80" t="s">
        <v>931</v>
      </c>
      <c r="D391" s="118" t="s">
        <v>722</v>
      </c>
      <c r="E391" s="82"/>
      <c r="F391" s="168"/>
      <c r="G391" s="159"/>
      <c r="H391" s="159"/>
      <c r="I391" s="172"/>
      <c r="J391" s="20"/>
      <c r="K391" s="83">
        <f t="shared" si="36"/>
        <v>0</v>
      </c>
      <c r="L391" s="84">
        <v>4216.2331666666669</v>
      </c>
      <c r="M391" s="85">
        <f t="shared" si="37"/>
        <v>0</v>
      </c>
      <c r="N391" s="86"/>
    </row>
    <row r="392" spans="2:14" s="94" customFormat="1" ht="48" hidden="1" outlineLevel="1" x14ac:dyDescent="0.35">
      <c r="B392" s="7" t="s">
        <v>829</v>
      </c>
      <c r="C392" s="80" t="s">
        <v>931</v>
      </c>
      <c r="D392" s="118" t="s">
        <v>723</v>
      </c>
      <c r="E392" s="82"/>
      <c r="F392" s="167"/>
      <c r="G392" s="165"/>
      <c r="H392" s="165"/>
      <c r="I392" s="173"/>
      <c r="J392" s="20"/>
      <c r="K392" s="83">
        <f t="shared" si="36"/>
        <v>0</v>
      </c>
      <c r="L392" s="84">
        <v>4216.2331666666669</v>
      </c>
      <c r="M392" s="85">
        <f t="shared" si="37"/>
        <v>0</v>
      </c>
      <c r="N392" s="86"/>
    </row>
    <row r="393" spans="2:14" s="94" customFormat="1" hidden="1" outlineLevel="1" x14ac:dyDescent="0.35">
      <c r="B393" s="8"/>
      <c r="C393" s="109"/>
      <c r="D393" s="110" t="s">
        <v>310</v>
      </c>
      <c r="E393" s="116"/>
      <c r="F393" s="14"/>
      <c r="G393" s="15"/>
      <c r="H393" s="15"/>
      <c r="I393" s="15"/>
      <c r="J393" s="16"/>
      <c r="K393" s="76">
        <f t="shared" si="36"/>
        <v>0</v>
      </c>
      <c r="L393" s="112"/>
      <c r="M393" s="88">
        <f t="shared" si="37"/>
        <v>0</v>
      </c>
      <c r="N393" s="86"/>
    </row>
    <row r="394" spans="2:14" s="94" customFormat="1" ht="72" hidden="1" outlineLevel="1" x14ac:dyDescent="0.35">
      <c r="B394" s="7" t="s">
        <v>830</v>
      </c>
      <c r="C394" s="80" t="s">
        <v>931</v>
      </c>
      <c r="D394" s="118" t="s">
        <v>312</v>
      </c>
      <c r="E394" s="169" t="s">
        <v>313</v>
      </c>
      <c r="F394" s="17"/>
      <c r="G394" s="18">
        <v>2</v>
      </c>
      <c r="H394" s="18"/>
      <c r="I394" s="19"/>
      <c r="J394" s="20"/>
      <c r="K394" s="83">
        <f t="shared" si="36"/>
        <v>2</v>
      </c>
      <c r="L394" s="84">
        <v>992.82478333333336</v>
      </c>
      <c r="M394" s="85">
        <f t="shared" si="37"/>
        <v>1985.6495666666667</v>
      </c>
      <c r="N394" s="86"/>
    </row>
    <row r="395" spans="2:14" s="94" customFormat="1" ht="48" hidden="1" outlineLevel="1" x14ac:dyDescent="0.35">
      <c r="B395" s="7" t="s">
        <v>831</v>
      </c>
      <c r="C395" s="80" t="s">
        <v>931</v>
      </c>
      <c r="D395" s="118" t="s">
        <v>315</v>
      </c>
      <c r="E395" s="169" t="s">
        <v>313</v>
      </c>
      <c r="F395" s="17"/>
      <c r="G395" s="18">
        <v>2</v>
      </c>
      <c r="H395" s="18"/>
      <c r="I395" s="19"/>
      <c r="J395" s="20"/>
      <c r="K395" s="83">
        <f t="shared" si="36"/>
        <v>2</v>
      </c>
      <c r="L395" s="84">
        <v>712.89743333333342</v>
      </c>
      <c r="M395" s="85">
        <f t="shared" si="37"/>
        <v>1425.7948666666668</v>
      </c>
      <c r="N395" s="86"/>
    </row>
    <row r="396" spans="2:14" s="94" customFormat="1" hidden="1" outlineLevel="1" x14ac:dyDescent="0.35">
      <c r="B396" s="7" t="s">
        <v>832</v>
      </c>
      <c r="C396" s="80" t="s">
        <v>931</v>
      </c>
      <c r="D396" s="118" t="s">
        <v>317</v>
      </c>
      <c r="E396" s="169" t="s">
        <v>50</v>
      </c>
      <c r="F396" s="17"/>
      <c r="G396" s="18">
        <v>75</v>
      </c>
      <c r="H396" s="18"/>
      <c r="I396" s="19"/>
      <c r="J396" s="20"/>
      <c r="K396" s="83">
        <f t="shared" si="36"/>
        <v>75</v>
      </c>
      <c r="L396" s="84">
        <v>9.1163964933333332</v>
      </c>
      <c r="M396" s="85">
        <f t="shared" si="37"/>
        <v>683.729737</v>
      </c>
      <c r="N396" s="86"/>
    </row>
    <row r="397" spans="2:14" s="94" customFormat="1" hidden="1" outlineLevel="1" x14ac:dyDescent="0.35">
      <c r="B397" s="7" t="s">
        <v>833</v>
      </c>
      <c r="C397" s="80" t="s">
        <v>931</v>
      </c>
      <c r="D397" s="118" t="s">
        <v>677</v>
      </c>
      <c r="E397" s="169" t="s">
        <v>50</v>
      </c>
      <c r="F397" s="17"/>
      <c r="G397" s="18">
        <v>100</v>
      </c>
      <c r="H397" s="18"/>
      <c r="I397" s="19"/>
      <c r="J397" s="20"/>
      <c r="K397" s="83">
        <f t="shared" si="36"/>
        <v>100</v>
      </c>
      <c r="L397" s="84">
        <v>15.110629866666669</v>
      </c>
      <c r="M397" s="85">
        <f t="shared" si="37"/>
        <v>1511.0629866666668</v>
      </c>
      <c r="N397" s="86"/>
    </row>
    <row r="398" spans="2:14" s="94" customFormat="1" hidden="1" outlineLevel="1" x14ac:dyDescent="0.35">
      <c r="B398" s="8"/>
      <c r="C398" s="109"/>
      <c r="D398" s="110" t="s">
        <v>704</v>
      </c>
      <c r="E398" s="116"/>
      <c r="F398" s="14"/>
      <c r="G398" s="15"/>
      <c r="H398" s="15"/>
      <c r="I398" s="15"/>
      <c r="J398" s="16"/>
      <c r="K398" s="76">
        <f t="shared" si="36"/>
        <v>0</v>
      </c>
      <c r="L398" s="112"/>
      <c r="M398" s="88">
        <f t="shared" si="37"/>
        <v>0</v>
      </c>
      <c r="N398" s="86"/>
    </row>
    <row r="399" spans="2:14" s="94" customFormat="1" hidden="1" outlineLevel="1" x14ac:dyDescent="0.35">
      <c r="B399" s="7" t="s">
        <v>834</v>
      </c>
      <c r="C399" s="80" t="s">
        <v>931</v>
      </c>
      <c r="D399" s="118" t="s">
        <v>678</v>
      </c>
      <c r="E399" s="169" t="s">
        <v>112</v>
      </c>
      <c r="F399" s="17"/>
      <c r="G399" s="18"/>
      <c r="H399" s="18"/>
      <c r="I399" s="19"/>
      <c r="J399" s="20"/>
      <c r="K399" s="83">
        <f t="shared" si="36"/>
        <v>0</v>
      </c>
      <c r="L399" s="84">
        <v>1493.4743333333336</v>
      </c>
      <c r="M399" s="85">
        <f t="shared" si="37"/>
        <v>0</v>
      </c>
      <c r="N399" s="86"/>
    </row>
    <row r="400" spans="2:14" s="94" customFormat="1" ht="48" hidden="1" outlineLevel="1" x14ac:dyDescent="0.35">
      <c r="B400" s="7" t="s">
        <v>835</v>
      </c>
      <c r="C400" s="80" t="s">
        <v>931</v>
      </c>
      <c r="D400" s="118" t="s">
        <v>930</v>
      </c>
      <c r="E400" s="169" t="s">
        <v>112</v>
      </c>
      <c r="F400" s="17"/>
      <c r="G400" s="18"/>
      <c r="H400" s="18"/>
      <c r="I400" s="19"/>
      <c r="J400" s="20"/>
      <c r="K400" s="83">
        <f t="shared" si="36"/>
        <v>0</v>
      </c>
      <c r="L400" s="84">
        <v>41455.270000000004</v>
      </c>
      <c r="M400" s="85">
        <f t="shared" si="37"/>
        <v>0</v>
      </c>
      <c r="N400" s="86"/>
    </row>
    <row r="401" spans="2:14" s="94" customFormat="1" ht="48" hidden="1" outlineLevel="1" x14ac:dyDescent="0.35">
      <c r="B401" s="7" t="s">
        <v>836</v>
      </c>
      <c r="C401" s="80" t="s">
        <v>931</v>
      </c>
      <c r="D401" s="118" t="s">
        <v>695</v>
      </c>
      <c r="E401" s="169" t="s">
        <v>112</v>
      </c>
      <c r="F401" s="17"/>
      <c r="G401" s="18">
        <v>2</v>
      </c>
      <c r="H401" s="18"/>
      <c r="I401" s="19"/>
      <c r="J401" s="20"/>
      <c r="K401" s="83">
        <f t="shared" si="36"/>
        <v>2</v>
      </c>
      <c r="L401" s="84">
        <v>9963.2000000000007</v>
      </c>
      <c r="M401" s="85">
        <f t="shared" si="37"/>
        <v>19926.400000000001</v>
      </c>
      <c r="N401" s="86"/>
    </row>
    <row r="402" spans="2:14" s="94" customFormat="1" ht="48" hidden="1" outlineLevel="1" x14ac:dyDescent="0.35">
      <c r="B402" s="7" t="s">
        <v>837</v>
      </c>
      <c r="C402" s="80" t="s">
        <v>931</v>
      </c>
      <c r="D402" s="118" t="s">
        <v>715</v>
      </c>
      <c r="E402" s="169" t="s">
        <v>112</v>
      </c>
      <c r="F402" s="17"/>
      <c r="G402" s="18"/>
      <c r="H402" s="18"/>
      <c r="I402" s="19"/>
      <c r="J402" s="20"/>
      <c r="K402" s="83">
        <f t="shared" si="36"/>
        <v>0</v>
      </c>
      <c r="L402" s="84">
        <v>8368.9249999999993</v>
      </c>
      <c r="M402" s="85">
        <f t="shared" si="37"/>
        <v>0</v>
      </c>
      <c r="N402" s="86"/>
    </row>
    <row r="403" spans="2:14" s="94" customFormat="1" ht="48.75" hidden="1" outlineLevel="1" thickBot="1" x14ac:dyDescent="0.4">
      <c r="B403" s="7" t="s">
        <v>838</v>
      </c>
      <c r="C403" s="80" t="s">
        <v>931</v>
      </c>
      <c r="D403" s="118" t="s">
        <v>679</v>
      </c>
      <c r="E403" s="169" t="s">
        <v>112</v>
      </c>
      <c r="F403" s="17"/>
      <c r="G403" s="18">
        <v>2</v>
      </c>
      <c r="H403" s="18"/>
      <c r="I403" s="19"/>
      <c r="J403" s="20"/>
      <c r="K403" s="83">
        <f t="shared" si="36"/>
        <v>2</v>
      </c>
      <c r="L403" s="84">
        <v>6534.4250000000002</v>
      </c>
      <c r="M403" s="85">
        <f t="shared" si="37"/>
        <v>13068.85</v>
      </c>
      <c r="N403" s="86"/>
    </row>
    <row r="404" spans="2:14" s="94" customFormat="1" ht="24.75" collapsed="1" thickBot="1" x14ac:dyDescent="0.4">
      <c r="B404" s="65" t="s">
        <v>320</v>
      </c>
      <c r="C404" s="66"/>
      <c r="D404" s="67"/>
      <c r="E404" s="67"/>
      <c r="F404" s="1"/>
      <c r="G404" s="2"/>
      <c r="H404" s="2"/>
      <c r="I404" s="2"/>
      <c r="J404" s="3"/>
      <c r="K404" s="69"/>
      <c r="L404" s="95"/>
      <c r="M404" s="96">
        <f>SUM(M405:M430)</f>
        <v>128982.28211969697</v>
      </c>
      <c r="N404" s="97"/>
    </row>
    <row r="405" spans="2:14" s="94" customFormat="1" hidden="1" outlineLevel="1" x14ac:dyDescent="0.35">
      <c r="B405" s="8"/>
      <c r="C405" s="109"/>
      <c r="D405" s="110" t="s">
        <v>321</v>
      </c>
      <c r="E405" s="116"/>
      <c r="F405" s="14"/>
      <c r="G405" s="15"/>
      <c r="H405" s="15"/>
      <c r="I405" s="15"/>
      <c r="J405" s="16"/>
      <c r="K405" s="76"/>
      <c r="L405" s="112"/>
      <c r="M405" s="88"/>
      <c r="N405" s="86"/>
    </row>
    <row r="406" spans="2:14" s="94" customFormat="1" hidden="1" outlineLevel="1" x14ac:dyDescent="0.35">
      <c r="B406" s="7" t="s">
        <v>322</v>
      </c>
      <c r="C406" s="80" t="s">
        <v>931</v>
      </c>
      <c r="D406" s="118" t="s">
        <v>323</v>
      </c>
      <c r="E406" s="115" t="s">
        <v>313</v>
      </c>
      <c r="F406" s="17"/>
      <c r="G406" s="18">
        <v>16</v>
      </c>
      <c r="H406" s="18"/>
      <c r="I406" s="19"/>
      <c r="J406" s="20"/>
      <c r="K406" s="83">
        <f t="shared" ref="K406:K415" si="38">SUM(F406:J406)</f>
        <v>16</v>
      </c>
      <c r="L406" s="84">
        <v>1741.8131666666668</v>
      </c>
      <c r="M406" s="85">
        <f t="shared" ref="M406:M412" si="39">K406*L406</f>
        <v>27869.010666666669</v>
      </c>
      <c r="N406" s="86"/>
    </row>
    <row r="407" spans="2:14" s="94" customFormat="1" hidden="1" outlineLevel="1" x14ac:dyDescent="0.35">
      <c r="B407" s="7" t="s">
        <v>324</v>
      </c>
      <c r="C407" s="80" t="s">
        <v>931</v>
      </c>
      <c r="D407" s="118" t="s">
        <v>484</v>
      </c>
      <c r="E407" s="115" t="s">
        <v>313</v>
      </c>
      <c r="F407" s="17"/>
      <c r="G407" s="18">
        <v>8</v>
      </c>
      <c r="H407" s="18"/>
      <c r="I407" s="19"/>
      <c r="J407" s="20"/>
      <c r="K407" s="83">
        <f t="shared" si="38"/>
        <v>8</v>
      </c>
      <c r="L407" s="84">
        <v>849.30280000000005</v>
      </c>
      <c r="M407" s="85">
        <f t="shared" si="39"/>
        <v>6794.4224000000004</v>
      </c>
      <c r="N407" s="86"/>
    </row>
    <row r="408" spans="2:14" s="94" customFormat="1" hidden="1" outlineLevel="1" x14ac:dyDescent="0.35">
      <c r="B408" s="7" t="s">
        <v>485</v>
      </c>
      <c r="C408" s="80" t="s">
        <v>931</v>
      </c>
      <c r="D408" s="118" t="s">
        <v>325</v>
      </c>
      <c r="E408" s="115" t="s">
        <v>313</v>
      </c>
      <c r="F408" s="17"/>
      <c r="G408" s="18">
        <v>2</v>
      </c>
      <c r="H408" s="18"/>
      <c r="I408" s="19"/>
      <c r="J408" s="20"/>
      <c r="K408" s="83">
        <f t="shared" si="38"/>
        <v>2</v>
      </c>
      <c r="L408" s="84">
        <v>849.30280000000005</v>
      </c>
      <c r="M408" s="85">
        <f t="shared" si="39"/>
        <v>1698.6056000000001</v>
      </c>
      <c r="N408" s="86"/>
    </row>
    <row r="409" spans="2:14" s="94" customFormat="1" hidden="1" outlineLevel="1" x14ac:dyDescent="0.35">
      <c r="B409" s="7" t="s">
        <v>327</v>
      </c>
      <c r="C409" s="80" t="s">
        <v>931</v>
      </c>
      <c r="D409" s="118" t="s">
        <v>326</v>
      </c>
      <c r="E409" s="115" t="s">
        <v>313</v>
      </c>
      <c r="F409" s="17"/>
      <c r="G409" s="18">
        <v>18</v>
      </c>
      <c r="H409" s="18"/>
      <c r="I409" s="19"/>
      <c r="J409" s="20"/>
      <c r="K409" s="83">
        <f t="shared" si="38"/>
        <v>18</v>
      </c>
      <c r="L409" s="84">
        <v>30</v>
      </c>
      <c r="M409" s="85">
        <f t="shared" si="39"/>
        <v>540</v>
      </c>
      <c r="N409" s="86"/>
    </row>
    <row r="410" spans="2:14" s="94" customFormat="1" hidden="1" outlineLevel="1" x14ac:dyDescent="0.35">
      <c r="B410" s="7" t="s">
        <v>329</v>
      </c>
      <c r="C410" s="80" t="s">
        <v>931</v>
      </c>
      <c r="D410" s="118" t="s">
        <v>328</v>
      </c>
      <c r="E410" s="115" t="s">
        <v>313</v>
      </c>
      <c r="F410" s="17"/>
      <c r="G410" s="18">
        <v>12</v>
      </c>
      <c r="H410" s="18"/>
      <c r="I410" s="19"/>
      <c r="J410" s="20"/>
      <c r="K410" s="83">
        <f t="shared" si="38"/>
        <v>12</v>
      </c>
      <c r="L410" s="84">
        <v>47.5</v>
      </c>
      <c r="M410" s="85">
        <f t="shared" si="39"/>
        <v>570</v>
      </c>
      <c r="N410" s="86"/>
    </row>
    <row r="411" spans="2:14" s="94" customFormat="1" hidden="1" outlineLevel="1" x14ac:dyDescent="0.35">
      <c r="B411" s="7" t="s">
        <v>331</v>
      </c>
      <c r="C411" s="80" t="s">
        <v>931</v>
      </c>
      <c r="D411" s="118" t="s">
        <v>330</v>
      </c>
      <c r="E411" s="115" t="s">
        <v>313</v>
      </c>
      <c r="F411" s="17"/>
      <c r="G411" s="18">
        <v>4</v>
      </c>
      <c r="H411" s="18"/>
      <c r="I411" s="19"/>
      <c r="J411" s="20"/>
      <c r="K411" s="83">
        <f t="shared" si="38"/>
        <v>4</v>
      </c>
      <c r="L411" s="84">
        <v>261.38583333333332</v>
      </c>
      <c r="M411" s="85">
        <f t="shared" si="39"/>
        <v>1045.5433333333333</v>
      </c>
      <c r="N411" s="86"/>
    </row>
    <row r="412" spans="2:14" s="94" customFormat="1" hidden="1" outlineLevel="1" x14ac:dyDescent="0.35">
      <c r="B412" s="7" t="s">
        <v>333</v>
      </c>
      <c r="C412" s="80" t="s">
        <v>931</v>
      </c>
      <c r="D412" s="118" t="s">
        <v>332</v>
      </c>
      <c r="E412" s="115" t="s">
        <v>313</v>
      </c>
      <c r="F412" s="17"/>
      <c r="G412" s="18">
        <v>6</v>
      </c>
      <c r="H412" s="18"/>
      <c r="I412" s="19"/>
      <c r="J412" s="20"/>
      <c r="K412" s="83">
        <f t="shared" si="38"/>
        <v>6</v>
      </c>
      <c r="L412" s="84">
        <v>22.806137878787879</v>
      </c>
      <c r="M412" s="85">
        <f t="shared" si="39"/>
        <v>136.83682727272728</v>
      </c>
      <c r="N412" s="86"/>
    </row>
    <row r="413" spans="2:14" s="94" customFormat="1" hidden="1" outlineLevel="1" x14ac:dyDescent="0.35">
      <c r="B413" s="7" t="s">
        <v>335</v>
      </c>
      <c r="C413" s="80" t="s">
        <v>931</v>
      </c>
      <c r="D413" s="118" t="s">
        <v>334</v>
      </c>
      <c r="E413" s="115" t="s">
        <v>313</v>
      </c>
      <c r="F413" s="17"/>
      <c r="G413" s="18">
        <v>4</v>
      </c>
      <c r="H413" s="18"/>
      <c r="I413" s="19"/>
      <c r="J413" s="20"/>
      <c r="K413" s="83">
        <f t="shared" si="38"/>
        <v>4</v>
      </c>
      <c r="L413" s="84">
        <v>650</v>
      </c>
      <c r="M413" s="85">
        <f>K413*L413</f>
        <v>2600</v>
      </c>
      <c r="N413" s="86"/>
    </row>
    <row r="414" spans="2:14" s="94" customFormat="1" hidden="1" outlineLevel="1" x14ac:dyDescent="0.35">
      <c r="B414" s="7" t="s">
        <v>337</v>
      </c>
      <c r="C414" s="80" t="s">
        <v>931</v>
      </c>
      <c r="D414" s="118" t="s">
        <v>336</v>
      </c>
      <c r="E414" s="115" t="s">
        <v>313</v>
      </c>
      <c r="F414" s="17"/>
      <c r="G414" s="18">
        <v>4</v>
      </c>
      <c r="H414" s="18"/>
      <c r="I414" s="19"/>
      <c r="J414" s="20"/>
      <c r="K414" s="83">
        <f t="shared" si="38"/>
        <v>4</v>
      </c>
      <c r="L414" s="84">
        <v>253.81007575757576</v>
      </c>
      <c r="M414" s="85">
        <f>K414*L414</f>
        <v>1015.240303030303</v>
      </c>
      <c r="N414" s="86"/>
    </row>
    <row r="415" spans="2:14" s="94" customFormat="1" ht="48" hidden="1" outlineLevel="1" x14ac:dyDescent="0.35">
      <c r="B415" s="7" t="s">
        <v>340</v>
      </c>
      <c r="C415" s="80" t="s">
        <v>931</v>
      </c>
      <c r="D415" s="118" t="s">
        <v>338</v>
      </c>
      <c r="E415" s="115" t="s">
        <v>313</v>
      </c>
      <c r="F415" s="17"/>
      <c r="G415" s="18">
        <v>2</v>
      </c>
      <c r="H415" s="18"/>
      <c r="I415" s="19"/>
      <c r="J415" s="20"/>
      <c r="K415" s="83">
        <f t="shared" si="38"/>
        <v>2</v>
      </c>
      <c r="L415" s="84">
        <v>445.46520000000004</v>
      </c>
      <c r="M415" s="85">
        <f>K415*L415</f>
        <v>890.93040000000008</v>
      </c>
      <c r="N415" s="86"/>
    </row>
    <row r="416" spans="2:14" s="94" customFormat="1" hidden="1" outlineLevel="1" x14ac:dyDescent="0.35">
      <c r="B416" s="8"/>
      <c r="C416" s="109"/>
      <c r="D416" s="110" t="s">
        <v>339</v>
      </c>
      <c r="E416" s="116"/>
      <c r="F416" s="14"/>
      <c r="G416" s="15"/>
      <c r="H416" s="15"/>
      <c r="I416" s="15"/>
      <c r="J416" s="16"/>
      <c r="K416" s="76"/>
      <c r="L416" s="112"/>
      <c r="M416" s="88"/>
      <c r="N416" s="86"/>
    </row>
    <row r="417" spans="2:14" s="94" customFormat="1" hidden="1" outlineLevel="1" x14ac:dyDescent="0.35">
      <c r="B417" s="7" t="s">
        <v>342</v>
      </c>
      <c r="C417" s="80" t="s">
        <v>931</v>
      </c>
      <c r="D417" s="118" t="s">
        <v>341</v>
      </c>
      <c r="E417" s="115" t="s">
        <v>50</v>
      </c>
      <c r="F417" s="17"/>
      <c r="G417" s="18">
        <v>6000</v>
      </c>
      <c r="H417" s="18"/>
      <c r="I417" s="19"/>
      <c r="J417" s="20"/>
      <c r="K417" s="83">
        <f t="shared" ref="K417:K422" si="40">SUM(F417:J417)</f>
        <v>6000</v>
      </c>
      <c r="L417" s="84">
        <v>3.69</v>
      </c>
      <c r="M417" s="85">
        <f t="shared" ref="M417:M422" si="41">K417*L417</f>
        <v>22140</v>
      </c>
      <c r="N417" s="86"/>
    </row>
    <row r="418" spans="2:14" s="94" customFormat="1" hidden="1" outlineLevel="1" x14ac:dyDescent="0.35">
      <c r="B418" s="7" t="s">
        <v>344</v>
      </c>
      <c r="C418" s="80" t="s">
        <v>931</v>
      </c>
      <c r="D418" s="118" t="s">
        <v>343</v>
      </c>
      <c r="E418" s="115" t="s">
        <v>112</v>
      </c>
      <c r="F418" s="17"/>
      <c r="G418" s="18">
        <v>700</v>
      </c>
      <c r="H418" s="18"/>
      <c r="I418" s="19"/>
      <c r="J418" s="20"/>
      <c r="K418" s="83">
        <f t="shared" si="40"/>
        <v>700</v>
      </c>
      <c r="L418" s="84">
        <v>5.25</v>
      </c>
      <c r="M418" s="85">
        <f t="shared" si="41"/>
        <v>3675</v>
      </c>
      <c r="N418" s="86"/>
    </row>
    <row r="419" spans="2:14" s="94" customFormat="1" hidden="1" outlineLevel="1" x14ac:dyDescent="0.35">
      <c r="B419" s="7" t="s">
        <v>346</v>
      </c>
      <c r="C419" s="80" t="s">
        <v>931</v>
      </c>
      <c r="D419" s="118" t="s">
        <v>345</v>
      </c>
      <c r="E419" s="115" t="s">
        <v>112</v>
      </c>
      <c r="F419" s="17"/>
      <c r="G419" s="18">
        <v>375</v>
      </c>
      <c r="H419" s="18"/>
      <c r="I419" s="19"/>
      <c r="J419" s="20"/>
      <c r="K419" s="83">
        <f t="shared" si="40"/>
        <v>375</v>
      </c>
      <c r="L419" s="84">
        <v>43.100683333333336</v>
      </c>
      <c r="M419" s="85">
        <f t="shared" si="41"/>
        <v>16162.75625</v>
      </c>
      <c r="N419" s="86"/>
    </row>
    <row r="420" spans="2:14" s="94" customFormat="1" hidden="1" outlineLevel="1" x14ac:dyDescent="0.35">
      <c r="B420" s="7" t="s">
        <v>348</v>
      </c>
      <c r="C420" s="80" t="s">
        <v>931</v>
      </c>
      <c r="D420" s="118" t="s">
        <v>347</v>
      </c>
      <c r="E420" s="115" t="s">
        <v>112</v>
      </c>
      <c r="F420" s="17"/>
      <c r="G420" s="18">
        <v>40</v>
      </c>
      <c r="H420" s="18"/>
      <c r="I420" s="19"/>
      <c r="J420" s="20"/>
      <c r="K420" s="83">
        <f t="shared" si="40"/>
        <v>40</v>
      </c>
      <c r="L420" s="84">
        <v>23.863636363636363</v>
      </c>
      <c r="M420" s="85">
        <f t="shared" si="41"/>
        <v>954.5454545454545</v>
      </c>
      <c r="N420" s="86"/>
    </row>
    <row r="421" spans="2:14" s="94" customFormat="1" hidden="1" outlineLevel="1" x14ac:dyDescent="0.35">
      <c r="B421" s="7" t="s">
        <v>350</v>
      </c>
      <c r="C421" s="80" t="s">
        <v>931</v>
      </c>
      <c r="D421" s="118" t="s">
        <v>349</v>
      </c>
      <c r="E421" s="115" t="s">
        <v>112</v>
      </c>
      <c r="F421" s="17"/>
      <c r="G421" s="18">
        <v>455</v>
      </c>
      <c r="H421" s="18"/>
      <c r="I421" s="19"/>
      <c r="J421" s="20"/>
      <c r="K421" s="83">
        <f t="shared" si="40"/>
        <v>455</v>
      </c>
      <c r="L421" s="84">
        <v>33.305</v>
      </c>
      <c r="M421" s="85">
        <f t="shared" si="41"/>
        <v>15153.775</v>
      </c>
      <c r="N421" s="86"/>
    </row>
    <row r="422" spans="2:14" s="94" customFormat="1" hidden="1" outlineLevel="1" x14ac:dyDescent="0.35">
      <c r="B422" s="7" t="s">
        <v>353</v>
      </c>
      <c r="C422" s="80" t="s">
        <v>931</v>
      </c>
      <c r="D422" s="118" t="s">
        <v>351</v>
      </c>
      <c r="E422" s="115" t="s">
        <v>14</v>
      </c>
      <c r="F422" s="17"/>
      <c r="G422" s="18">
        <v>1</v>
      </c>
      <c r="H422" s="18"/>
      <c r="I422" s="19"/>
      <c r="J422" s="20"/>
      <c r="K422" s="83">
        <f t="shared" si="40"/>
        <v>1</v>
      </c>
      <c r="L422" s="84">
        <v>1863</v>
      </c>
      <c r="M422" s="85">
        <f t="shared" si="41"/>
        <v>1863</v>
      </c>
      <c r="N422" s="86"/>
    </row>
    <row r="423" spans="2:14" s="94" customFormat="1" hidden="1" outlineLevel="1" x14ac:dyDescent="0.35">
      <c r="B423" s="8"/>
      <c r="C423" s="109"/>
      <c r="D423" s="110" t="s">
        <v>352</v>
      </c>
      <c r="E423" s="116"/>
      <c r="F423" s="14"/>
      <c r="G423" s="15"/>
      <c r="H423" s="15"/>
      <c r="I423" s="15"/>
      <c r="J423" s="16"/>
      <c r="K423" s="76"/>
      <c r="L423" s="112"/>
      <c r="M423" s="88"/>
      <c r="N423" s="86"/>
    </row>
    <row r="424" spans="2:14" s="94" customFormat="1" hidden="1" outlineLevel="1" x14ac:dyDescent="0.35">
      <c r="B424" s="7" t="s">
        <v>355</v>
      </c>
      <c r="C424" s="80" t="s">
        <v>931</v>
      </c>
      <c r="D424" s="124" t="s">
        <v>354</v>
      </c>
      <c r="E424" s="123" t="s">
        <v>313</v>
      </c>
      <c r="F424" s="17"/>
      <c r="G424" s="18">
        <v>3</v>
      </c>
      <c r="H424" s="18"/>
      <c r="I424" s="19"/>
      <c r="J424" s="20"/>
      <c r="K424" s="83">
        <f>SUM(F424:J424)</f>
        <v>3</v>
      </c>
      <c r="L424" s="84">
        <v>1099.2735</v>
      </c>
      <c r="M424" s="85">
        <f>K424*L424</f>
        <v>3297.8204999999998</v>
      </c>
      <c r="N424" s="86"/>
    </row>
    <row r="425" spans="2:14" s="94" customFormat="1" hidden="1" outlineLevel="1" x14ac:dyDescent="0.35">
      <c r="B425" s="7" t="s">
        <v>357</v>
      </c>
      <c r="C425" s="80" t="s">
        <v>931</v>
      </c>
      <c r="D425" s="124" t="s">
        <v>356</v>
      </c>
      <c r="E425" s="123" t="s">
        <v>50</v>
      </c>
      <c r="F425" s="17"/>
      <c r="G425" s="18">
        <v>70</v>
      </c>
      <c r="H425" s="18"/>
      <c r="I425" s="19"/>
      <c r="J425" s="20"/>
      <c r="K425" s="83">
        <f>SUM(F425:J425)</f>
        <v>70</v>
      </c>
      <c r="L425" s="84">
        <v>23.654016666666667</v>
      </c>
      <c r="M425" s="85">
        <f>K425*L425</f>
        <v>1655.7811666666666</v>
      </c>
      <c r="N425" s="86"/>
    </row>
    <row r="426" spans="2:14" s="94" customFormat="1" hidden="1" outlineLevel="1" x14ac:dyDescent="0.35">
      <c r="B426" s="7" t="s">
        <v>359</v>
      </c>
      <c r="C426" s="80" t="s">
        <v>931</v>
      </c>
      <c r="D426" s="124" t="s">
        <v>358</v>
      </c>
      <c r="E426" s="123" t="s">
        <v>50</v>
      </c>
      <c r="F426" s="17"/>
      <c r="G426" s="18">
        <v>30</v>
      </c>
      <c r="H426" s="18"/>
      <c r="I426" s="19"/>
      <c r="J426" s="20"/>
      <c r="K426" s="83">
        <f>SUM(F426:J426)</f>
        <v>30</v>
      </c>
      <c r="L426" s="84">
        <v>15.839780000000003</v>
      </c>
      <c r="M426" s="85">
        <f>K426*L426</f>
        <v>475.19340000000011</v>
      </c>
      <c r="N426" s="86"/>
    </row>
    <row r="427" spans="2:14" s="94" customFormat="1" hidden="1" outlineLevel="1" x14ac:dyDescent="0.35">
      <c r="B427" s="7" t="s">
        <v>361</v>
      </c>
      <c r="C427" s="80" t="s">
        <v>931</v>
      </c>
      <c r="D427" s="124" t="s">
        <v>360</v>
      </c>
      <c r="E427" s="123" t="s">
        <v>50</v>
      </c>
      <c r="F427" s="17"/>
      <c r="G427" s="18">
        <v>200</v>
      </c>
      <c r="H427" s="18"/>
      <c r="I427" s="19"/>
      <c r="J427" s="20"/>
      <c r="K427" s="83">
        <f>SUM(F427:J427)</f>
        <v>200</v>
      </c>
      <c r="L427" s="84">
        <v>27.04854666666667</v>
      </c>
      <c r="M427" s="85">
        <f>K427*L427</f>
        <v>5409.7093333333341</v>
      </c>
      <c r="N427" s="86"/>
    </row>
    <row r="428" spans="2:14" s="94" customFormat="1" hidden="1" outlineLevel="1" x14ac:dyDescent="0.35">
      <c r="B428" s="7" t="s">
        <v>364</v>
      </c>
      <c r="C428" s="80" t="s">
        <v>931</v>
      </c>
      <c r="D428" s="124" t="s">
        <v>362</v>
      </c>
      <c r="E428" s="115" t="s">
        <v>313</v>
      </c>
      <c r="F428" s="17"/>
      <c r="G428" s="18">
        <v>20</v>
      </c>
      <c r="H428" s="18"/>
      <c r="I428" s="19"/>
      <c r="J428" s="20"/>
      <c r="K428" s="83">
        <f>SUM(F428:J428)</f>
        <v>20</v>
      </c>
      <c r="L428" s="84">
        <v>35.796483333333335</v>
      </c>
      <c r="M428" s="85">
        <f>K428*L428</f>
        <v>715.92966666666666</v>
      </c>
      <c r="N428" s="86"/>
    </row>
    <row r="429" spans="2:14" s="94" customFormat="1" hidden="1" outlineLevel="1" x14ac:dyDescent="0.35">
      <c r="B429" s="8"/>
      <c r="C429" s="109"/>
      <c r="D429" s="110" t="s">
        <v>363</v>
      </c>
      <c r="E429" s="116"/>
      <c r="F429" s="14"/>
      <c r="G429" s="15"/>
      <c r="H429" s="15"/>
      <c r="I429" s="15"/>
      <c r="J429" s="16"/>
      <c r="K429" s="76"/>
      <c r="L429" s="112"/>
      <c r="M429" s="88"/>
      <c r="N429" s="86"/>
    </row>
    <row r="430" spans="2:14" s="94" customFormat="1" ht="24.75" hidden="1" outlineLevel="1" thickBot="1" x14ac:dyDescent="0.4">
      <c r="B430" s="7" t="s">
        <v>483</v>
      </c>
      <c r="C430" s="80" t="s">
        <v>931</v>
      </c>
      <c r="D430" s="125" t="s">
        <v>365</v>
      </c>
      <c r="E430" s="126" t="s">
        <v>14</v>
      </c>
      <c r="F430" s="17"/>
      <c r="G430" s="18">
        <v>1</v>
      </c>
      <c r="H430" s="18"/>
      <c r="I430" s="19"/>
      <c r="J430" s="20"/>
      <c r="K430" s="83">
        <f>SUM(F430:J430)</f>
        <v>1</v>
      </c>
      <c r="L430" s="84">
        <v>14318.181818181818</v>
      </c>
      <c r="M430" s="85">
        <f>K430*L430</f>
        <v>14318.181818181818</v>
      </c>
      <c r="N430" s="86"/>
    </row>
    <row r="431" spans="2:14" s="94" customFormat="1" ht="24.75" collapsed="1" thickBot="1" x14ac:dyDescent="0.4">
      <c r="B431" s="65" t="s">
        <v>366</v>
      </c>
      <c r="C431" s="66"/>
      <c r="D431" s="67"/>
      <c r="E431" s="67"/>
      <c r="F431" s="1"/>
      <c r="G431" s="2"/>
      <c r="H431" s="2"/>
      <c r="I431" s="2"/>
      <c r="J431" s="3"/>
      <c r="K431" s="69"/>
      <c r="L431" s="95"/>
      <c r="M431" s="96">
        <f>SUM(M433:M454)</f>
        <v>29609.392520369696</v>
      </c>
      <c r="N431" s="97"/>
    </row>
    <row r="432" spans="2:14" s="94" customFormat="1" hidden="1" outlineLevel="1" x14ac:dyDescent="0.35">
      <c r="B432" s="8"/>
      <c r="C432" s="109"/>
      <c r="D432" s="110" t="s">
        <v>367</v>
      </c>
      <c r="E432" s="116"/>
      <c r="F432" s="14"/>
      <c r="G432" s="15"/>
      <c r="H432" s="15"/>
      <c r="I432" s="15"/>
      <c r="J432" s="16"/>
      <c r="K432" s="76"/>
      <c r="L432" s="112"/>
      <c r="M432" s="88"/>
      <c r="N432" s="86"/>
    </row>
    <row r="433" spans="2:14" s="94" customFormat="1" hidden="1" outlineLevel="1" x14ac:dyDescent="0.35">
      <c r="B433" s="7" t="s">
        <v>368</v>
      </c>
      <c r="C433" s="80" t="s">
        <v>931</v>
      </c>
      <c r="D433" s="127" t="s">
        <v>369</v>
      </c>
      <c r="E433" s="102" t="s">
        <v>370</v>
      </c>
      <c r="F433" s="17"/>
      <c r="G433" s="18">
        <v>16</v>
      </c>
      <c r="H433" s="18"/>
      <c r="I433" s="19"/>
      <c r="J433" s="20"/>
      <c r="K433" s="83">
        <f t="shared" ref="K433:K440" si="42">SUM(F433:J433)</f>
        <v>16</v>
      </c>
      <c r="L433" s="84">
        <v>373.59035</v>
      </c>
      <c r="M433" s="85">
        <f t="shared" ref="M433:M440" si="43">K433*L433</f>
        <v>5977.4456</v>
      </c>
      <c r="N433" s="86"/>
    </row>
    <row r="434" spans="2:14" s="94" customFormat="1" hidden="1" outlineLevel="1" x14ac:dyDescent="0.35">
      <c r="B434" s="7" t="s">
        <v>371</v>
      </c>
      <c r="C434" s="80" t="s">
        <v>931</v>
      </c>
      <c r="D434" s="127" t="s">
        <v>724</v>
      </c>
      <c r="E434" s="102" t="s">
        <v>370</v>
      </c>
      <c r="F434" s="17"/>
      <c r="G434" s="18"/>
      <c r="H434" s="18"/>
      <c r="I434" s="19"/>
      <c r="J434" s="20"/>
      <c r="K434" s="83">
        <f t="shared" si="42"/>
        <v>0</v>
      </c>
      <c r="L434" s="84">
        <v>121.31990000000002</v>
      </c>
      <c r="M434" s="85">
        <f t="shared" si="43"/>
        <v>0</v>
      </c>
      <c r="N434" s="86"/>
    </row>
    <row r="435" spans="2:14" s="94" customFormat="1" hidden="1" outlineLevel="1" x14ac:dyDescent="0.35">
      <c r="B435" s="7" t="s">
        <v>372</v>
      </c>
      <c r="C435" s="80" t="s">
        <v>931</v>
      </c>
      <c r="D435" s="127" t="s">
        <v>373</v>
      </c>
      <c r="E435" s="102" t="s">
        <v>185</v>
      </c>
      <c r="F435" s="17"/>
      <c r="G435" s="18">
        <v>21</v>
      </c>
      <c r="H435" s="18"/>
      <c r="I435" s="19"/>
      <c r="J435" s="20"/>
      <c r="K435" s="83">
        <f t="shared" si="42"/>
        <v>21</v>
      </c>
      <c r="L435" s="84">
        <v>44.343784742424248</v>
      </c>
      <c r="M435" s="85">
        <f t="shared" si="43"/>
        <v>931.21947959090926</v>
      </c>
      <c r="N435" s="86"/>
    </row>
    <row r="436" spans="2:14" s="94" customFormat="1" hidden="1" outlineLevel="1" x14ac:dyDescent="0.35">
      <c r="B436" s="7" t="s">
        <v>374</v>
      </c>
      <c r="C436" s="80" t="s">
        <v>931</v>
      </c>
      <c r="D436" s="127" t="s">
        <v>375</v>
      </c>
      <c r="E436" s="102" t="s">
        <v>185</v>
      </c>
      <c r="F436" s="17"/>
      <c r="G436" s="18">
        <v>6</v>
      </c>
      <c r="H436" s="18"/>
      <c r="I436" s="19"/>
      <c r="J436" s="20"/>
      <c r="K436" s="83">
        <f t="shared" si="42"/>
        <v>6</v>
      </c>
      <c r="L436" s="84">
        <v>62.968484666666676</v>
      </c>
      <c r="M436" s="85">
        <f t="shared" si="43"/>
        <v>377.81090800000004</v>
      </c>
      <c r="N436" s="86"/>
    </row>
    <row r="437" spans="2:14" s="94" customFormat="1" hidden="1" outlineLevel="1" x14ac:dyDescent="0.35">
      <c r="B437" s="7" t="s">
        <v>376</v>
      </c>
      <c r="C437" s="80" t="s">
        <v>931</v>
      </c>
      <c r="D437" s="127" t="s">
        <v>725</v>
      </c>
      <c r="E437" s="102" t="s">
        <v>185</v>
      </c>
      <c r="F437" s="17"/>
      <c r="G437" s="18"/>
      <c r="H437" s="18"/>
      <c r="I437" s="19"/>
      <c r="J437" s="20"/>
      <c r="K437" s="83">
        <f t="shared" si="42"/>
        <v>0</v>
      </c>
      <c r="L437" s="84">
        <v>87.170571181818204</v>
      </c>
      <c r="M437" s="85">
        <f t="shared" si="43"/>
        <v>0</v>
      </c>
      <c r="N437" s="86"/>
    </row>
    <row r="438" spans="2:14" s="94" customFormat="1" hidden="1" outlineLevel="1" x14ac:dyDescent="0.35">
      <c r="B438" s="7" t="s">
        <v>378</v>
      </c>
      <c r="C438" s="80" t="s">
        <v>931</v>
      </c>
      <c r="D438" s="127" t="s">
        <v>377</v>
      </c>
      <c r="E438" s="102" t="s">
        <v>112</v>
      </c>
      <c r="F438" s="17"/>
      <c r="G438" s="18">
        <v>5</v>
      </c>
      <c r="H438" s="18"/>
      <c r="I438" s="19"/>
      <c r="J438" s="20"/>
      <c r="K438" s="83">
        <f t="shared" si="42"/>
        <v>5</v>
      </c>
      <c r="L438" s="84">
        <v>35.382605757575753</v>
      </c>
      <c r="M438" s="85">
        <f t="shared" si="43"/>
        <v>176.91302878787877</v>
      </c>
      <c r="N438" s="86"/>
    </row>
    <row r="439" spans="2:14" s="94" customFormat="1" hidden="1" outlineLevel="1" x14ac:dyDescent="0.35">
      <c r="B439" s="7" t="s">
        <v>380</v>
      </c>
      <c r="C439" s="80" t="s">
        <v>931</v>
      </c>
      <c r="D439" s="127" t="s">
        <v>379</v>
      </c>
      <c r="E439" s="102" t="s">
        <v>112</v>
      </c>
      <c r="F439" s="17"/>
      <c r="G439" s="18">
        <v>2</v>
      </c>
      <c r="H439" s="18"/>
      <c r="I439" s="19"/>
      <c r="J439" s="20"/>
      <c r="K439" s="83">
        <f t="shared" si="42"/>
        <v>2</v>
      </c>
      <c r="L439" s="84">
        <v>40.716294242424247</v>
      </c>
      <c r="M439" s="85">
        <f t="shared" si="43"/>
        <v>81.432588484848495</v>
      </c>
      <c r="N439" s="86"/>
    </row>
    <row r="440" spans="2:14" s="94" customFormat="1" hidden="1" outlineLevel="1" x14ac:dyDescent="0.35">
      <c r="B440" s="7" t="s">
        <v>383</v>
      </c>
      <c r="C440" s="80" t="s">
        <v>931</v>
      </c>
      <c r="D440" s="127" t="s">
        <v>381</v>
      </c>
      <c r="E440" s="102" t="s">
        <v>112</v>
      </c>
      <c r="F440" s="17"/>
      <c r="G440" s="18">
        <v>2</v>
      </c>
      <c r="H440" s="18"/>
      <c r="I440" s="19"/>
      <c r="J440" s="20"/>
      <c r="K440" s="83">
        <f t="shared" si="42"/>
        <v>2</v>
      </c>
      <c r="L440" s="84">
        <v>47.701586666666664</v>
      </c>
      <c r="M440" s="85">
        <f t="shared" si="43"/>
        <v>95.403173333333328</v>
      </c>
      <c r="N440" s="86"/>
    </row>
    <row r="441" spans="2:14" s="94" customFormat="1" hidden="1" outlineLevel="1" x14ac:dyDescent="0.35">
      <c r="B441" s="8"/>
      <c r="C441" s="109"/>
      <c r="D441" s="110" t="s">
        <v>382</v>
      </c>
      <c r="E441" s="116"/>
      <c r="F441" s="14"/>
      <c r="G441" s="15"/>
      <c r="H441" s="15"/>
      <c r="I441" s="15"/>
      <c r="J441" s="16"/>
      <c r="K441" s="76"/>
      <c r="L441" s="112"/>
      <c r="M441" s="88"/>
      <c r="N441" s="86"/>
    </row>
    <row r="442" spans="2:14" s="94" customFormat="1" hidden="1" outlineLevel="1" x14ac:dyDescent="0.35">
      <c r="B442" s="7" t="s">
        <v>385</v>
      </c>
      <c r="C442" s="80" t="s">
        <v>931</v>
      </c>
      <c r="D442" s="118" t="s">
        <v>384</v>
      </c>
      <c r="E442" s="115" t="s">
        <v>185</v>
      </c>
      <c r="F442" s="17"/>
      <c r="G442" s="18">
        <v>90</v>
      </c>
      <c r="H442" s="18"/>
      <c r="I442" s="19"/>
      <c r="J442" s="20"/>
      <c r="K442" s="83">
        <f t="shared" ref="K442:K451" si="44">SUM(F442:J442)</f>
        <v>90</v>
      </c>
      <c r="L442" s="84">
        <v>9.9498533333333352</v>
      </c>
      <c r="M442" s="85">
        <f t="shared" ref="M442:M451" si="45">K442*L442</f>
        <v>895.48680000000013</v>
      </c>
      <c r="N442" s="86"/>
    </row>
    <row r="443" spans="2:14" s="94" customFormat="1" hidden="1" outlineLevel="1" x14ac:dyDescent="0.35">
      <c r="B443" s="7" t="s">
        <v>386</v>
      </c>
      <c r="C443" s="80" t="s">
        <v>931</v>
      </c>
      <c r="D443" s="118" t="s">
        <v>250</v>
      </c>
      <c r="E443" s="115" t="s">
        <v>251</v>
      </c>
      <c r="F443" s="17"/>
      <c r="G443" s="18">
        <v>10</v>
      </c>
      <c r="H443" s="18"/>
      <c r="I443" s="19"/>
      <c r="J443" s="20"/>
      <c r="K443" s="83">
        <f t="shared" si="44"/>
        <v>10</v>
      </c>
      <c r="L443" s="84">
        <v>11.860306366666668</v>
      </c>
      <c r="M443" s="85">
        <f t="shared" si="45"/>
        <v>118.60306366666669</v>
      </c>
      <c r="N443" s="86"/>
    </row>
    <row r="444" spans="2:14" s="94" customFormat="1" hidden="1" outlineLevel="1" x14ac:dyDescent="0.35">
      <c r="B444" s="7" t="s">
        <v>387</v>
      </c>
      <c r="C444" s="80" t="s">
        <v>931</v>
      </c>
      <c r="D444" s="118" t="s">
        <v>253</v>
      </c>
      <c r="E444" s="115" t="s">
        <v>251</v>
      </c>
      <c r="F444" s="17"/>
      <c r="G444" s="18">
        <v>5</v>
      </c>
      <c r="H444" s="18"/>
      <c r="I444" s="19"/>
      <c r="J444" s="20"/>
      <c r="K444" s="83">
        <f t="shared" si="44"/>
        <v>5</v>
      </c>
      <c r="L444" s="84">
        <v>11.860306366666668</v>
      </c>
      <c r="M444" s="85">
        <f t="shared" si="45"/>
        <v>59.301531833333343</v>
      </c>
      <c r="N444" s="86"/>
    </row>
    <row r="445" spans="2:14" s="94" customFormat="1" hidden="1" outlineLevel="1" x14ac:dyDescent="0.35">
      <c r="B445" s="7" t="s">
        <v>388</v>
      </c>
      <c r="C445" s="80" t="s">
        <v>931</v>
      </c>
      <c r="D445" s="118" t="s">
        <v>255</v>
      </c>
      <c r="E445" s="115" t="s">
        <v>251</v>
      </c>
      <c r="F445" s="17"/>
      <c r="G445" s="18">
        <v>20</v>
      </c>
      <c r="H445" s="18"/>
      <c r="I445" s="19"/>
      <c r="J445" s="20"/>
      <c r="K445" s="83">
        <f t="shared" si="44"/>
        <v>20</v>
      </c>
      <c r="L445" s="84">
        <v>11.860306366666668</v>
      </c>
      <c r="M445" s="85">
        <f t="shared" si="45"/>
        <v>237.20612733333337</v>
      </c>
      <c r="N445" s="86"/>
    </row>
    <row r="446" spans="2:14" s="94" customFormat="1" hidden="1" outlineLevel="1" x14ac:dyDescent="0.35">
      <c r="B446" s="7" t="s">
        <v>389</v>
      </c>
      <c r="C446" s="80" t="s">
        <v>931</v>
      </c>
      <c r="D446" s="118" t="s">
        <v>257</v>
      </c>
      <c r="E446" s="115" t="s">
        <v>251</v>
      </c>
      <c r="F446" s="17"/>
      <c r="G446" s="18">
        <v>20</v>
      </c>
      <c r="H446" s="18"/>
      <c r="I446" s="19"/>
      <c r="J446" s="20"/>
      <c r="K446" s="83">
        <f t="shared" si="44"/>
        <v>20</v>
      </c>
      <c r="L446" s="84">
        <v>11.860306366666668</v>
      </c>
      <c r="M446" s="85">
        <f t="shared" si="45"/>
        <v>237.20612733333337</v>
      </c>
      <c r="N446" s="86"/>
    </row>
    <row r="447" spans="2:14" s="94" customFormat="1" hidden="1" outlineLevel="1" x14ac:dyDescent="0.35">
      <c r="B447" s="7" t="s">
        <v>390</v>
      </c>
      <c r="C447" s="80" t="s">
        <v>931</v>
      </c>
      <c r="D447" s="118" t="s">
        <v>259</v>
      </c>
      <c r="E447" s="115" t="s">
        <v>251</v>
      </c>
      <c r="F447" s="17"/>
      <c r="G447" s="18">
        <v>2</v>
      </c>
      <c r="H447" s="18"/>
      <c r="I447" s="19"/>
      <c r="J447" s="20"/>
      <c r="K447" s="83">
        <f t="shared" si="44"/>
        <v>2</v>
      </c>
      <c r="L447" s="84">
        <v>11.860306366666668</v>
      </c>
      <c r="M447" s="85">
        <f t="shared" si="45"/>
        <v>23.720612733333336</v>
      </c>
      <c r="N447" s="86"/>
    </row>
    <row r="448" spans="2:14" s="94" customFormat="1" hidden="1" outlineLevel="1" x14ac:dyDescent="0.35">
      <c r="B448" s="7" t="s">
        <v>392</v>
      </c>
      <c r="C448" s="80" t="s">
        <v>931</v>
      </c>
      <c r="D448" s="118" t="s">
        <v>391</v>
      </c>
      <c r="E448" s="115" t="s">
        <v>36</v>
      </c>
      <c r="F448" s="17"/>
      <c r="G448" s="18">
        <v>200</v>
      </c>
      <c r="H448" s="18"/>
      <c r="I448" s="19"/>
      <c r="J448" s="20"/>
      <c r="K448" s="83">
        <f t="shared" si="44"/>
        <v>200</v>
      </c>
      <c r="L448" s="84">
        <v>6.2603462296969701</v>
      </c>
      <c r="M448" s="85">
        <f t="shared" si="45"/>
        <v>1252.069245939394</v>
      </c>
      <c r="N448" s="86"/>
    </row>
    <row r="449" spans="2:16" s="94" customFormat="1" ht="48" hidden="1" outlineLevel="1" x14ac:dyDescent="0.35">
      <c r="B449" s="7" t="s">
        <v>394</v>
      </c>
      <c r="C449" s="80" t="s">
        <v>931</v>
      </c>
      <c r="D449" s="118" t="s">
        <v>393</v>
      </c>
      <c r="E449" s="115" t="s">
        <v>36</v>
      </c>
      <c r="F449" s="17"/>
      <c r="G449" s="18">
        <v>12</v>
      </c>
      <c r="H449" s="18"/>
      <c r="I449" s="19"/>
      <c r="J449" s="20"/>
      <c r="K449" s="83">
        <f t="shared" si="44"/>
        <v>12</v>
      </c>
      <c r="L449" s="84">
        <v>659.87641666666673</v>
      </c>
      <c r="M449" s="85">
        <f t="shared" si="45"/>
        <v>7918.5170000000007</v>
      </c>
      <c r="N449" s="86"/>
    </row>
    <row r="450" spans="2:16" s="94" customFormat="1" hidden="1" outlineLevel="1" x14ac:dyDescent="0.35">
      <c r="B450" s="7" t="s">
        <v>396</v>
      </c>
      <c r="C450" s="80" t="s">
        <v>931</v>
      </c>
      <c r="D450" s="118" t="s">
        <v>395</v>
      </c>
      <c r="E450" s="115" t="s">
        <v>36</v>
      </c>
      <c r="F450" s="17"/>
      <c r="G450" s="18">
        <v>8</v>
      </c>
      <c r="H450" s="18"/>
      <c r="I450" s="19"/>
      <c r="J450" s="20"/>
      <c r="K450" s="83">
        <f t="shared" si="44"/>
        <v>8</v>
      </c>
      <c r="L450" s="84">
        <v>204.16977424242427</v>
      </c>
      <c r="M450" s="85">
        <f t="shared" si="45"/>
        <v>1633.3581939393941</v>
      </c>
      <c r="N450" s="86"/>
    </row>
    <row r="451" spans="2:16" s="94" customFormat="1" hidden="1" outlineLevel="1" x14ac:dyDescent="0.35">
      <c r="B451" s="7" t="s">
        <v>399</v>
      </c>
      <c r="C451" s="80" t="s">
        <v>931</v>
      </c>
      <c r="D451" s="127" t="s">
        <v>397</v>
      </c>
      <c r="E451" s="102" t="s">
        <v>14</v>
      </c>
      <c r="F451" s="17"/>
      <c r="G451" s="18">
        <v>1</v>
      </c>
      <c r="H451" s="18"/>
      <c r="I451" s="19"/>
      <c r="J451" s="20"/>
      <c r="K451" s="83">
        <f t="shared" si="44"/>
        <v>1</v>
      </c>
      <c r="L451" s="84">
        <v>3704.6983333333337</v>
      </c>
      <c r="M451" s="85">
        <f t="shared" si="45"/>
        <v>3704.6983333333337</v>
      </c>
      <c r="N451" s="86"/>
    </row>
    <row r="452" spans="2:16" s="94" customFormat="1" hidden="1" outlineLevel="1" x14ac:dyDescent="0.35">
      <c r="B452" s="8"/>
      <c r="C452" s="109"/>
      <c r="D452" s="110" t="s">
        <v>398</v>
      </c>
      <c r="E452" s="116"/>
      <c r="F452" s="14"/>
      <c r="G452" s="15"/>
      <c r="H452" s="15"/>
      <c r="I452" s="15"/>
      <c r="J452" s="16"/>
      <c r="K452" s="76"/>
      <c r="L452" s="112"/>
      <c r="M452" s="88"/>
      <c r="N452" s="86"/>
    </row>
    <row r="453" spans="2:16" s="94" customFormat="1" hidden="1" outlineLevel="1" x14ac:dyDescent="0.35">
      <c r="B453" s="7" t="s">
        <v>401</v>
      </c>
      <c r="C453" s="80" t="s">
        <v>931</v>
      </c>
      <c r="D453" s="127" t="s">
        <v>400</v>
      </c>
      <c r="E453" s="102" t="s">
        <v>36</v>
      </c>
      <c r="F453" s="17"/>
      <c r="G453" s="18">
        <v>45</v>
      </c>
      <c r="H453" s="18"/>
      <c r="I453" s="18"/>
      <c r="J453" s="20"/>
      <c r="K453" s="83">
        <f>SUM(F453:J453)</f>
        <v>45</v>
      </c>
      <c r="L453" s="84">
        <v>94.553445454545454</v>
      </c>
      <c r="M453" s="85">
        <f>K453*L453</f>
        <v>4254.905045454545</v>
      </c>
      <c r="N453" s="86"/>
    </row>
    <row r="454" spans="2:16" s="94" customFormat="1" ht="24.75" hidden="1" outlineLevel="1" thickBot="1" x14ac:dyDescent="0.4">
      <c r="B454" s="7" t="s">
        <v>839</v>
      </c>
      <c r="C454" s="80" t="s">
        <v>931</v>
      </c>
      <c r="D454" s="127" t="s">
        <v>402</v>
      </c>
      <c r="E454" s="102" t="s">
        <v>36</v>
      </c>
      <c r="F454" s="17"/>
      <c r="G454" s="18">
        <v>16</v>
      </c>
      <c r="H454" s="18"/>
      <c r="I454" s="18"/>
      <c r="J454" s="20"/>
      <c r="K454" s="83">
        <f>SUM(F454:J454)</f>
        <v>16</v>
      </c>
      <c r="L454" s="84">
        <v>102.1309787878788</v>
      </c>
      <c r="M454" s="85">
        <f>K454*L454</f>
        <v>1634.0956606060608</v>
      </c>
      <c r="N454" s="86"/>
    </row>
    <row r="455" spans="2:16" s="94" customFormat="1" ht="24.75" collapsed="1" thickBot="1" x14ac:dyDescent="0.4">
      <c r="B455" s="65" t="s">
        <v>403</v>
      </c>
      <c r="C455" s="66"/>
      <c r="D455" s="67"/>
      <c r="E455" s="67"/>
      <c r="F455" s="1"/>
      <c r="G455" s="2"/>
      <c r="H455" s="2"/>
      <c r="I455" s="2"/>
      <c r="J455" s="3"/>
      <c r="K455" s="69"/>
      <c r="L455" s="95"/>
      <c r="M455" s="96">
        <f>SUM(M456:M491)</f>
        <v>57867.506099999999</v>
      </c>
      <c r="N455" s="97"/>
    </row>
    <row r="456" spans="2:16" s="94" customFormat="1" hidden="1" outlineLevel="1" x14ac:dyDescent="0.35">
      <c r="B456" s="177"/>
      <c r="C456" s="178"/>
      <c r="D456" s="120" t="s">
        <v>127</v>
      </c>
      <c r="E456" s="121"/>
      <c r="F456" s="11"/>
      <c r="G456" s="12"/>
      <c r="H456" s="12"/>
      <c r="I456" s="12"/>
      <c r="J456" s="13"/>
      <c r="K456" s="122"/>
      <c r="L456" s="179"/>
      <c r="M456" s="180"/>
      <c r="N456" s="86"/>
    </row>
    <row r="457" spans="2:16" s="94" customFormat="1" ht="48" hidden="1" outlineLevel="1" x14ac:dyDescent="0.35">
      <c r="B457" s="7" t="s">
        <v>404</v>
      </c>
      <c r="C457" s="80" t="s">
        <v>931</v>
      </c>
      <c r="D457" s="118" t="s">
        <v>405</v>
      </c>
      <c r="E457" s="115" t="s">
        <v>112</v>
      </c>
      <c r="F457" s="17"/>
      <c r="G457" s="18">
        <v>1</v>
      </c>
      <c r="H457" s="18"/>
      <c r="I457" s="19"/>
      <c r="J457" s="20"/>
      <c r="K457" s="83">
        <f t="shared" ref="K457:K486" si="46">SUM(F457:J457)</f>
        <v>1</v>
      </c>
      <c r="L457" s="84">
        <v>5805.1403333333337</v>
      </c>
      <c r="M457" s="85">
        <f t="shared" ref="M457:M462" si="47">K457*L457</f>
        <v>5805.1403333333337</v>
      </c>
      <c r="N457" s="86"/>
      <c r="P457" s="119"/>
    </row>
    <row r="458" spans="2:16" s="94" customFormat="1" ht="48" hidden="1" outlineLevel="1" x14ac:dyDescent="0.35">
      <c r="B458" s="7" t="s">
        <v>406</v>
      </c>
      <c r="C458" s="80" t="s">
        <v>931</v>
      </c>
      <c r="D458" s="118" t="s">
        <v>407</v>
      </c>
      <c r="E458" s="115" t="s">
        <v>112</v>
      </c>
      <c r="F458" s="17"/>
      <c r="G458" s="18">
        <v>2</v>
      </c>
      <c r="H458" s="18"/>
      <c r="I458" s="19"/>
      <c r="J458" s="20"/>
      <c r="K458" s="83">
        <f t="shared" si="46"/>
        <v>2</v>
      </c>
      <c r="L458" s="84">
        <v>6670.3540000000003</v>
      </c>
      <c r="M458" s="85">
        <f>K458*L458</f>
        <v>13340.708000000001</v>
      </c>
      <c r="N458" s="86"/>
      <c r="P458" s="119"/>
    </row>
    <row r="459" spans="2:16" s="94" customFormat="1" ht="48" hidden="1" outlineLevel="1" x14ac:dyDescent="0.35">
      <c r="B459" s="7" t="s">
        <v>408</v>
      </c>
      <c r="C459" s="80" t="s">
        <v>931</v>
      </c>
      <c r="D459" s="118" t="s">
        <v>726</v>
      </c>
      <c r="E459" s="115" t="s">
        <v>112</v>
      </c>
      <c r="F459" s="17"/>
      <c r="G459" s="18"/>
      <c r="H459" s="18"/>
      <c r="I459" s="19"/>
      <c r="J459" s="20"/>
      <c r="K459" s="83">
        <f t="shared" si="46"/>
        <v>0</v>
      </c>
      <c r="L459" s="84">
        <v>7817.3503333333329</v>
      </c>
      <c r="M459" s="85">
        <f t="shared" si="47"/>
        <v>0</v>
      </c>
      <c r="N459" s="86"/>
      <c r="P459" s="119"/>
    </row>
    <row r="460" spans="2:16" s="94" customFormat="1" ht="48" hidden="1" outlineLevel="1" x14ac:dyDescent="0.35">
      <c r="B460" s="7" t="s">
        <v>410</v>
      </c>
      <c r="C460" s="80" t="s">
        <v>931</v>
      </c>
      <c r="D460" s="118" t="s">
        <v>409</v>
      </c>
      <c r="E460" s="115" t="s">
        <v>112</v>
      </c>
      <c r="F460" s="17"/>
      <c r="G460" s="18">
        <v>1</v>
      </c>
      <c r="H460" s="18"/>
      <c r="I460" s="19"/>
      <c r="J460" s="20"/>
      <c r="K460" s="83">
        <f t="shared" si="46"/>
        <v>1</v>
      </c>
      <c r="L460" s="84">
        <v>4188.4736666666668</v>
      </c>
      <c r="M460" s="85">
        <f t="shared" si="47"/>
        <v>4188.4736666666668</v>
      </c>
      <c r="N460" s="86"/>
      <c r="P460" s="119"/>
    </row>
    <row r="461" spans="2:16" s="94" customFormat="1" ht="48" hidden="1" outlineLevel="1" x14ac:dyDescent="0.35">
      <c r="B461" s="7" t="s">
        <v>412</v>
      </c>
      <c r="C461" s="80" t="s">
        <v>931</v>
      </c>
      <c r="D461" s="118" t="s">
        <v>411</v>
      </c>
      <c r="E461" s="115" t="s">
        <v>112</v>
      </c>
      <c r="F461" s="17"/>
      <c r="G461" s="18">
        <v>2</v>
      </c>
      <c r="H461" s="18"/>
      <c r="I461" s="19"/>
      <c r="J461" s="20"/>
      <c r="K461" s="83">
        <f t="shared" si="46"/>
        <v>2</v>
      </c>
      <c r="L461" s="84">
        <v>4870.3540000000003</v>
      </c>
      <c r="M461" s="85">
        <f t="shared" si="47"/>
        <v>9740.7080000000005</v>
      </c>
      <c r="N461" s="86"/>
      <c r="P461" s="119"/>
    </row>
    <row r="462" spans="2:16" s="94" customFormat="1" ht="48" hidden="1" outlineLevel="1" x14ac:dyDescent="0.35">
      <c r="B462" s="7" t="s">
        <v>413</v>
      </c>
      <c r="C462" s="80" t="s">
        <v>931</v>
      </c>
      <c r="D462" s="118" t="s">
        <v>727</v>
      </c>
      <c r="E462" s="115" t="s">
        <v>112</v>
      </c>
      <c r="F462" s="17"/>
      <c r="G462" s="18"/>
      <c r="H462" s="18"/>
      <c r="I462" s="19"/>
      <c r="J462" s="20"/>
      <c r="K462" s="83">
        <f t="shared" si="46"/>
        <v>0</v>
      </c>
      <c r="L462" s="84">
        <v>5817.3503333333329</v>
      </c>
      <c r="M462" s="85">
        <f t="shared" si="47"/>
        <v>0</v>
      </c>
      <c r="N462" s="86"/>
      <c r="P462" s="119"/>
    </row>
    <row r="463" spans="2:16" s="94" customFormat="1" hidden="1" outlineLevel="1" x14ac:dyDescent="0.35">
      <c r="B463" s="8"/>
      <c r="C463" s="109"/>
      <c r="D463" s="110" t="s">
        <v>728</v>
      </c>
      <c r="E463" s="116"/>
      <c r="F463" s="14"/>
      <c r="G463" s="15"/>
      <c r="H463" s="15"/>
      <c r="I463" s="15"/>
      <c r="J463" s="16"/>
      <c r="K463" s="76"/>
      <c r="L463" s="112"/>
      <c r="M463" s="88"/>
      <c r="N463" s="86"/>
    </row>
    <row r="464" spans="2:16" s="94" customFormat="1" hidden="1" outlineLevel="1" x14ac:dyDescent="0.35">
      <c r="B464" s="7" t="s">
        <v>414</v>
      </c>
      <c r="C464" s="80" t="s">
        <v>931</v>
      </c>
      <c r="D464" s="118" t="s">
        <v>419</v>
      </c>
      <c r="E464" s="115" t="s">
        <v>112</v>
      </c>
      <c r="F464" s="17"/>
      <c r="G464" s="18">
        <v>2</v>
      </c>
      <c r="H464" s="18"/>
      <c r="I464" s="19"/>
      <c r="J464" s="20"/>
      <c r="K464" s="83">
        <f t="shared" si="46"/>
        <v>2</v>
      </c>
      <c r="L464" s="84">
        <v>362.53418333333337</v>
      </c>
      <c r="M464" s="85">
        <f t="shared" ref="M464:M486" si="48">K464*L464</f>
        <v>725.06836666666675</v>
      </c>
      <c r="N464" s="86"/>
      <c r="P464" s="119"/>
    </row>
    <row r="465" spans="2:16" s="94" customFormat="1" hidden="1" outlineLevel="1" x14ac:dyDescent="0.35">
      <c r="B465" s="7" t="s">
        <v>415</v>
      </c>
      <c r="C465" s="80" t="s">
        <v>931</v>
      </c>
      <c r="D465" s="118" t="s">
        <v>421</v>
      </c>
      <c r="E465" s="115" t="s">
        <v>112</v>
      </c>
      <c r="F465" s="17"/>
      <c r="G465" s="18">
        <v>5</v>
      </c>
      <c r="H465" s="18"/>
      <c r="I465" s="19"/>
      <c r="J465" s="20"/>
      <c r="K465" s="83">
        <f t="shared" si="46"/>
        <v>5</v>
      </c>
      <c r="L465" s="84">
        <v>400.11171666666672</v>
      </c>
      <c r="M465" s="85">
        <f t="shared" si="48"/>
        <v>2000.5585833333337</v>
      </c>
      <c r="N465" s="86"/>
      <c r="P465" s="119"/>
    </row>
    <row r="466" spans="2:16" s="94" customFormat="1" hidden="1" outlineLevel="1" x14ac:dyDescent="0.35">
      <c r="B466" s="7" t="s">
        <v>416</v>
      </c>
      <c r="C466" s="80" t="s">
        <v>931</v>
      </c>
      <c r="D466" s="118" t="s">
        <v>729</v>
      </c>
      <c r="E466" s="115" t="s">
        <v>112</v>
      </c>
      <c r="F466" s="17"/>
      <c r="G466" s="18"/>
      <c r="H466" s="18"/>
      <c r="I466" s="19"/>
      <c r="J466" s="20"/>
      <c r="K466" s="83">
        <f t="shared" si="46"/>
        <v>0</v>
      </c>
      <c r="L466" s="84">
        <v>159.94688333333337</v>
      </c>
      <c r="M466" s="85">
        <f t="shared" si="48"/>
        <v>0</v>
      </c>
      <c r="N466" s="86"/>
      <c r="P466" s="119"/>
    </row>
    <row r="467" spans="2:16" s="94" customFormat="1" hidden="1" outlineLevel="1" x14ac:dyDescent="0.35">
      <c r="B467" s="7" t="s">
        <v>417</v>
      </c>
      <c r="C467" s="80" t="s">
        <v>931</v>
      </c>
      <c r="D467" s="118" t="s">
        <v>730</v>
      </c>
      <c r="E467" s="115" t="s">
        <v>112</v>
      </c>
      <c r="F467" s="17"/>
      <c r="G467" s="18"/>
      <c r="H467" s="18"/>
      <c r="I467" s="19"/>
      <c r="J467" s="20"/>
      <c r="K467" s="83">
        <f t="shared" si="46"/>
        <v>0</v>
      </c>
      <c r="L467" s="84">
        <v>226.61355000000003</v>
      </c>
      <c r="M467" s="85">
        <f t="shared" si="48"/>
        <v>0</v>
      </c>
      <c r="N467" s="86"/>
      <c r="P467" s="119"/>
    </row>
    <row r="468" spans="2:16" s="94" customFormat="1" hidden="1" outlineLevel="1" x14ac:dyDescent="0.35">
      <c r="B468" s="7" t="s">
        <v>418</v>
      </c>
      <c r="C468" s="80" t="s">
        <v>931</v>
      </c>
      <c r="D468" s="118" t="s">
        <v>731</v>
      </c>
      <c r="E468" s="115" t="s">
        <v>112</v>
      </c>
      <c r="F468" s="17"/>
      <c r="G468" s="18"/>
      <c r="H468" s="18"/>
      <c r="I468" s="19"/>
      <c r="J468" s="20"/>
      <c r="K468" s="83">
        <f t="shared" si="46"/>
        <v>0</v>
      </c>
      <c r="L468" s="84">
        <v>286.61355000000003</v>
      </c>
      <c r="M468" s="85">
        <f t="shared" si="48"/>
        <v>0</v>
      </c>
      <c r="N468" s="86"/>
      <c r="P468" s="119"/>
    </row>
    <row r="469" spans="2:16" s="94" customFormat="1" hidden="1" outlineLevel="1" x14ac:dyDescent="0.35">
      <c r="B469" s="8"/>
      <c r="C469" s="109"/>
      <c r="D469" s="110" t="s">
        <v>423</v>
      </c>
      <c r="E469" s="116"/>
      <c r="F469" s="14"/>
      <c r="G469" s="15"/>
      <c r="H469" s="15"/>
      <c r="I469" s="15"/>
      <c r="J469" s="16"/>
      <c r="K469" s="76">
        <f t="shared" si="46"/>
        <v>0</v>
      </c>
      <c r="L469" s="112"/>
      <c r="M469" s="88">
        <f t="shared" si="48"/>
        <v>0</v>
      </c>
      <c r="N469" s="86"/>
    </row>
    <row r="470" spans="2:16" s="94" customFormat="1" hidden="1" outlineLevel="1" x14ac:dyDescent="0.35">
      <c r="B470" s="7" t="s">
        <v>420</v>
      </c>
      <c r="C470" s="80" t="s">
        <v>931</v>
      </c>
      <c r="D470" s="118" t="s">
        <v>425</v>
      </c>
      <c r="E470" s="115" t="s">
        <v>426</v>
      </c>
      <c r="F470" s="17"/>
      <c r="G470" s="18">
        <v>108</v>
      </c>
      <c r="H470" s="18"/>
      <c r="I470" s="18"/>
      <c r="J470" s="18"/>
      <c r="K470" s="83">
        <f t="shared" si="46"/>
        <v>108</v>
      </c>
      <c r="L470" s="84">
        <v>9</v>
      </c>
      <c r="M470" s="85">
        <f t="shared" si="48"/>
        <v>972</v>
      </c>
      <c r="N470" s="86"/>
      <c r="P470" s="119"/>
    </row>
    <row r="471" spans="2:16" s="94" customFormat="1" hidden="1" outlineLevel="1" x14ac:dyDescent="0.35">
      <c r="B471" s="7" t="s">
        <v>422</v>
      </c>
      <c r="C471" s="80" t="s">
        <v>931</v>
      </c>
      <c r="D471" s="118" t="s">
        <v>732</v>
      </c>
      <c r="E471" s="115" t="s">
        <v>426</v>
      </c>
      <c r="F471" s="17"/>
      <c r="G471" s="18">
        <v>15</v>
      </c>
      <c r="H471" s="18"/>
      <c r="I471" s="18"/>
      <c r="J471" s="18"/>
      <c r="K471" s="83">
        <f t="shared" si="46"/>
        <v>15</v>
      </c>
      <c r="L471" s="84">
        <v>38.473870000000005</v>
      </c>
      <c r="M471" s="85">
        <f t="shared" si="48"/>
        <v>577.10805000000005</v>
      </c>
      <c r="N471" s="86"/>
      <c r="P471" s="119"/>
    </row>
    <row r="472" spans="2:16" s="94" customFormat="1" ht="48" hidden="1" outlineLevel="1" x14ac:dyDescent="0.35">
      <c r="B472" s="7" t="s">
        <v>424</v>
      </c>
      <c r="C472" s="80" t="s">
        <v>931</v>
      </c>
      <c r="D472" s="118" t="s">
        <v>430</v>
      </c>
      <c r="E472" s="115" t="s">
        <v>185</v>
      </c>
      <c r="F472" s="17"/>
      <c r="G472" s="18">
        <v>20</v>
      </c>
      <c r="H472" s="18"/>
      <c r="I472" s="18"/>
      <c r="J472" s="18"/>
      <c r="K472" s="83">
        <f t="shared" si="46"/>
        <v>20</v>
      </c>
      <c r="L472" s="84">
        <v>133.27045000000001</v>
      </c>
      <c r="M472" s="85">
        <f t="shared" si="48"/>
        <v>2665.4090000000001</v>
      </c>
      <c r="N472" s="86"/>
      <c r="P472" s="119"/>
    </row>
    <row r="473" spans="2:16" s="94" customFormat="1" ht="48" hidden="1" outlineLevel="1" x14ac:dyDescent="0.35">
      <c r="B473" s="7" t="s">
        <v>427</v>
      </c>
      <c r="C473" s="80" t="s">
        <v>931</v>
      </c>
      <c r="D473" s="118" t="s">
        <v>733</v>
      </c>
      <c r="E473" s="115" t="s">
        <v>185</v>
      </c>
      <c r="F473" s="17"/>
      <c r="G473" s="18"/>
      <c r="H473" s="18"/>
      <c r="I473" s="18"/>
      <c r="J473" s="18"/>
      <c r="K473" s="83">
        <f t="shared" si="46"/>
        <v>0</v>
      </c>
      <c r="L473" s="84">
        <v>120.27045</v>
      </c>
      <c r="M473" s="85">
        <f t="shared" si="48"/>
        <v>0</v>
      </c>
      <c r="N473" s="86"/>
      <c r="P473" s="119"/>
    </row>
    <row r="474" spans="2:16" s="94" customFormat="1" ht="48" hidden="1" outlineLevel="1" x14ac:dyDescent="0.35">
      <c r="B474" s="7" t="s">
        <v>428</v>
      </c>
      <c r="C474" s="80" t="s">
        <v>931</v>
      </c>
      <c r="D474" s="118" t="s">
        <v>734</v>
      </c>
      <c r="E474" s="115" t="s">
        <v>185</v>
      </c>
      <c r="F474" s="17"/>
      <c r="G474" s="18"/>
      <c r="H474" s="18"/>
      <c r="I474" s="18"/>
      <c r="J474" s="18"/>
      <c r="K474" s="83">
        <f t="shared" si="46"/>
        <v>0</v>
      </c>
      <c r="L474" s="84">
        <v>112.93711666666667</v>
      </c>
      <c r="M474" s="85">
        <f t="shared" si="48"/>
        <v>0</v>
      </c>
      <c r="N474" s="86"/>
      <c r="P474" s="119"/>
    </row>
    <row r="475" spans="2:16" s="94" customFormat="1" ht="48" hidden="1" outlineLevel="1" x14ac:dyDescent="0.35">
      <c r="B475" s="7" t="s">
        <v>429</v>
      </c>
      <c r="C475" s="80" t="s">
        <v>931</v>
      </c>
      <c r="D475" s="118" t="s">
        <v>735</v>
      </c>
      <c r="E475" s="115" t="s">
        <v>185</v>
      </c>
      <c r="F475" s="17"/>
      <c r="G475" s="18"/>
      <c r="H475" s="18"/>
      <c r="I475" s="18"/>
      <c r="J475" s="18"/>
      <c r="K475" s="83">
        <f t="shared" si="46"/>
        <v>0</v>
      </c>
      <c r="L475" s="84">
        <v>110.93711666666667</v>
      </c>
      <c r="M475" s="85">
        <f t="shared" si="48"/>
        <v>0</v>
      </c>
      <c r="N475" s="86"/>
      <c r="P475" s="119"/>
    </row>
    <row r="476" spans="2:16" s="94" customFormat="1" ht="48" hidden="1" outlineLevel="1" x14ac:dyDescent="0.35">
      <c r="B476" s="7" t="s">
        <v>431</v>
      </c>
      <c r="C476" s="80" t="s">
        <v>931</v>
      </c>
      <c r="D476" s="118" t="s">
        <v>432</v>
      </c>
      <c r="E476" s="115" t="s">
        <v>185</v>
      </c>
      <c r="F476" s="17"/>
      <c r="G476" s="18">
        <v>6</v>
      </c>
      <c r="H476" s="18"/>
      <c r="I476" s="18"/>
      <c r="J476" s="18"/>
      <c r="K476" s="83">
        <f t="shared" si="46"/>
        <v>6</v>
      </c>
      <c r="L476" s="84">
        <v>103.93711666666667</v>
      </c>
      <c r="M476" s="85">
        <f t="shared" si="48"/>
        <v>623.62270000000001</v>
      </c>
      <c r="N476" s="86"/>
      <c r="P476" s="119"/>
    </row>
    <row r="477" spans="2:16" s="94" customFormat="1" hidden="1" outlineLevel="1" x14ac:dyDescent="0.35">
      <c r="B477" s="7" t="s">
        <v>433</v>
      </c>
      <c r="C477" s="80" t="s">
        <v>931</v>
      </c>
      <c r="D477" s="118" t="s">
        <v>736</v>
      </c>
      <c r="E477" s="115" t="s">
        <v>36</v>
      </c>
      <c r="F477" s="17"/>
      <c r="G477" s="18">
        <v>1</v>
      </c>
      <c r="H477" s="18"/>
      <c r="I477" s="18"/>
      <c r="J477" s="18"/>
      <c r="K477" s="83">
        <f t="shared" si="46"/>
        <v>1</v>
      </c>
      <c r="L477" s="84">
        <v>325</v>
      </c>
      <c r="M477" s="85">
        <f t="shared" si="48"/>
        <v>325</v>
      </c>
      <c r="N477" s="86"/>
      <c r="P477" s="119"/>
    </row>
    <row r="478" spans="2:16" s="94" customFormat="1" hidden="1" outlineLevel="1" x14ac:dyDescent="0.35">
      <c r="B478" s="7" t="s">
        <v>434</v>
      </c>
      <c r="C478" s="80" t="s">
        <v>931</v>
      </c>
      <c r="D478" s="118" t="s">
        <v>441</v>
      </c>
      <c r="E478" s="115" t="s">
        <v>36</v>
      </c>
      <c r="F478" s="17"/>
      <c r="G478" s="18">
        <v>4</v>
      </c>
      <c r="H478" s="18"/>
      <c r="I478" s="18"/>
      <c r="J478" s="18"/>
      <c r="K478" s="83">
        <f t="shared" si="46"/>
        <v>4</v>
      </c>
      <c r="L478" s="84">
        <v>290</v>
      </c>
      <c r="M478" s="85">
        <f t="shared" si="48"/>
        <v>1160</v>
      </c>
      <c r="N478" s="86"/>
      <c r="P478" s="119"/>
    </row>
    <row r="479" spans="2:16" s="94" customFormat="1" hidden="1" outlineLevel="1" x14ac:dyDescent="0.35">
      <c r="B479" s="7" t="s">
        <v>435</v>
      </c>
      <c r="C479" s="80" t="s">
        <v>931</v>
      </c>
      <c r="D479" s="118" t="s">
        <v>737</v>
      </c>
      <c r="E479" s="115" t="s">
        <v>36</v>
      </c>
      <c r="F479" s="17"/>
      <c r="G479" s="18"/>
      <c r="H479" s="18"/>
      <c r="I479" s="18"/>
      <c r="J479" s="18"/>
      <c r="K479" s="83">
        <f t="shared" si="46"/>
        <v>0</v>
      </c>
      <c r="L479" s="84">
        <v>365</v>
      </c>
      <c r="M479" s="85">
        <f t="shared" si="48"/>
        <v>0</v>
      </c>
      <c r="N479" s="86"/>
      <c r="P479" s="119"/>
    </row>
    <row r="480" spans="2:16" s="94" customFormat="1" hidden="1" outlineLevel="1" x14ac:dyDescent="0.35">
      <c r="B480" s="7" t="s">
        <v>436</v>
      </c>
      <c r="C480" s="80" t="s">
        <v>931</v>
      </c>
      <c r="D480" s="118" t="s">
        <v>445</v>
      </c>
      <c r="E480" s="115" t="s">
        <v>36</v>
      </c>
      <c r="F480" s="17"/>
      <c r="G480" s="18">
        <v>4</v>
      </c>
      <c r="H480" s="18"/>
      <c r="I480" s="18"/>
      <c r="J480" s="18"/>
      <c r="K480" s="83">
        <f t="shared" si="46"/>
        <v>4</v>
      </c>
      <c r="L480" s="84">
        <v>209.92735000000002</v>
      </c>
      <c r="M480" s="85">
        <f t="shared" si="48"/>
        <v>839.70940000000007</v>
      </c>
      <c r="N480" s="86"/>
      <c r="P480" s="119"/>
    </row>
    <row r="481" spans="2:16" s="94" customFormat="1" hidden="1" outlineLevel="1" x14ac:dyDescent="0.35">
      <c r="B481" s="7" t="s">
        <v>437</v>
      </c>
      <c r="C481" s="80" t="s">
        <v>931</v>
      </c>
      <c r="D481" s="118" t="s">
        <v>443</v>
      </c>
      <c r="E481" s="115" t="s">
        <v>36</v>
      </c>
      <c r="F481" s="17"/>
      <c r="G481" s="18"/>
      <c r="H481" s="18"/>
      <c r="I481" s="18"/>
      <c r="J481" s="18"/>
      <c r="K481" s="83">
        <f t="shared" si="46"/>
        <v>0</v>
      </c>
      <c r="L481" s="84">
        <v>660.05555000000004</v>
      </c>
      <c r="M481" s="85">
        <f t="shared" si="48"/>
        <v>0</v>
      </c>
      <c r="N481" s="86"/>
      <c r="P481" s="119"/>
    </row>
    <row r="482" spans="2:16" s="94" customFormat="1" hidden="1" outlineLevel="1" x14ac:dyDescent="0.35">
      <c r="B482" s="8"/>
      <c r="C482" s="109"/>
      <c r="D482" s="110" t="s">
        <v>446</v>
      </c>
      <c r="E482" s="116"/>
      <c r="F482" s="14"/>
      <c r="G482" s="15"/>
      <c r="H482" s="15"/>
      <c r="I482" s="15"/>
      <c r="J482" s="16"/>
      <c r="K482" s="76">
        <f t="shared" si="46"/>
        <v>0</v>
      </c>
      <c r="L482" s="112"/>
      <c r="M482" s="88">
        <f t="shared" si="48"/>
        <v>0</v>
      </c>
      <c r="N482" s="86"/>
    </row>
    <row r="483" spans="2:16" s="94" customFormat="1" ht="48" hidden="1" outlineLevel="1" x14ac:dyDescent="0.35">
      <c r="B483" s="7" t="s">
        <v>438</v>
      </c>
      <c r="C483" s="80" t="s">
        <v>931</v>
      </c>
      <c r="D483" s="118" t="s">
        <v>448</v>
      </c>
      <c r="E483" s="115" t="s">
        <v>76</v>
      </c>
      <c r="F483" s="17"/>
      <c r="G483" s="18">
        <v>1</v>
      </c>
      <c r="H483" s="18"/>
      <c r="I483" s="19"/>
      <c r="J483" s="20"/>
      <c r="K483" s="83">
        <f t="shared" si="46"/>
        <v>1</v>
      </c>
      <c r="L483" s="84">
        <v>3226</v>
      </c>
      <c r="M483" s="85">
        <f t="shared" si="48"/>
        <v>3226</v>
      </c>
      <c r="N483" s="86"/>
      <c r="P483" s="119"/>
    </row>
    <row r="484" spans="2:16" s="94" customFormat="1" ht="48" hidden="1" outlineLevel="1" x14ac:dyDescent="0.35">
      <c r="B484" s="7" t="s">
        <v>439</v>
      </c>
      <c r="C484" s="80" t="s">
        <v>931</v>
      </c>
      <c r="D484" s="118" t="s">
        <v>738</v>
      </c>
      <c r="E484" s="115" t="s">
        <v>76</v>
      </c>
      <c r="F484" s="17"/>
      <c r="G484" s="18">
        <v>1</v>
      </c>
      <c r="H484" s="18"/>
      <c r="I484" s="19"/>
      <c r="J484" s="20"/>
      <c r="K484" s="83">
        <f t="shared" si="46"/>
        <v>1</v>
      </c>
      <c r="L484" s="84">
        <v>3226</v>
      </c>
      <c r="M484" s="85">
        <f t="shared" si="48"/>
        <v>3226</v>
      </c>
      <c r="N484" s="86"/>
      <c r="P484" s="119"/>
    </row>
    <row r="485" spans="2:16" s="94" customFormat="1" ht="48" hidden="1" outlineLevel="1" x14ac:dyDescent="0.35">
      <c r="B485" s="7" t="s">
        <v>440</v>
      </c>
      <c r="C485" s="80" t="s">
        <v>931</v>
      </c>
      <c r="D485" s="118" t="s">
        <v>451</v>
      </c>
      <c r="E485" s="115" t="s">
        <v>76</v>
      </c>
      <c r="F485" s="17"/>
      <c r="G485" s="18">
        <v>1</v>
      </c>
      <c r="H485" s="18"/>
      <c r="I485" s="19"/>
      <c r="J485" s="20"/>
      <c r="K485" s="83">
        <f t="shared" si="46"/>
        <v>1</v>
      </c>
      <c r="L485" s="84">
        <v>3226</v>
      </c>
      <c r="M485" s="85">
        <f t="shared" si="48"/>
        <v>3226</v>
      </c>
      <c r="N485" s="86"/>
      <c r="P485" s="119"/>
    </row>
    <row r="486" spans="2:16" s="94" customFormat="1" ht="48" hidden="1" outlineLevel="1" x14ac:dyDescent="0.35">
      <c r="B486" s="7" t="s">
        <v>442</v>
      </c>
      <c r="C486" s="80" t="s">
        <v>931</v>
      </c>
      <c r="D486" s="118" t="s">
        <v>739</v>
      </c>
      <c r="E486" s="115" t="s">
        <v>76</v>
      </c>
      <c r="F486" s="17"/>
      <c r="G486" s="18"/>
      <c r="H486" s="18"/>
      <c r="I486" s="19"/>
      <c r="J486" s="20"/>
      <c r="K486" s="83">
        <f t="shared" si="46"/>
        <v>0</v>
      </c>
      <c r="L486" s="84">
        <v>3226</v>
      </c>
      <c r="M486" s="85">
        <f t="shared" si="48"/>
        <v>0</v>
      </c>
      <c r="N486" s="86"/>
      <c r="P486" s="119"/>
    </row>
    <row r="487" spans="2:16" s="94" customFormat="1" ht="48" hidden="1" outlineLevel="1" x14ac:dyDescent="0.35">
      <c r="B487" s="7" t="s">
        <v>444</v>
      </c>
      <c r="C487" s="80" t="s">
        <v>931</v>
      </c>
      <c r="D487" s="118" t="s">
        <v>740</v>
      </c>
      <c r="E487" s="115" t="s">
        <v>76</v>
      </c>
      <c r="F487" s="17"/>
      <c r="G487" s="18"/>
      <c r="H487" s="18"/>
      <c r="I487" s="19"/>
      <c r="J487" s="20"/>
      <c r="K487" s="83">
        <f>SUM(F487:J487)</f>
        <v>0</v>
      </c>
      <c r="L487" s="84">
        <v>3226</v>
      </c>
      <c r="M487" s="85">
        <f>K487*L487</f>
        <v>0</v>
      </c>
      <c r="N487" s="86"/>
      <c r="P487" s="119"/>
    </row>
    <row r="488" spans="2:16" s="94" customFormat="1" ht="48" hidden="1" outlineLevel="1" x14ac:dyDescent="0.35">
      <c r="B488" s="7" t="s">
        <v>447</v>
      </c>
      <c r="C488" s="80" t="s">
        <v>931</v>
      </c>
      <c r="D488" s="118" t="s">
        <v>741</v>
      </c>
      <c r="E488" s="115" t="s">
        <v>76</v>
      </c>
      <c r="F488" s="17"/>
      <c r="G488" s="18"/>
      <c r="H488" s="18"/>
      <c r="I488" s="19"/>
      <c r="J488" s="20"/>
      <c r="K488" s="83">
        <f>SUM(F488:J488)</f>
        <v>0</v>
      </c>
      <c r="L488" s="84">
        <v>3226</v>
      </c>
      <c r="M488" s="85">
        <f>K488*L488</f>
        <v>0</v>
      </c>
      <c r="N488" s="86"/>
      <c r="P488" s="119"/>
    </row>
    <row r="489" spans="2:16" s="94" customFormat="1" ht="48" hidden="1" outlineLevel="1" x14ac:dyDescent="0.35">
      <c r="B489" s="7" t="s">
        <v>449</v>
      </c>
      <c r="C489" s="80" t="s">
        <v>931</v>
      </c>
      <c r="D489" s="118" t="s">
        <v>742</v>
      </c>
      <c r="E489" s="115" t="s">
        <v>76</v>
      </c>
      <c r="F489" s="17"/>
      <c r="G489" s="18"/>
      <c r="H489" s="18"/>
      <c r="I489" s="19"/>
      <c r="J489" s="20"/>
      <c r="K489" s="83">
        <f>SUM(F489:J489)</f>
        <v>0</v>
      </c>
      <c r="L489" s="84">
        <v>3226</v>
      </c>
      <c r="M489" s="85">
        <f>K489*L489</f>
        <v>0</v>
      </c>
      <c r="N489" s="86"/>
      <c r="P489" s="119"/>
    </row>
    <row r="490" spans="2:16" s="94" customFormat="1" hidden="1" outlineLevel="1" x14ac:dyDescent="0.35">
      <c r="B490" s="8"/>
      <c r="C490" s="109"/>
      <c r="D490" s="110" t="s">
        <v>452</v>
      </c>
      <c r="E490" s="116"/>
      <c r="F490" s="14"/>
      <c r="G490" s="15"/>
      <c r="H490" s="15"/>
      <c r="I490" s="15"/>
      <c r="J490" s="16"/>
      <c r="K490" s="76">
        <f>SUM(F490:J490)</f>
        <v>0</v>
      </c>
      <c r="L490" s="112"/>
      <c r="M490" s="88">
        <f>K490*L490</f>
        <v>0</v>
      </c>
      <c r="N490" s="86"/>
    </row>
    <row r="491" spans="2:16" s="94" customFormat="1" ht="48.75" hidden="1" outlineLevel="1" thickBot="1" x14ac:dyDescent="0.4">
      <c r="B491" s="9" t="s">
        <v>450</v>
      </c>
      <c r="C491" s="128" t="s">
        <v>931</v>
      </c>
      <c r="D491" s="129" t="s">
        <v>743</v>
      </c>
      <c r="E491" s="130" t="s">
        <v>14</v>
      </c>
      <c r="F491" s="181"/>
      <c r="G491" s="182">
        <v>1</v>
      </c>
      <c r="H491" s="182"/>
      <c r="I491" s="183"/>
      <c r="J491" s="184"/>
      <c r="K491" s="104">
        <f>SUM(F491:J491)</f>
        <v>1</v>
      </c>
      <c r="L491" s="185">
        <v>5226</v>
      </c>
      <c r="M491" s="186">
        <f>K491*L491</f>
        <v>5226</v>
      </c>
      <c r="N491" s="86"/>
      <c r="P491" s="119"/>
    </row>
    <row r="492" spans="2:16" collapsed="1" x14ac:dyDescent="0.35">
      <c r="K492" s="135"/>
      <c r="L492" s="135"/>
      <c r="M492" s="135"/>
      <c r="N492" s="135"/>
    </row>
    <row r="493" spans="2:16" x14ac:dyDescent="0.35">
      <c r="J493" s="136"/>
      <c r="K493" s="270" t="s">
        <v>453</v>
      </c>
      <c r="L493" s="270"/>
      <c r="M493" s="136">
        <f>M9+M25+M44+M62+M105+M113+M124+M126+M149+M176+M203+M226+M233+M236+M294+M404+M431+M455</f>
        <v>1077564.5595698359</v>
      </c>
      <c r="N493" s="137"/>
    </row>
    <row r="494" spans="2:16" x14ac:dyDescent="0.35">
      <c r="E494" s="138"/>
      <c r="F494" s="138"/>
      <c r="G494" s="138"/>
      <c r="H494" s="138"/>
      <c r="I494" s="138"/>
      <c r="J494" s="139"/>
      <c r="K494" s="139" t="s">
        <v>454</v>
      </c>
      <c r="L494" s="140">
        <f>BDI!D17</f>
        <v>0.2552281167108752</v>
      </c>
      <c r="M494" s="141">
        <f>M493*L494</f>
        <v>275024.77317339292</v>
      </c>
      <c r="N494" s="142"/>
    </row>
    <row r="495" spans="2:16" x14ac:dyDescent="0.35">
      <c r="E495" s="143"/>
      <c r="F495" s="143"/>
      <c r="G495" s="143"/>
      <c r="H495" s="143"/>
      <c r="I495" s="143"/>
      <c r="J495" s="144"/>
      <c r="K495" s="271" t="s">
        <v>9</v>
      </c>
      <c r="L495" s="271"/>
      <c r="M495" s="144">
        <f>SUM(M493:M494)</f>
        <v>1352589.3327432289</v>
      </c>
      <c r="N495" s="142"/>
    </row>
    <row r="496" spans="2:16" x14ac:dyDescent="0.35">
      <c r="K496" s="135"/>
      <c r="L496" s="135"/>
      <c r="M496" s="135"/>
      <c r="N496" s="135"/>
    </row>
    <row r="497" spans="2:32" x14ac:dyDescent="0.35">
      <c r="L497" s="145">
        <f>1+L494</f>
        <v>1.2552281167108752</v>
      </c>
      <c r="M497" s="146"/>
    </row>
    <row r="498" spans="2:32" x14ac:dyDescent="0.35">
      <c r="L498" s="148"/>
      <c r="M498" s="148"/>
    </row>
    <row r="499" spans="2:32" s="94" customFormat="1" x14ac:dyDescent="0.35">
      <c r="B499" s="131"/>
      <c r="C499" s="132"/>
      <c r="D499" s="133"/>
      <c r="E499" s="134"/>
      <c r="F499" s="134"/>
      <c r="G499" s="134"/>
      <c r="H499" s="134"/>
      <c r="I499" s="134"/>
      <c r="J499" s="134"/>
      <c r="N499" s="147"/>
      <c r="O499" s="98"/>
      <c r="P499" s="98"/>
      <c r="Q499" s="98"/>
      <c r="R499" s="98"/>
      <c r="S499" s="98"/>
      <c r="T499" s="98"/>
      <c r="U499" s="98"/>
      <c r="V499" s="98"/>
      <c r="W499" s="98"/>
      <c r="X499" s="98"/>
      <c r="Y499" s="98"/>
      <c r="Z499" s="98"/>
      <c r="AA499" s="98"/>
      <c r="AB499" s="98"/>
      <c r="AC499" s="98"/>
      <c r="AD499" s="98"/>
      <c r="AE499" s="98"/>
      <c r="AF499" s="98"/>
    </row>
    <row r="500" spans="2:32" s="94" customFormat="1" x14ac:dyDescent="0.35">
      <c r="B500" s="131"/>
      <c r="C500" s="132"/>
      <c r="D500" s="133"/>
      <c r="E500" s="134"/>
      <c r="F500" s="134"/>
      <c r="G500" s="134"/>
      <c r="H500" s="134"/>
      <c r="I500" s="134"/>
      <c r="J500" s="134"/>
      <c r="L500" s="149"/>
      <c r="N500" s="147"/>
      <c r="O500" s="98"/>
      <c r="P500" s="98"/>
      <c r="Q500" s="98"/>
      <c r="R500" s="98"/>
      <c r="S500" s="98"/>
      <c r="T500" s="98"/>
      <c r="U500" s="98"/>
      <c r="V500" s="98"/>
      <c r="W500" s="98"/>
      <c r="X500" s="98"/>
      <c r="Y500" s="98"/>
      <c r="Z500" s="98"/>
      <c r="AA500" s="98"/>
      <c r="AB500" s="98"/>
      <c r="AC500" s="98"/>
      <c r="AD500" s="98"/>
      <c r="AE500" s="98"/>
      <c r="AF500" s="98"/>
    </row>
  </sheetData>
  <sheetProtection selectLockedCells="1"/>
  <mergeCells count="15">
    <mergeCell ref="M7:M8"/>
    <mergeCell ref="K493:L493"/>
    <mergeCell ref="K495:L495"/>
    <mergeCell ref="G7:G8"/>
    <mergeCell ref="H7:H8"/>
    <mergeCell ref="I7:I8"/>
    <mergeCell ref="J7:J8"/>
    <mergeCell ref="K7:K8"/>
    <mergeCell ref="L7:L8"/>
    <mergeCell ref="F7:F8"/>
    <mergeCell ref="D2:D5"/>
    <mergeCell ref="B7:B8"/>
    <mergeCell ref="C7:C8"/>
    <mergeCell ref="D7:D8"/>
    <mergeCell ref="E7:E8"/>
  </mergeCells>
  <conditionalFormatting sqref="L430 L417:L422 L424:L428 L433:L440 L442:L451 L453:L454 L457:L462 L464:L468 L470:L481 L483:L489 L491 L406:L415 L202 L228 L230:L232 L172:L175 L125 L128:L137 L115:L120 L122:L123 L106:L112 L139:L148 L151:L157 L205:L214 L216:L225 L234:L235 L296:L312 L314:L327 L329:L331 L333:L335 L337:L338 L340:L347 L349:L356 L358:L365 L367:L374 L376:L383 L385:L392 L394:L397 L399:L403 L15 L21:L24 L41:L43 L17:L19 L81:L84 L27:L39 L64:L79 L86:L92 L95:L100 L45:L61 L102:L104 L196:L197 L263:L273 L293 L275:L291 L178:L194 L159:L170 L238:L261 L11:L13">
    <cfRule type="cellIs" dxfId="15" priority="4" operator="greaterThan">
      <formula>0</formula>
    </cfRule>
  </conditionalFormatting>
  <conditionalFormatting sqref="L94">
    <cfRule type="cellIs" dxfId="14" priority="3" operator="greaterThan">
      <formula>0</formula>
    </cfRule>
  </conditionalFormatting>
  <conditionalFormatting sqref="L94">
    <cfRule type="cellIs" dxfId="13" priority="2" operator="greaterThan">
      <formula>0</formula>
    </cfRule>
  </conditionalFormatting>
  <conditionalFormatting sqref="L199:L200">
    <cfRule type="cellIs" dxfId="12" priority="1" operator="greaterThan">
      <formula>0</formula>
    </cfRule>
  </conditionalFormatting>
  <printOptions horizontalCentered="1"/>
  <pageMargins left="0.39370078740157483" right="0.39370078740157483" top="0.78740157480314965" bottom="0.59055118110236227" header="0.39370078740157483" footer="0.39370078740157483"/>
  <pageSetup paperSize="9" scale="47" fitToHeight="1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500"/>
  <sheetViews>
    <sheetView showGridLines="0" showZeros="0" zoomScale="48" zoomScaleNormal="48" zoomScaleSheetLayoutView="95" workbookViewId="0">
      <pane ySplit="8" topLeftCell="A9" activePane="bottomLeft" state="frozen"/>
      <selection activeCell="O124" sqref="O124"/>
      <selection pane="bottomLeft" activeCell="O124" sqref="O124"/>
    </sheetView>
  </sheetViews>
  <sheetFormatPr defaultColWidth="10.28515625" defaultRowHeight="24" outlineLevelRow="1" outlineLevelCol="1" x14ac:dyDescent="0.35"/>
  <cols>
    <col min="1" max="1" width="2.140625" style="94" customWidth="1"/>
    <col min="2" max="2" width="12.28515625" style="131" customWidth="1"/>
    <col min="3" max="3" width="25" style="132" customWidth="1"/>
    <col min="4" max="4" width="138.85546875" style="133" customWidth="1"/>
    <col min="5" max="5" width="11.42578125" style="134" customWidth="1"/>
    <col min="6" max="10" width="17.85546875" style="134" hidden="1" customWidth="1" outlineLevel="1"/>
    <col min="11" max="11" width="27.28515625" style="94" bestFit="1" customWidth="1" collapsed="1"/>
    <col min="12" max="12" width="41" style="94" bestFit="1" customWidth="1"/>
    <col min="13" max="13" width="37.28515625" style="94" bestFit="1" customWidth="1"/>
    <col min="14" max="14" width="2.42578125" style="147" customWidth="1"/>
    <col min="15" max="15" width="25.85546875" style="98" bestFit="1" customWidth="1"/>
    <col min="16" max="16" width="20.28515625" style="98" bestFit="1" customWidth="1"/>
    <col min="17" max="17" width="13" style="98" bestFit="1" customWidth="1"/>
    <col min="18" max="18" width="12.140625" style="98" bestFit="1" customWidth="1"/>
    <col min="19" max="16384" width="10.28515625" style="98"/>
  </cols>
  <sheetData>
    <row r="1" spans="1:15" s="42" customFormat="1" x14ac:dyDescent="0.25">
      <c r="A1" s="36"/>
      <c r="B1" s="37"/>
      <c r="C1" s="38"/>
      <c r="D1" s="37"/>
      <c r="E1" s="37"/>
      <c r="F1" s="37"/>
      <c r="G1" s="37"/>
      <c r="H1" s="37"/>
      <c r="I1" s="37"/>
      <c r="J1" s="37"/>
      <c r="K1" s="39"/>
      <c r="L1" s="40"/>
      <c r="M1" s="40"/>
      <c r="N1" s="41"/>
    </row>
    <row r="2" spans="1:15" s="42" customFormat="1" x14ac:dyDescent="0.25">
      <c r="A2" s="36"/>
      <c r="B2" s="43"/>
      <c r="C2" s="44"/>
      <c r="D2" s="272" t="s">
        <v>840</v>
      </c>
      <c r="E2" s="45"/>
      <c r="F2" s="45"/>
      <c r="G2" s="45"/>
      <c r="H2" s="45"/>
      <c r="I2" s="45"/>
      <c r="J2" s="45"/>
      <c r="K2" s="46"/>
      <c r="L2" s="197" t="s">
        <v>0</v>
      </c>
      <c r="M2" s="47">
        <f>M495</f>
        <v>1324589.2307212499</v>
      </c>
      <c r="N2" s="41"/>
      <c r="O2" s="48"/>
    </row>
    <row r="3" spans="1:15" s="42" customFormat="1" x14ac:dyDescent="0.25">
      <c r="A3" s="36"/>
      <c r="B3" s="49"/>
      <c r="C3" s="50"/>
      <c r="D3" s="273"/>
      <c r="E3" s="51"/>
      <c r="F3" s="51"/>
      <c r="G3" s="51"/>
      <c r="H3" s="51"/>
      <c r="I3" s="51"/>
      <c r="J3" s="51"/>
      <c r="K3" s="52"/>
      <c r="L3" s="53" t="s">
        <v>1</v>
      </c>
      <c r="M3" s="54">
        <f>1390*5</f>
        <v>6950</v>
      </c>
      <c r="N3" s="41"/>
      <c r="O3" s="48"/>
    </row>
    <row r="4" spans="1:15" s="42" customFormat="1" x14ac:dyDescent="0.25">
      <c r="A4" s="36"/>
      <c r="B4" s="49"/>
      <c r="C4" s="50"/>
      <c r="D4" s="273"/>
      <c r="E4" s="51"/>
      <c r="F4" s="51"/>
      <c r="G4" s="51"/>
      <c r="H4" s="51"/>
      <c r="I4" s="51"/>
      <c r="J4" s="51"/>
      <c r="K4" s="52"/>
      <c r="L4" s="53" t="s">
        <v>2</v>
      </c>
      <c r="M4" s="55">
        <f>M2/M3</f>
        <v>190.58837852104315</v>
      </c>
      <c r="N4" s="41"/>
    </row>
    <row r="5" spans="1:15" s="42" customFormat="1" x14ac:dyDescent="0.25">
      <c r="A5" s="36"/>
      <c r="B5" s="56"/>
      <c r="C5" s="57"/>
      <c r="D5" s="273"/>
      <c r="E5" s="37"/>
      <c r="F5" s="37"/>
      <c r="G5" s="37"/>
      <c r="H5" s="37"/>
      <c r="I5" s="37"/>
      <c r="J5" s="37"/>
      <c r="K5" s="58"/>
      <c r="L5" s="58"/>
      <c r="M5" s="58"/>
      <c r="N5" s="41"/>
    </row>
    <row r="6" spans="1:15" s="42" customFormat="1" ht="24.75" thickBot="1" x14ac:dyDescent="0.3">
      <c r="A6" s="36"/>
      <c r="B6" s="37"/>
      <c r="C6" s="38"/>
      <c r="D6" s="37"/>
      <c r="E6" s="37"/>
      <c r="F6" s="37"/>
      <c r="G6" s="37"/>
      <c r="H6" s="37"/>
      <c r="I6" s="37"/>
      <c r="J6" s="37"/>
      <c r="K6" s="37"/>
      <c r="L6" s="37"/>
      <c r="M6" s="37"/>
      <c r="N6" s="41"/>
    </row>
    <row r="7" spans="1:15" s="61" customFormat="1" ht="22.5" x14ac:dyDescent="0.3">
      <c r="A7" s="59"/>
      <c r="B7" s="276" t="s">
        <v>3</v>
      </c>
      <c r="C7" s="278" t="s">
        <v>4</v>
      </c>
      <c r="D7" s="280" t="s">
        <v>5</v>
      </c>
      <c r="E7" s="282" t="s">
        <v>6</v>
      </c>
      <c r="F7" s="285" t="s">
        <v>490</v>
      </c>
      <c r="G7" s="287" t="s">
        <v>489</v>
      </c>
      <c r="H7" s="287" t="s">
        <v>488</v>
      </c>
      <c r="I7" s="287" t="s">
        <v>487</v>
      </c>
      <c r="J7" s="274" t="s">
        <v>486</v>
      </c>
      <c r="K7" s="280" t="s">
        <v>7</v>
      </c>
      <c r="L7" s="289" t="s">
        <v>8</v>
      </c>
      <c r="M7" s="268" t="s">
        <v>9</v>
      </c>
      <c r="N7" s="60"/>
    </row>
    <row r="8" spans="1:15" s="63" customFormat="1" ht="23.25" thickBot="1" x14ac:dyDescent="0.35">
      <c r="A8" s="62"/>
      <c r="B8" s="277"/>
      <c r="C8" s="279"/>
      <c r="D8" s="281"/>
      <c r="E8" s="283"/>
      <c r="F8" s="286"/>
      <c r="G8" s="288"/>
      <c r="H8" s="288"/>
      <c r="I8" s="288"/>
      <c r="J8" s="275"/>
      <c r="K8" s="284"/>
      <c r="L8" s="290"/>
      <c r="M8" s="269"/>
      <c r="N8" s="60"/>
    </row>
    <row r="9" spans="1:15" s="72" customFormat="1" ht="24.75" thickBot="1" x14ac:dyDescent="0.35">
      <c r="A9" s="64"/>
      <c r="B9" s="65" t="s">
        <v>10</v>
      </c>
      <c r="C9" s="66"/>
      <c r="D9" s="67"/>
      <c r="E9" s="67"/>
      <c r="F9" s="65"/>
      <c r="G9" s="67"/>
      <c r="H9" s="67"/>
      <c r="I9" s="67"/>
      <c r="J9" s="68"/>
      <c r="K9" s="69"/>
      <c r="L9" s="67"/>
      <c r="M9" s="70">
        <f>SUM(M10:M24)</f>
        <v>31426.517110000001</v>
      </c>
      <c r="N9" s="71"/>
    </row>
    <row r="10" spans="1:15" s="63" customFormat="1" hidden="1" outlineLevel="1" x14ac:dyDescent="0.3">
      <c r="A10" s="62"/>
      <c r="B10" s="4"/>
      <c r="C10" s="73"/>
      <c r="D10" s="74" t="s">
        <v>11</v>
      </c>
      <c r="E10" s="75"/>
      <c r="F10" s="11"/>
      <c r="G10" s="12"/>
      <c r="H10" s="12"/>
      <c r="I10" s="12"/>
      <c r="J10" s="13"/>
      <c r="K10" s="76"/>
      <c r="L10" s="77">
        <v>0</v>
      </c>
      <c r="M10" s="78"/>
      <c r="N10" s="79"/>
    </row>
    <row r="11" spans="1:15" s="63" customFormat="1" ht="48" hidden="1" outlineLevel="1" x14ac:dyDescent="0.3">
      <c r="A11" s="62"/>
      <c r="B11" s="5" t="s">
        <v>12</v>
      </c>
      <c r="C11" s="80" t="s">
        <v>935</v>
      </c>
      <c r="D11" s="81" t="s">
        <v>13</v>
      </c>
      <c r="E11" s="82" t="s">
        <v>14</v>
      </c>
      <c r="F11" s="17"/>
      <c r="G11" s="18"/>
      <c r="H11" s="18">
        <v>0.2</v>
      </c>
      <c r="I11" s="19"/>
      <c r="J11" s="20"/>
      <c r="K11" s="83">
        <f>SUM(F11:J11)</f>
        <v>0.2</v>
      </c>
      <c r="L11" s="84">
        <v>670.72</v>
      </c>
      <c r="M11" s="85">
        <f>K11*L11</f>
        <v>134.14400000000001</v>
      </c>
      <c r="N11" s="86"/>
    </row>
    <row r="12" spans="1:15" s="63" customFormat="1" hidden="1" outlineLevel="1" x14ac:dyDescent="0.3">
      <c r="A12" s="62"/>
      <c r="B12" s="5" t="s">
        <v>15</v>
      </c>
      <c r="C12" s="80" t="s">
        <v>931</v>
      </c>
      <c r="D12" s="81" t="s">
        <v>16</v>
      </c>
      <c r="E12" s="82" t="s">
        <v>14</v>
      </c>
      <c r="F12" s="17"/>
      <c r="G12" s="18"/>
      <c r="H12" s="18">
        <v>0.2</v>
      </c>
      <c r="I12" s="19"/>
      <c r="J12" s="20"/>
      <c r="K12" s="83">
        <f>SUM(F12:J12)</f>
        <v>0.2</v>
      </c>
      <c r="L12" s="84">
        <v>10157.083333333334</v>
      </c>
      <c r="M12" s="85">
        <f>K12*L12</f>
        <v>2031.416666666667</v>
      </c>
      <c r="N12" s="86"/>
    </row>
    <row r="13" spans="1:15" s="63" customFormat="1" ht="48" hidden="1" outlineLevel="1" x14ac:dyDescent="0.3">
      <c r="A13" s="62"/>
      <c r="B13" s="5" t="s">
        <v>17</v>
      </c>
      <c r="C13" s="80" t="s">
        <v>931</v>
      </c>
      <c r="D13" s="81" t="s">
        <v>18</v>
      </c>
      <c r="E13" s="82" t="s">
        <v>14</v>
      </c>
      <c r="F13" s="17"/>
      <c r="G13" s="18"/>
      <c r="H13" s="18">
        <v>1</v>
      </c>
      <c r="I13" s="19"/>
      <c r="J13" s="20"/>
      <c r="K13" s="83">
        <f>SUM(F13:J13)</f>
        <v>1</v>
      </c>
      <c r="L13" s="84">
        <v>1328.77</v>
      </c>
      <c r="M13" s="85">
        <f>K13*L13</f>
        <v>1328.77</v>
      </c>
      <c r="N13" s="86"/>
    </row>
    <row r="14" spans="1:15" s="63" customFormat="1" hidden="1" outlineLevel="1" x14ac:dyDescent="0.3">
      <c r="A14" s="62"/>
      <c r="B14" s="4"/>
      <c r="C14" s="87"/>
      <c r="D14" s="74" t="s">
        <v>20</v>
      </c>
      <c r="E14" s="75"/>
      <c r="F14" s="14"/>
      <c r="G14" s="15"/>
      <c r="H14" s="15"/>
      <c r="I14" s="15"/>
      <c r="J14" s="16"/>
      <c r="K14" s="76"/>
      <c r="L14" s="77"/>
      <c r="M14" s="88"/>
      <c r="N14" s="86"/>
    </row>
    <row r="15" spans="1:15" s="63" customFormat="1" ht="72" hidden="1" outlineLevel="1" x14ac:dyDescent="0.3">
      <c r="A15" s="62"/>
      <c r="B15" s="6" t="s">
        <v>19</v>
      </c>
      <c r="C15" s="80" t="s">
        <v>931</v>
      </c>
      <c r="D15" s="89" t="s">
        <v>22</v>
      </c>
      <c r="E15" s="90" t="s">
        <v>14</v>
      </c>
      <c r="F15" s="17"/>
      <c r="G15" s="18"/>
      <c r="H15" s="18">
        <v>1</v>
      </c>
      <c r="I15" s="19"/>
      <c r="J15" s="20"/>
      <c r="K15" s="83">
        <f>SUM(F15:J15)</f>
        <v>1</v>
      </c>
      <c r="L15" s="84">
        <v>3211.75</v>
      </c>
      <c r="M15" s="85">
        <f>K15*L15</f>
        <v>3211.75</v>
      </c>
      <c r="N15" s="86"/>
    </row>
    <row r="16" spans="1:15" s="63" customFormat="1" hidden="1" outlineLevel="1" x14ac:dyDescent="0.3">
      <c r="A16" s="62"/>
      <c r="B16" s="4"/>
      <c r="C16" s="87"/>
      <c r="D16" s="74" t="s">
        <v>23</v>
      </c>
      <c r="E16" s="75"/>
      <c r="F16" s="14"/>
      <c r="G16" s="15"/>
      <c r="H16" s="15"/>
      <c r="I16" s="15"/>
      <c r="J16" s="16"/>
      <c r="K16" s="76"/>
      <c r="L16" s="77">
        <v>0</v>
      </c>
      <c r="M16" s="88"/>
      <c r="N16" s="86"/>
    </row>
    <row r="17" spans="1:14" s="42" customFormat="1" hidden="1" outlineLevel="1" x14ac:dyDescent="0.25">
      <c r="A17" s="36"/>
      <c r="B17" s="5" t="s">
        <v>21</v>
      </c>
      <c r="C17" s="80" t="s">
        <v>931</v>
      </c>
      <c r="D17" s="91" t="s">
        <v>25</v>
      </c>
      <c r="E17" s="92" t="s">
        <v>26</v>
      </c>
      <c r="F17" s="17"/>
      <c r="G17" s="18"/>
      <c r="H17" s="18">
        <v>0.5</v>
      </c>
      <c r="I17" s="19"/>
      <c r="J17" s="20"/>
      <c r="K17" s="83">
        <f>SUM(F17:J17)</f>
        <v>0.5</v>
      </c>
      <c r="L17" s="84">
        <v>11470.133333333333</v>
      </c>
      <c r="M17" s="85">
        <f>K17*L17</f>
        <v>5735.0666666666666</v>
      </c>
      <c r="N17" s="86"/>
    </row>
    <row r="18" spans="1:14" s="42" customFormat="1" hidden="1" outlineLevel="1" x14ac:dyDescent="0.25">
      <c r="A18" s="36"/>
      <c r="B18" s="5" t="s">
        <v>24</v>
      </c>
      <c r="C18" s="80" t="s">
        <v>931</v>
      </c>
      <c r="D18" s="91" t="s">
        <v>28</v>
      </c>
      <c r="E18" s="92" t="s">
        <v>26</v>
      </c>
      <c r="F18" s="17"/>
      <c r="G18" s="18"/>
      <c r="H18" s="18">
        <v>0.5</v>
      </c>
      <c r="I18" s="19"/>
      <c r="J18" s="20"/>
      <c r="K18" s="83">
        <f>SUM(F18:J18)</f>
        <v>0.5</v>
      </c>
      <c r="L18" s="84">
        <v>20584.833333333336</v>
      </c>
      <c r="M18" s="85">
        <f>K18*L18</f>
        <v>10292.416666666668</v>
      </c>
      <c r="N18" s="86"/>
    </row>
    <row r="19" spans="1:14" s="42" customFormat="1" hidden="1" outlineLevel="1" x14ac:dyDescent="0.25">
      <c r="A19" s="36"/>
      <c r="B19" s="5" t="s">
        <v>27</v>
      </c>
      <c r="C19" s="80" t="s">
        <v>931</v>
      </c>
      <c r="D19" s="91" t="s">
        <v>30</v>
      </c>
      <c r="E19" s="92" t="s">
        <v>26</v>
      </c>
      <c r="F19" s="17"/>
      <c r="G19" s="18"/>
      <c r="H19" s="18">
        <v>0.5</v>
      </c>
      <c r="I19" s="19"/>
      <c r="J19" s="20"/>
      <c r="K19" s="83">
        <f>SUM(F19:J19)</f>
        <v>0.5</v>
      </c>
      <c r="L19" s="84">
        <v>7269.3833333333341</v>
      </c>
      <c r="M19" s="85">
        <f>K19*L19</f>
        <v>3634.6916666666671</v>
      </c>
      <c r="N19" s="86"/>
    </row>
    <row r="20" spans="1:14" s="42" customFormat="1" hidden="1" outlineLevel="1" x14ac:dyDescent="0.25">
      <c r="A20" s="36"/>
      <c r="B20" s="4"/>
      <c r="C20" s="87"/>
      <c r="D20" s="74" t="s">
        <v>31</v>
      </c>
      <c r="E20" s="75"/>
      <c r="F20" s="14"/>
      <c r="G20" s="15"/>
      <c r="H20" s="15"/>
      <c r="I20" s="15"/>
      <c r="J20" s="16"/>
      <c r="K20" s="76"/>
      <c r="L20" s="77">
        <v>0</v>
      </c>
      <c r="M20" s="88"/>
      <c r="N20" s="86"/>
    </row>
    <row r="21" spans="1:14" s="42" customFormat="1" hidden="1" outlineLevel="1" x14ac:dyDescent="0.25">
      <c r="A21" s="36"/>
      <c r="B21" s="5" t="s">
        <v>29</v>
      </c>
      <c r="C21" s="80" t="s">
        <v>931</v>
      </c>
      <c r="D21" s="91" t="s">
        <v>33</v>
      </c>
      <c r="E21" s="93" t="s">
        <v>14</v>
      </c>
      <c r="F21" s="21"/>
      <c r="G21" s="22"/>
      <c r="H21" s="22">
        <v>1</v>
      </c>
      <c r="I21" s="22"/>
      <c r="J21" s="20"/>
      <c r="K21" s="83">
        <f>SUM(F21:J21)</f>
        <v>1</v>
      </c>
      <c r="L21" s="84">
        <v>1663.6480433333334</v>
      </c>
      <c r="M21" s="85">
        <f>K21*L21</f>
        <v>1663.6480433333334</v>
      </c>
      <c r="N21" s="86"/>
    </row>
    <row r="22" spans="1:14" s="42" customFormat="1" hidden="1" outlineLevel="1" x14ac:dyDescent="0.25">
      <c r="A22" s="36"/>
      <c r="B22" s="5" t="s">
        <v>32</v>
      </c>
      <c r="C22" s="80" t="s">
        <v>931</v>
      </c>
      <c r="D22" s="91" t="s">
        <v>35</v>
      </c>
      <c r="E22" s="93" t="s">
        <v>36</v>
      </c>
      <c r="F22" s="21"/>
      <c r="G22" s="22"/>
      <c r="H22" s="22">
        <v>0.2</v>
      </c>
      <c r="I22" s="22"/>
      <c r="J22" s="20"/>
      <c r="K22" s="83">
        <f>SUM(F22:J22)</f>
        <v>0.2</v>
      </c>
      <c r="L22" s="84">
        <v>2120.8533333333339</v>
      </c>
      <c r="M22" s="85">
        <f>K22*L22</f>
        <v>424.17066666666682</v>
      </c>
      <c r="N22" s="86"/>
    </row>
    <row r="23" spans="1:14" s="42" customFormat="1" hidden="1" outlineLevel="1" x14ac:dyDescent="0.25">
      <c r="A23" s="36"/>
      <c r="B23" s="5" t="s">
        <v>34</v>
      </c>
      <c r="C23" s="80" t="s">
        <v>931</v>
      </c>
      <c r="D23" s="91" t="s">
        <v>38</v>
      </c>
      <c r="E23" s="93" t="s">
        <v>14</v>
      </c>
      <c r="F23" s="21"/>
      <c r="G23" s="22"/>
      <c r="H23" s="22">
        <v>1</v>
      </c>
      <c r="I23" s="22"/>
      <c r="J23" s="20"/>
      <c r="K23" s="83">
        <f>SUM(F23:J23)</f>
        <v>1</v>
      </c>
      <c r="L23" s="84">
        <v>1069.2733333333333</v>
      </c>
      <c r="M23" s="85">
        <f>K23*L23</f>
        <v>1069.2733333333333</v>
      </c>
      <c r="N23" s="86"/>
    </row>
    <row r="24" spans="1:14" s="63" customFormat="1" ht="72.75" hidden="1" outlineLevel="1" thickBot="1" x14ac:dyDescent="0.35">
      <c r="A24" s="62"/>
      <c r="B24" s="5" t="s">
        <v>37</v>
      </c>
      <c r="C24" s="80" t="s">
        <v>931</v>
      </c>
      <c r="D24" s="91" t="s">
        <v>39</v>
      </c>
      <c r="E24" s="93" t="s">
        <v>40</v>
      </c>
      <c r="F24" s="17"/>
      <c r="G24" s="18"/>
      <c r="H24" s="18">
        <v>1</v>
      </c>
      <c r="I24" s="19"/>
      <c r="J24" s="20"/>
      <c r="K24" s="83">
        <f>SUM(F24:J24)</f>
        <v>1</v>
      </c>
      <c r="L24" s="84">
        <v>1901.1694</v>
      </c>
      <c r="M24" s="85">
        <f>K24*L24</f>
        <v>1901.1694</v>
      </c>
      <c r="N24" s="86"/>
    </row>
    <row r="25" spans="1:14" ht="24.75" collapsed="1" thickBot="1" x14ac:dyDescent="0.4">
      <c r="B25" s="65" t="s">
        <v>41</v>
      </c>
      <c r="C25" s="66"/>
      <c r="D25" s="67"/>
      <c r="E25" s="67"/>
      <c r="F25" s="1"/>
      <c r="G25" s="2"/>
      <c r="H25" s="2"/>
      <c r="I25" s="2"/>
      <c r="J25" s="3"/>
      <c r="K25" s="69"/>
      <c r="L25" s="95"/>
      <c r="M25" s="96">
        <f>SUM(M26:M43)</f>
        <v>17961.638778466666</v>
      </c>
      <c r="N25" s="97"/>
    </row>
    <row r="26" spans="1:14" hidden="1" outlineLevel="1" x14ac:dyDescent="0.35">
      <c r="B26" s="4"/>
      <c r="C26" s="87"/>
      <c r="D26" s="74" t="s">
        <v>42</v>
      </c>
      <c r="E26" s="75"/>
      <c r="F26" s="14"/>
      <c r="G26" s="15"/>
      <c r="H26" s="15"/>
      <c r="I26" s="15"/>
      <c r="J26" s="16"/>
      <c r="K26" s="76"/>
      <c r="L26" s="77"/>
      <c r="M26" s="88"/>
      <c r="N26" s="86"/>
    </row>
    <row r="27" spans="1:14" hidden="1" outlineLevel="1" x14ac:dyDescent="0.35">
      <c r="B27" s="5" t="s">
        <v>43</v>
      </c>
      <c r="C27" s="80" t="s">
        <v>931</v>
      </c>
      <c r="D27" s="99" t="s">
        <v>516</v>
      </c>
      <c r="E27" s="100" t="s">
        <v>44</v>
      </c>
      <c r="F27" s="17"/>
      <c r="G27" s="18"/>
      <c r="H27" s="18"/>
      <c r="I27" s="19"/>
      <c r="J27" s="20"/>
      <c r="K27" s="83">
        <f>SUM(F27:J27)</f>
        <v>0</v>
      </c>
      <c r="L27" s="84">
        <v>12.696446666666668</v>
      </c>
      <c r="M27" s="85">
        <f>K27*L27</f>
        <v>0</v>
      </c>
      <c r="N27" s="86"/>
    </row>
    <row r="28" spans="1:14" hidden="1" outlineLevel="1" x14ac:dyDescent="0.35">
      <c r="B28" s="5" t="s">
        <v>45</v>
      </c>
      <c r="C28" s="80" t="s">
        <v>931</v>
      </c>
      <c r="D28" s="99" t="s">
        <v>46</v>
      </c>
      <c r="E28" s="100" t="s">
        <v>44</v>
      </c>
      <c r="F28" s="17"/>
      <c r="G28" s="18"/>
      <c r="H28" s="18">
        <v>6.16</v>
      </c>
      <c r="I28" s="19"/>
      <c r="J28" s="20"/>
      <c r="K28" s="83">
        <f t="shared" ref="K28:K37" si="0">SUM(F28:J28)</f>
        <v>6.16</v>
      </c>
      <c r="L28" s="84">
        <v>11.263186666666668</v>
      </c>
      <c r="M28" s="85">
        <f t="shared" ref="M28:M36" si="1">K28*L28</f>
        <v>69.381229866666672</v>
      </c>
      <c r="N28" s="86"/>
    </row>
    <row r="29" spans="1:14" hidden="1" outlineLevel="1" x14ac:dyDescent="0.35">
      <c r="B29" s="5" t="s">
        <v>47</v>
      </c>
      <c r="C29" s="80" t="s">
        <v>931</v>
      </c>
      <c r="D29" s="99" t="s">
        <v>491</v>
      </c>
      <c r="E29" s="100" t="s">
        <v>44</v>
      </c>
      <c r="F29" s="17"/>
      <c r="G29" s="18"/>
      <c r="H29" s="18">
        <v>0</v>
      </c>
      <c r="I29" s="19"/>
      <c r="J29" s="20"/>
      <c r="K29" s="83">
        <f t="shared" si="0"/>
        <v>0</v>
      </c>
      <c r="L29" s="84">
        <v>11.59652</v>
      </c>
      <c r="M29" s="85">
        <f t="shared" si="1"/>
        <v>0</v>
      </c>
      <c r="N29" s="86"/>
    </row>
    <row r="30" spans="1:14" hidden="1" outlineLevel="1" x14ac:dyDescent="0.35">
      <c r="B30" s="5" t="s">
        <v>48</v>
      </c>
      <c r="C30" s="80" t="s">
        <v>931</v>
      </c>
      <c r="D30" s="99" t="s">
        <v>492</v>
      </c>
      <c r="E30" s="100" t="s">
        <v>44</v>
      </c>
      <c r="F30" s="17"/>
      <c r="G30" s="18"/>
      <c r="H30" s="18">
        <v>13</v>
      </c>
      <c r="I30" s="19"/>
      <c r="J30" s="20"/>
      <c r="K30" s="83">
        <f t="shared" si="0"/>
        <v>13</v>
      </c>
      <c r="L30" s="84">
        <v>4.2888400000000004</v>
      </c>
      <c r="M30" s="85">
        <f t="shared" si="1"/>
        <v>55.754920000000006</v>
      </c>
      <c r="N30" s="86"/>
    </row>
    <row r="31" spans="1:14" hidden="1" outlineLevel="1" x14ac:dyDescent="0.35">
      <c r="B31" s="5" t="s">
        <v>49</v>
      </c>
      <c r="C31" s="80" t="s">
        <v>931</v>
      </c>
      <c r="D31" s="99" t="s">
        <v>493</v>
      </c>
      <c r="E31" s="100" t="s">
        <v>44</v>
      </c>
      <c r="F31" s="17"/>
      <c r="G31" s="18"/>
      <c r="H31" s="18">
        <v>29.47</v>
      </c>
      <c r="I31" s="19"/>
      <c r="J31" s="20"/>
      <c r="K31" s="83">
        <f t="shared" si="0"/>
        <v>29.47</v>
      </c>
      <c r="L31" s="84">
        <v>6.4299266666666668</v>
      </c>
      <c r="M31" s="85">
        <f t="shared" si="1"/>
        <v>189.48993886666668</v>
      </c>
      <c r="N31" s="86"/>
    </row>
    <row r="32" spans="1:14" hidden="1" outlineLevel="1" x14ac:dyDescent="0.35">
      <c r="B32" s="5" t="s">
        <v>51</v>
      </c>
      <c r="C32" s="80" t="s">
        <v>931</v>
      </c>
      <c r="D32" s="99" t="s">
        <v>494</v>
      </c>
      <c r="E32" s="100" t="s">
        <v>50</v>
      </c>
      <c r="F32" s="17"/>
      <c r="G32" s="18"/>
      <c r="H32" s="18">
        <v>257.44</v>
      </c>
      <c r="I32" s="19"/>
      <c r="J32" s="20"/>
      <c r="K32" s="83">
        <f t="shared" si="0"/>
        <v>257.44</v>
      </c>
      <c r="L32" s="84">
        <v>5.379926666666667</v>
      </c>
      <c r="M32" s="85">
        <f t="shared" si="1"/>
        <v>1385.0083210666667</v>
      </c>
      <c r="N32" s="86"/>
    </row>
    <row r="33" spans="1:14" hidden="1" outlineLevel="1" x14ac:dyDescent="0.35">
      <c r="B33" s="5" t="s">
        <v>52</v>
      </c>
      <c r="C33" s="80" t="s">
        <v>931</v>
      </c>
      <c r="D33" s="99" t="s">
        <v>495</v>
      </c>
      <c r="E33" s="100" t="s">
        <v>36</v>
      </c>
      <c r="F33" s="17"/>
      <c r="G33" s="18"/>
      <c r="H33" s="18">
        <v>1</v>
      </c>
      <c r="I33" s="19"/>
      <c r="J33" s="20"/>
      <c r="K33" s="83">
        <f t="shared" si="0"/>
        <v>1</v>
      </c>
      <c r="L33" s="84">
        <v>79.987666666666669</v>
      </c>
      <c r="M33" s="85">
        <f t="shared" si="1"/>
        <v>79.987666666666669</v>
      </c>
      <c r="N33" s="86"/>
    </row>
    <row r="34" spans="1:14" hidden="1" outlineLevel="1" x14ac:dyDescent="0.35">
      <c r="B34" s="5" t="s">
        <v>54</v>
      </c>
      <c r="C34" s="80" t="s">
        <v>931</v>
      </c>
      <c r="D34" s="99" t="s">
        <v>496</v>
      </c>
      <c r="E34" s="100" t="s">
        <v>36</v>
      </c>
      <c r="F34" s="17"/>
      <c r="G34" s="18"/>
      <c r="H34" s="18">
        <v>96</v>
      </c>
      <c r="I34" s="19"/>
      <c r="J34" s="20"/>
      <c r="K34" s="83">
        <f t="shared" si="0"/>
        <v>96</v>
      </c>
      <c r="L34" s="84">
        <v>13.364346666666668</v>
      </c>
      <c r="M34" s="85">
        <f t="shared" si="1"/>
        <v>1282.9772800000001</v>
      </c>
      <c r="N34" s="86"/>
    </row>
    <row r="35" spans="1:14" hidden="1" outlineLevel="1" x14ac:dyDescent="0.35">
      <c r="B35" s="5" t="s">
        <v>55</v>
      </c>
      <c r="C35" s="80" t="s">
        <v>931</v>
      </c>
      <c r="D35" s="99" t="s">
        <v>53</v>
      </c>
      <c r="E35" s="100" t="s">
        <v>36</v>
      </c>
      <c r="F35" s="17"/>
      <c r="G35" s="18"/>
      <c r="H35" s="18">
        <v>48</v>
      </c>
      <c r="I35" s="19"/>
      <c r="J35" s="20"/>
      <c r="K35" s="83">
        <f t="shared" si="0"/>
        <v>48</v>
      </c>
      <c r="L35" s="84">
        <v>21.1221</v>
      </c>
      <c r="M35" s="85">
        <f t="shared" si="1"/>
        <v>1013.8607999999999</v>
      </c>
      <c r="N35" s="86"/>
    </row>
    <row r="36" spans="1:14" hidden="1" outlineLevel="1" x14ac:dyDescent="0.35">
      <c r="B36" s="5" t="s">
        <v>56</v>
      </c>
      <c r="C36" s="80" t="s">
        <v>931</v>
      </c>
      <c r="D36" s="99" t="s">
        <v>497</v>
      </c>
      <c r="E36" s="100" t="s">
        <v>44</v>
      </c>
      <c r="F36" s="17"/>
      <c r="G36" s="18"/>
      <c r="H36" s="18">
        <v>18.62</v>
      </c>
      <c r="I36" s="19"/>
      <c r="J36" s="20"/>
      <c r="K36" s="83">
        <f t="shared" si="0"/>
        <v>18.62</v>
      </c>
      <c r="L36" s="84">
        <v>21.199633333333335</v>
      </c>
      <c r="M36" s="85">
        <f t="shared" si="1"/>
        <v>394.73717266666671</v>
      </c>
      <c r="N36" s="86"/>
    </row>
    <row r="37" spans="1:14" s="72" customFormat="1" hidden="1" outlineLevel="1" x14ac:dyDescent="0.3">
      <c r="A37" s="64"/>
      <c r="B37" s="5" t="s">
        <v>57</v>
      </c>
      <c r="C37" s="80" t="s">
        <v>931</v>
      </c>
      <c r="D37" s="89" t="s">
        <v>498</v>
      </c>
      <c r="E37" s="100" t="s">
        <v>44</v>
      </c>
      <c r="F37" s="17"/>
      <c r="G37" s="18"/>
      <c r="H37" s="18">
        <v>4.32</v>
      </c>
      <c r="I37" s="19"/>
      <c r="J37" s="20"/>
      <c r="K37" s="83">
        <f t="shared" si="0"/>
        <v>4.32</v>
      </c>
      <c r="L37" s="84">
        <v>30.749633333333332</v>
      </c>
      <c r="M37" s="85">
        <f>K37*L37</f>
        <v>132.838416</v>
      </c>
      <c r="N37" s="86"/>
    </row>
    <row r="38" spans="1:14" s="72" customFormat="1" hidden="1" outlineLevel="1" x14ac:dyDescent="0.3">
      <c r="A38" s="64"/>
      <c r="B38" s="5" t="s">
        <v>59</v>
      </c>
      <c r="C38" s="80" t="s">
        <v>931</v>
      </c>
      <c r="D38" s="89" t="s">
        <v>518</v>
      </c>
      <c r="E38" s="100" t="s">
        <v>44</v>
      </c>
      <c r="F38" s="17"/>
      <c r="G38" s="18"/>
      <c r="H38" s="18"/>
      <c r="I38" s="19"/>
      <c r="J38" s="20"/>
      <c r="K38" s="83">
        <f>SUM(F38:J38)</f>
        <v>0</v>
      </c>
      <c r="L38" s="84">
        <v>26.032966666666667</v>
      </c>
      <c r="M38" s="85">
        <f>K38*L38</f>
        <v>0</v>
      </c>
      <c r="N38" s="86"/>
    </row>
    <row r="39" spans="1:14" s="72" customFormat="1" hidden="1" outlineLevel="1" x14ac:dyDescent="0.3">
      <c r="A39" s="64"/>
      <c r="B39" s="5" t="s">
        <v>61</v>
      </c>
      <c r="C39" s="80" t="s">
        <v>931</v>
      </c>
      <c r="D39" s="89" t="s">
        <v>519</v>
      </c>
      <c r="E39" s="100" t="s">
        <v>44</v>
      </c>
      <c r="F39" s="17"/>
      <c r="G39" s="18"/>
      <c r="H39" s="18"/>
      <c r="I39" s="19"/>
      <c r="J39" s="20"/>
      <c r="K39" s="83">
        <f>SUM(F39:J39)</f>
        <v>0</v>
      </c>
      <c r="L39" s="84">
        <v>34.512783333333338</v>
      </c>
      <c r="M39" s="85">
        <f>K39*L39</f>
        <v>0</v>
      </c>
      <c r="N39" s="86"/>
    </row>
    <row r="40" spans="1:14" hidden="1" outlineLevel="1" x14ac:dyDescent="0.35">
      <c r="B40" s="4"/>
      <c r="C40" s="87"/>
      <c r="D40" s="74" t="s">
        <v>58</v>
      </c>
      <c r="E40" s="75"/>
      <c r="F40" s="14"/>
      <c r="G40" s="15"/>
      <c r="H40" s="15"/>
      <c r="I40" s="15"/>
      <c r="J40" s="16"/>
      <c r="K40" s="76"/>
      <c r="L40" s="77"/>
      <c r="M40" s="88"/>
      <c r="N40" s="86"/>
    </row>
    <row r="41" spans="1:14" hidden="1" outlineLevel="1" x14ac:dyDescent="0.35">
      <c r="B41" s="5" t="s">
        <v>515</v>
      </c>
      <c r="C41" s="80" t="s">
        <v>931</v>
      </c>
      <c r="D41" s="101" t="s">
        <v>60</v>
      </c>
      <c r="E41" s="102" t="s">
        <v>517</v>
      </c>
      <c r="F41" s="17"/>
      <c r="G41" s="18"/>
      <c r="H41" s="18">
        <v>0.5</v>
      </c>
      <c r="I41" s="19"/>
      <c r="J41" s="20"/>
      <c r="K41" s="83">
        <f>SUM(F41:J41)</f>
        <v>0.5</v>
      </c>
      <c r="L41" s="84">
        <v>7833.8850666666667</v>
      </c>
      <c r="M41" s="85">
        <f>K41*L41</f>
        <v>3916.9425333333334</v>
      </c>
      <c r="N41" s="86"/>
    </row>
    <row r="42" spans="1:14" hidden="1" outlineLevel="1" x14ac:dyDescent="0.35">
      <c r="B42" s="5" t="s">
        <v>520</v>
      </c>
      <c r="C42" s="80" t="s">
        <v>931</v>
      </c>
      <c r="D42" s="101" t="s">
        <v>62</v>
      </c>
      <c r="E42" s="93" t="s">
        <v>14</v>
      </c>
      <c r="F42" s="17"/>
      <c r="G42" s="18"/>
      <c r="H42" s="18">
        <v>1</v>
      </c>
      <c r="I42" s="19"/>
      <c r="J42" s="20"/>
      <c r="K42" s="83">
        <f>SUM(F42:J42)</f>
        <v>1</v>
      </c>
      <c r="L42" s="84">
        <v>3173.3150000000001</v>
      </c>
      <c r="M42" s="85">
        <f>K42*L42</f>
        <v>3173.3150000000001</v>
      </c>
      <c r="N42" s="86"/>
    </row>
    <row r="43" spans="1:14" ht="48.75" hidden="1" outlineLevel="1" thickBot="1" x14ac:dyDescent="0.4">
      <c r="B43" s="5" t="s">
        <v>521</v>
      </c>
      <c r="C43" s="80" t="s">
        <v>931</v>
      </c>
      <c r="D43" s="101" t="s">
        <v>63</v>
      </c>
      <c r="E43" s="103" t="s">
        <v>14</v>
      </c>
      <c r="F43" s="17"/>
      <c r="G43" s="18"/>
      <c r="H43" s="18">
        <v>1</v>
      </c>
      <c r="I43" s="19"/>
      <c r="J43" s="20"/>
      <c r="K43" s="104">
        <f>SUM(F43:J43)</f>
        <v>1</v>
      </c>
      <c r="L43" s="84">
        <v>6267.3455000000004</v>
      </c>
      <c r="M43" s="85">
        <f>K43*L43</f>
        <v>6267.3455000000004</v>
      </c>
      <c r="N43" s="86"/>
    </row>
    <row r="44" spans="1:14" ht="24.75" collapsed="1" thickBot="1" x14ac:dyDescent="0.4">
      <c r="B44" s="65" t="s">
        <v>64</v>
      </c>
      <c r="C44" s="66"/>
      <c r="D44" s="67"/>
      <c r="E44" s="67"/>
      <c r="F44" s="1"/>
      <c r="G44" s="2"/>
      <c r="H44" s="2"/>
      <c r="I44" s="2"/>
      <c r="J44" s="3"/>
      <c r="K44" s="69"/>
      <c r="L44" s="95"/>
      <c r="M44" s="96">
        <f>SUM(M45:M61)</f>
        <v>33808.934739596669</v>
      </c>
      <c r="N44" s="97"/>
    </row>
    <row r="45" spans="1:14" ht="48" hidden="1" outlineLevel="1" x14ac:dyDescent="0.35">
      <c r="B45" s="5" t="s">
        <v>65</v>
      </c>
      <c r="C45" s="80" t="s">
        <v>931</v>
      </c>
      <c r="D45" s="89" t="s">
        <v>562</v>
      </c>
      <c r="E45" s="92" t="s">
        <v>44</v>
      </c>
      <c r="F45" s="23"/>
      <c r="G45" s="18"/>
      <c r="H45" s="18">
        <v>1293.6500000000001</v>
      </c>
      <c r="I45" s="19"/>
      <c r="J45" s="20"/>
      <c r="K45" s="83">
        <f t="shared" ref="K45:K58" si="2">SUM(F45:J45)</f>
        <v>1293.6500000000001</v>
      </c>
      <c r="L45" s="84">
        <v>16.814383333333335</v>
      </c>
      <c r="M45" s="85">
        <f t="shared" ref="M45:M58" si="3">K45*L45</f>
        <v>21751.92699916667</v>
      </c>
      <c r="N45" s="86"/>
    </row>
    <row r="46" spans="1:14" ht="96" hidden="1" outlineLevel="1" x14ac:dyDescent="0.35">
      <c r="B46" s="5" t="s">
        <v>522</v>
      </c>
      <c r="C46" s="80" t="s">
        <v>931</v>
      </c>
      <c r="D46" s="89" t="s">
        <v>563</v>
      </c>
      <c r="E46" s="92" t="s">
        <v>44</v>
      </c>
      <c r="F46" s="23"/>
      <c r="G46" s="18"/>
      <c r="H46" s="18"/>
      <c r="I46" s="19"/>
      <c r="J46" s="20"/>
      <c r="K46" s="83">
        <f t="shared" si="2"/>
        <v>0</v>
      </c>
      <c r="L46" s="84">
        <v>13.103594854396382</v>
      </c>
      <c r="M46" s="85">
        <f t="shared" si="3"/>
        <v>0</v>
      </c>
      <c r="N46" s="86"/>
    </row>
    <row r="47" spans="1:14" ht="72" hidden="1" outlineLevel="1" x14ac:dyDescent="0.35">
      <c r="B47" s="5" t="s">
        <v>66</v>
      </c>
      <c r="C47" s="80" t="s">
        <v>931</v>
      </c>
      <c r="D47" s="89" t="s">
        <v>564</v>
      </c>
      <c r="E47" s="92" t="s">
        <v>44</v>
      </c>
      <c r="F47" s="23"/>
      <c r="G47" s="18"/>
      <c r="H47" s="18"/>
      <c r="I47" s="19"/>
      <c r="J47" s="20"/>
      <c r="K47" s="83">
        <f t="shared" si="2"/>
        <v>0</v>
      </c>
      <c r="L47" s="84">
        <v>190.92793333333336</v>
      </c>
      <c r="M47" s="85">
        <f t="shared" si="3"/>
        <v>0</v>
      </c>
      <c r="N47" s="86"/>
    </row>
    <row r="48" spans="1:14" ht="72" hidden="1" outlineLevel="1" x14ac:dyDescent="0.35">
      <c r="B48" s="5" t="s">
        <v>523</v>
      </c>
      <c r="C48" s="80" t="s">
        <v>931</v>
      </c>
      <c r="D48" s="89" t="s">
        <v>565</v>
      </c>
      <c r="E48" s="92" t="s">
        <v>44</v>
      </c>
      <c r="F48" s="23"/>
      <c r="G48" s="18"/>
      <c r="H48" s="18"/>
      <c r="I48" s="19"/>
      <c r="J48" s="20"/>
      <c r="K48" s="83">
        <f t="shared" si="2"/>
        <v>0</v>
      </c>
      <c r="L48" s="84">
        <v>238.56373333333332</v>
      </c>
      <c r="M48" s="85">
        <f t="shared" si="3"/>
        <v>0</v>
      </c>
      <c r="N48" s="86"/>
    </row>
    <row r="49" spans="1:14" ht="36.75" hidden="1" customHeight="1" outlineLevel="1" x14ac:dyDescent="0.35">
      <c r="B49" s="5" t="s">
        <v>67</v>
      </c>
      <c r="C49" s="80" t="s">
        <v>931</v>
      </c>
      <c r="D49" s="106" t="s">
        <v>763</v>
      </c>
      <c r="E49" s="92" t="s">
        <v>44</v>
      </c>
      <c r="F49" s="23"/>
      <c r="G49" s="18"/>
      <c r="H49" s="18"/>
      <c r="I49" s="19"/>
      <c r="J49" s="20"/>
      <c r="K49" s="83">
        <f t="shared" si="2"/>
        <v>0</v>
      </c>
      <c r="L49" s="84">
        <v>177.49528913333336</v>
      </c>
      <c r="M49" s="85">
        <f t="shared" si="3"/>
        <v>0</v>
      </c>
      <c r="N49" s="86"/>
    </row>
    <row r="50" spans="1:14" ht="41.25" hidden="1" customHeight="1" outlineLevel="1" x14ac:dyDescent="0.35">
      <c r="B50" s="5" t="s">
        <v>68</v>
      </c>
      <c r="C50" s="80" t="s">
        <v>931</v>
      </c>
      <c r="D50" s="89" t="s">
        <v>566</v>
      </c>
      <c r="E50" s="92" t="s">
        <v>44</v>
      </c>
      <c r="F50" s="23"/>
      <c r="G50" s="18"/>
      <c r="H50" s="18">
        <v>40.61</v>
      </c>
      <c r="I50" s="19"/>
      <c r="J50" s="20"/>
      <c r="K50" s="83">
        <f t="shared" si="2"/>
        <v>40.61</v>
      </c>
      <c r="L50" s="84">
        <v>21.759023000000003</v>
      </c>
      <c r="M50" s="85">
        <f t="shared" si="3"/>
        <v>883.63392403000012</v>
      </c>
      <c r="N50" s="86"/>
    </row>
    <row r="51" spans="1:14" ht="48" hidden="1" outlineLevel="1" x14ac:dyDescent="0.35">
      <c r="B51" s="5" t="s">
        <v>524</v>
      </c>
      <c r="C51" s="80" t="s">
        <v>931</v>
      </c>
      <c r="D51" s="89" t="s">
        <v>567</v>
      </c>
      <c r="E51" s="92" t="s">
        <v>44</v>
      </c>
      <c r="F51" s="23"/>
      <c r="G51" s="18"/>
      <c r="H51" s="18"/>
      <c r="I51" s="19"/>
      <c r="J51" s="20"/>
      <c r="K51" s="83">
        <f t="shared" si="2"/>
        <v>0</v>
      </c>
      <c r="L51" s="84">
        <v>32.046898333333338</v>
      </c>
      <c r="M51" s="85">
        <f t="shared" si="3"/>
        <v>0</v>
      </c>
      <c r="N51" s="86"/>
    </row>
    <row r="52" spans="1:14" ht="48" hidden="1" outlineLevel="1" x14ac:dyDescent="0.35">
      <c r="B52" s="5" t="s">
        <v>69</v>
      </c>
      <c r="C52" s="80" t="s">
        <v>931</v>
      </c>
      <c r="D52" s="89" t="s">
        <v>568</v>
      </c>
      <c r="E52" s="92" t="s">
        <v>44</v>
      </c>
      <c r="F52" s="23"/>
      <c r="G52" s="18"/>
      <c r="H52" s="18"/>
      <c r="I52" s="19"/>
      <c r="J52" s="20"/>
      <c r="K52" s="83">
        <f t="shared" si="2"/>
        <v>0</v>
      </c>
      <c r="L52" s="84">
        <v>162.51820182666668</v>
      </c>
      <c r="M52" s="85">
        <f t="shared" si="3"/>
        <v>0</v>
      </c>
      <c r="N52" s="86"/>
    </row>
    <row r="53" spans="1:14" ht="120" hidden="1" outlineLevel="1" x14ac:dyDescent="0.35">
      <c r="B53" s="5" t="s">
        <v>70</v>
      </c>
      <c r="C53" s="80" t="s">
        <v>931</v>
      </c>
      <c r="D53" s="89" t="s">
        <v>569</v>
      </c>
      <c r="E53" s="92" t="s">
        <v>44</v>
      </c>
      <c r="F53" s="23"/>
      <c r="G53" s="18"/>
      <c r="H53" s="18"/>
      <c r="I53" s="19"/>
      <c r="J53" s="20"/>
      <c r="K53" s="83">
        <f t="shared" si="2"/>
        <v>0</v>
      </c>
      <c r="L53" s="84">
        <v>182.14748333333333</v>
      </c>
      <c r="M53" s="85">
        <f t="shared" si="3"/>
        <v>0</v>
      </c>
      <c r="N53" s="86"/>
    </row>
    <row r="54" spans="1:14" ht="96" hidden="1" outlineLevel="1" x14ac:dyDescent="0.35">
      <c r="B54" s="5" t="s">
        <v>525</v>
      </c>
      <c r="C54" s="80" t="s">
        <v>931</v>
      </c>
      <c r="D54" s="89" t="s">
        <v>570</v>
      </c>
      <c r="E54" s="92" t="s">
        <v>44</v>
      </c>
      <c r="F54" s="23"/>
      <c r="G54" s="18"/>
      <c r="H54" s="18"/>
      <c r="I54" s="19"/>
      <c r="J54" s="20"/>
      <c r="K54" s="83">
        <f t="shared" si="2"/>
        <v>0</v>
      </c>
      <c r="L54" s="84">
        <v>190.5145766666667</v>
      </c>
      <c r="M54" s="85">
        <f t="shared" si="3"/>
        <v>0</v>
      </c>
      <c r="N54" s="86"/>
    </row>
    <row r="55" spans="1:14" ht="48" hidden="1" outlineLevel="1" x14ac:dyDescent="0.35">
      <c r="B55" s="5" t="s">
        <v>526</v>
      </c>
      <c r="C55" s="80" t="s">
        <v>931</v>
      </c>
      <c r="D55" s="89" t="s">
        <v>571</v>
      </c>
      <c r="E55" s="92" t="s">
        <v>36</v>
      </c>
      <c r="F55" s="23"/>
      <c r="G55" s="18"/>
      <c r="H55" s="18"/>
      <c r="I55" s="19"/>
      <c r="J55" s="20"/>
      <c r="K55" s="83">
        <f t="shared" si="2"/>
        <v>0</v>
      </c>
      <c r="L55" s="84">
        <v>63.589120000000001</v>
      </c>
      <c r="M55" s="85">
        <f t="shared" si="3"/>
        <v>0</v>
      </c>
      <c r="N55" s="86"/>
    </row>
    <row r="56" spans="1:14" ht="41.25" hidden="1" customHeight="1" outlineLevel="1" x14ac:dyDescent="0.35">
      <c r="B56" s="5" t="s">
        <v>527</v>
      </c>
      <c r="C56" s="80" t="s">
        <v>931</v>
      </c>
      <c r="D56" s="89" t="s">
        <v>572</v>
      </c>
      <c r="E56" s="92" t="s">
        <v>36</v>
      </c>
      <c r="F56" s="23"/>
      <c r="G56" s="18"/>
      <c r="H56" s="18">
        <v>2</v>
      </c>
      <c r="I56" s="19"/>
      <c r="J56" s="20"/>
      <c r="K56" s="83">
        <f t="shared" si="2"/>
        <v>2</v>
      </c>
      <c r="L56" s="84">
        <v>38.032453333333336</v>
      </c>
      <c r="M56" s="85">
        <f t="shared" si="3"/>
        <v>76.064906666666673</v>
      </c>
      <c r="N56" s="86"/>
    </row>
    <row r="57" spans="1:14" ht="48" hidden="1" outlineLevel="1" x14ac:dyDescent="0.35">
      <c r="B57" s="5" t="s">
        <v>528</v>
      </c>
      <c r="C57" s="80" t="s">
        <v>931</v>
      </c>
      <c r="D57" s="89" t="s">
        <v>573</v>
      </c>
      <c r="E57" s="92" t="s">
        <v>50</v>
      </c>
      <c r="F57" s="23"/>
      <c r="G57" s="18"/>
      <c r="H57" s="18"/>
      <c r="I57" s="19"/>
      <c r="J57" s="20"/>
      <c r="K57" s="83">
        <f t="shared" si="2"/>
        <v>0</v>
      </c>
      <c r="L57" s="84">
        <v>61.504100913333353</v>
      </c>
      <c r="M57" s="85">
        <f t="shared" si="3"/>
        <v>0</v>
      </c>
      <c r="N57" s="86"/>
    </row>
    <row r="58" spans="1:14" ht="96" hidden="1" outlineLevel="1" x14ac:dyDescent="0.35">
      <c r="B58" s="5" t="s">
        <v>529</v>
      </c>
      <c r="C58" s="80" t="s">
        <v>931</v>
      </c>
      <c r="D58" s="89" t="s">
        <v>574</v>
      </c>
      <c r="E58" s="92" t="s">
        <v>50</v>
      </c>
      <c r="F58" s="23"/>
      <c r="G58" s="18"/>
      <c r="H58" s="18"/>
      <c r="I58" s="19"/>
      <c r="J58" s="20"/>
      <c r="K58" s="83">
        <f t="shared" si="2"/>
        <v>0</v>
      </c>
      <c r="L58" s="84">
        <v>70.284700000000001</v>
      </c>
      <c r="M58" s="85">
        <f t="shared" si="3"/>
        <v>0</v>
      </c>
      <c r="N58" s="86"/>
    </row>
    <row r="59" spans="1:14" ht="48" hidden="1" outlineLevel="1" x14ac:dyDescent="0.35">
      <c r="B59" s="5" t="s">
        <v>530</v>
      </c>
      <c r="C59" s="80" t="s">
        <v>931</v>
      </c>
      <c r="D59" s="89" t="s">
        <v>575</v>
      </c>
      <c r="E59" s="92" t="s">
        <v>50</v>
      </c>
      <c r="F59" s="23"/>
      <c r="G59" s="18"/>
      <c r="H59" s="18">
        <v>244.48</v>
      </c>
      <c r="I59" s="19"/>
      <c r="J59" s="20"/>
      <c r="K59" s="83">
        <f>SUM(F59:J59)</f>
        <v>244.48</v>
      </c>
      <c r="L59" s="84">
        <v>41.133113333333334</v>
      </c>
      <c r="M59" s="85">
        <f>K59*L59</f>
        <v>10056.223547733332</v>
      </c>
      <c r="N59" s="86"/>
    </row>
    <row r="60" spans="1:14" ht="44.25" hidden="1" customHeight="1" outlineLevel="1" x14ac:dyDescent="0.35">
      <c r="B60" s="5" t="s">
        <v>531</v>
      </c>
      <c r="C60" s="80" t="s">
        <v>931</v>
      </c>
      <c r="D60" s="89" t="s">
        <v>576</v>
      </c>
      <c r="E60" s="92" t="s">
        <v>50</v>
      </c>
      <c r="F60" s="23"/>
      <c r="G60" s="18"/>
      <c r="H60" s="18">
        <v>33.619999999999997</v>
      </c>
      <c r="I60" s="19"/>
      <c r="J60" s="20"/>
      <c r="K60" s="83">
        <f>SUM(F60:J60)</f>
        <v>33.619999999999997</v>
      </c>
      <c r="L60" s="84">
        <v>7.1721000000000004</v>
      </c>
      <c r="M60" s="85">
        <f>K60*L60</f>
        <v>241.126002</v>
      </c>
      <c r="N60" s="86"/>
    </row>
    <row r="61" spans="1:14" s="94" customFormat="1" ht="48.75" hidden="1" outlineLevel="1" thickBot="1" x14ac:dyDescent="0.4">
      <c r="B61" s="5" t="s">
        <v>788</v>
      </c>
      <c r="C61" s="80" t="s">
        <v>931</v>
      </c>
      <c r="D61" s="89" t="s">
        <v>577</v>
      </c>
      <c r="E61" s="92" t="s">
        <v>40</v>
      </c>
      <c r="F61" s="23"/>
      <c r="G61" s="18"/>
      <c r="H61" s="18">
        <v>64</v>
      </c>
      <c r="I61" s="19"/>
      <c r="J61" s="20"/>
      <c r="K61" s="83">
        <f>SUM(F61:J61)</f>
        <v>64</v>
      </c>
      <c r="L61" s="84">
        <v>12.499364999999999</v>
      </c>
      <c r="M61" s="85">
        <f>K61*L61</f>
        <v>799.95935999999995</v>
      </c>
      <c r="N61" s="86"/>
    </row>
    <row r="62" spans="1:14" s="94" customFormat="1" ht="24.75" collapsed="1" thickBot="1" x14ac:dyDescent="0.4">
      <c r="B62" s="65" t="s">
        <v>71</v>
      </c>
      <c r="C62" s="66"/>
      <c r="D62" s="67"/>
      <c r="E62" s="67"/>
      <c r="F62" s="1"/>
      <c r="G62" s="2"/>
      <c r="H62" s="2"/>
      <c r="I62" s="2"/>
      <c r="J62" s="3"/>
      <c r="K62" s="69"/>
      <c r="L62" s="95"/>
      <c r="M62" s="96">
        <f>SUM(M63:M104)</f>
        <v>126551.08809356797</v>
      </c>
      <c r="N62" s="97"/>
    </row>
    <row r="63" spans="1:14" s="63" customFormat="1" hidden="1" outlineLevel="1" x14ac:dyDescent="0.3">
      <c r="A63" s="62"/>
      <c r="B63" s="4"/>
      <c r="C63" s="87"/>
      <c r="D63" s="74" t="s">
        <v>72</v>
      </c>
      <c r="E63" s="75"/>
      <c r="F63" s="14"/>
      <c r="G63" s="15"/>
      <c r="H63" s="15"/>
      <c r="I63" s="15"/>
      <c r="J63" s="16"/>
      <c r="K63" s="76"/>
      <c r="L63" s="77"/>
      <c r="M63" s="88"/>
      <c r="N63" s="86"/>
    </row>
    <row r="64" spans="1:14" ht="45.75" hidden="1" customHeight="1" outlineLevel="1" x14ac:dyDescent="0.35">
      <c r="B64" s="5" t="s">
        <v>532</v>
      </c>
      <c r="C64" s="80" t="s">
        <v>931</v>
      </c>
      <c r="D64" s="89" t="s">
        <v>578</v>
      </c>
      <c r="E64" s="93" t="s">
        <v>44</v>
      </c>
      <c r="F64" s="17"/>
      <c r="G64" s="18"/>
      <c r="H64" s="18"/>
      <c r="I64" s="19"/>
      <c r="J64" s="20"/>
      <c r="K64" s="83">
        <f t="shared" ref="K64:K79" si="4">SUM(F64:J64)</f>
        <v>0</v>
      </c>
      <c r="L64" s="84">
        <v>113.01643333333334</v>
      </c>
      <c r="M64" s="85">
        <f t="shared" ref="M64:M79" si="5">K64*L64</f>
        <v>0</v>
      </c>
      <c r="N64" s="86"/>
    </row>
    <row r="65" spans="2:14" ht="120" hidden="1" outlineLevel="1" x14ac:dyDescent="0.35">
      <c r="B65" s="5" t="s">
        <v>533</v>
      </c>
      <c r="C65" s="80" t="s">
        <v>931</v>
      </c>
      <c r="D65" s="89" t="s">
        <v>579</v>
      </c>
      <c r="E65" s="93" t="s">
        <v>44</v>
      </c>
      <c r="F65" s="17"/>
      <c r="G65" s="18"/>
      <c r="H65" s="18"/>
      <c r="I65" s="19"/>
      <c r="J65" s="20"/>
      <c r="K65" s="83">
        <f t="shared" si="4"/>
        <v>0</v>
      </c>
      <c r="L65" s="84">
        <v>143.87587133333335</v>
      </c>
      <c r="M65" s="85">
        <f t="shared" si="5"/>
        <v>0</v>
      </c>
      <c r="N65" s="86"/>
    </row>
    <row r="66" spans="2:14" ht="118.5" hidden="1" outlineLevel="1" x14ac:dyDescent="0.35">
      <c r="B66" s="5" t="s">
        <v>73</v>
      </c>
      <c r="C66" s="80" t="s">
        <v>931</v>
      </c>
      <c r="D66" s="89" t="s">
        <v>580</v>
      </c>
      <c r="E66" s="93" t="s">
        <v>44</v>
      </c>
      <c r="F66" s="17"/>
      <c r="G66" s="18"/>
      <c r="H66" s="18"/>
      <c r="I66" s="19"/>
      <c r="J66" s="20"/>
      <c r="K66" s="83">
        <f t="shared" si="4"/>
        <v>0</v>
      </c>
      <c r="L66" s="84">
        <v>144.97643333333335</v>
      </c>
      <c r="M66" s="85">
        <f t="shared" si="5"/>
        <v>0</v>
      </c>
      <c r="N66" s="86"/>
    </row>
    <row r="67" spans="2:14" ht="142.5" hidden="1" outlineLevel="1" x14ac:dyDescent="0.35">
      <c r="B67" s="5" t="s">
        <v>74</v>
      </c>
      <c r="C67" s="80" t="s">
        <v>931</v>
      </c>
      <c r="D67" s="89" t="s">
        <v>581</v>
      </c>
      <c r="E67" s="93" t="s">
        <v>44</v>
      </c>
      <c r="F67" s="17"/>
      <c r="G67" s="18"/>
      <c r="H67" s="18"/>
      <c r="I67" s="19"/>
      <c r="J67" s="20"/>
      <c r="K67" s="83">
        <f t="shared" si="4"/>
        <v>0</v>
      </c>
      <c r="L67" s="84">
        <v>144.97643333333335</v>
      </c>
      <c r="M67" s="85">
        <f t="shared" si="5"/>
        <v>0</v>
      </c>
      <c r="N67" s="86"/>
    </row>
    <row r="68" spans="2:14" ht="142.5" hidden="1" outlineLevel="1" x14ac:dyDescent="0.35">
      <c r="B68" s="5" t="s">
        <v>75</v>
      </c>
      <c r="C68" s="80" t="s">
        <v>931</v>
      </c>
      <c r="D68" s="89" t="s">
        <v>582</v>
      </c>
      <c r="E68" s="93" t="s">
        <v>44</v>
      </c>
      <c r="F68" s="17"/>
      <c r="G68" s="18"/>
      <c r="H68" s="18"/>
      <c r="I68" s="19"/>
      <c r="J68" s="20"/>
      <c r="K68" s="83">
        <f t="shared" si="4"/>
        <v>0</v>
      </c>
      <c r="L68" s="84">
        <v>115.46324666666668</v>
      </c>
      <c r="M68" s="85">
        <f t="shared" si="5"/>
        <v>0</v>
      </c>
      <c r="N68" s="86"/>
    </row>
    <row r="69" spans="2:14" ht="118.5" hidden="1" outlineLevel="1" x14ac:dyDescent="0.35">
      <c r="B69" s="5" t="s">
        <v>78</v>
      </c>
      <c r="C69" s="80" t="s">
        <v>931</v>
      </c>
      <c r="D69" s="89" t="s">
        <v>583</v>
      </c>
      <c r="E69" s="93" t="s">
        <v>44</v>
      </c>
      <c r="F69" s="17"/>
      <c r="G69" s="18"/>
      <c r="H69" s="18"/>
      <c r="I69" s="19"/>
      <c r="J69" s="20"/>
      <c r="K69" s="83">
        <f t="shared" si="4"/>
        <v>0</v>
      </c>
      <c r="L69" s="84">
        <v>115.46324666666668</v>
      </c>
      <c r="M69" s="85">
        <f t="shared" si="5"/>
        <v>0</v>
      </c>
      <c r="N69" s="86"/>
    </row>
    <row r="70" spans="2:14" ht="166.5" hidden="1" outlineLevel="1" x14ac:dyDescent="0.35">
      <c r="B70" s="5" t="s">
        <v>80</v>
      </c>
      <c r="C70" s="80" t="s">
        <v>931</v>
      </c>
      <c r="D70" s="89" t="s">
        <v>584</v>
      </c>
      <c r="E70" s="93" t="s">
        <v>44</v>
      </c>
      <c r="F70" s="17"/>
      <c r="G70" s="18"/>
      <c r="H70" s="18"/>
      <c r="I70" s="19"/>
      <c r="J70" s="20"/>
      <c r="K70" s="83">
        <f t="shared" si="4"/>
        <v>0</v>
      </c>
      <c r="L70" s="84">
        <v>115.46324666666668</v>
      </c>
      <c r="M70" s="85">
        <f t="shared" si="5"/>
        <v>0</v>
      </c>
      <c r="N70" s="86"/>
    </row>
    <row r="71" spans="2:14" ht="166.5" hidden="1" outlineLevel="1" x14ac:dyDescent="0.35">
      <c r="B71" s="5" t="s">
        <v>81</v>
      </c>
      <c r="C71" s="80" t="s">
        <v>931</v>
      </c>
      <c r="D71" s="89" t="s">
        <v>585</v>
      </c>
      <c r="E71" s="93" t="s">
        <v>44</v>
      </c>
      <c r="F71" s="17"/>
      <c r="G71" s="18"/>
      <c r="H71" s="18"/>
      <c r="I71" s="19"/>
      <c r="J71" s="20"/>
      <c r="K71" s="83">
        <f t="shared" si="4"/>
        <v>0</v>
      </c>
      <c r="L71" s="84">
        <v>140.49543200000002</v>
      </c>
      <c r="M71" s="85">
        <f t="shared" si="5"/>
        <v>0</v>
      </c>
      <c r="N71" s="86"/>
    </row>
    <row r="72" spans="2:14" ht="118.5" hidden="1" outlineLevel="1" x14ac:dyDescent="0.35">
      <c r="B72" s="5" t="s">
        <v>82</v>
      </c>
      <c r="C72" s="80" t="s">
        <v>931</v>
      </c>
      <c r="D72" s="89" t="s">
        <v>586</v>
      </c>
      <c r="E72" s="93" t="s">
        <v>44</v>
      </c>
      <c r="F72" s="17"/>
      <c r="G72" s="18"/>
      <c r="H72" s="18"/>
      <c r="I72" s="19"/>
      <c r="J72" s="20"/>
      <c r="K72" s="83">
        <f t="shared" si="4"/>
        <v>0</v>
      </c>
      <c r="L72" s="84">
        <v>146.82876533333334</v>
      </c>
      <c r="M72" s="85">
        <f t="shared" si="5"/>
        <v>0</v>
      </c>
      <c r="N72" s="86"/>
    </row>
    <row r="73" spans="2:14" ht="120" hidden="1" outlineLevel="1" x14ac:dyDescent="0.35">
      <c r="B73" s="5" t="s">
        <v>83</v>
      </c>
      <c r="C73" s="80" t="s">
        <v>931</v>
      </c>
      <c r="D73" s="89" t="s">
        <v>587</v>
      </c>
      <c r="E73" s="93" t="s">
        <v>44</v>
      </c>
      <c r="F73" s="17"/>
      <c r="G73" s="18"/>
      <c r="H73" s="18">
        <v>0</v>
      </c>
      <c r="I73" s="19"/>
      <c r="J73" s="20"/>
      <c r="K73" s="83">
        <f t="shared" si="4"/>
        <v>0</v>
      </c>
      <c r="L73" s="84">
        <v>155.79543200000001</v>
      </c>
      <c r="M73" s="85">
        <f t="shared" si="5"/>
        <v>0</v>
      </c>
      <c r="N73" s="86"/>
    </row>
    <row r="74" spans="2:14" ht="120" hidden="1" outlineLevel="1" x14ac:dyDescent="0.35">
      <c r="B74" s="5" t="s">
        <v>84</v>
      </c>
      <c r="C74" s="80" t="s">
        <v>931</v>
      </c>
      <c r="D74" s="89" t="s">
        <v>588</v>
      </c>
      <c r="E74" s="93" t="s">
        <v>44</v>
      </c>
      <c r="F74" s="17"/>
      <c r="G74" s="18"/>
      <c r="H74" s="18">
        <v>50.18</v>
      </c>
      <c r="I74" s="19"/>
      <c r="J74" s="20"/>
      <c r="K74" s="83">
        <f t="shared" si="4"/>
        <v>50.18</v>
      </c>
      <c r="L74" s="84">
        <v>146.82876533333334</v>
      </c>
      <c r="M74" s="85">
        <f t="shared" si="5"/>
        <v>7367.8674444266671</v>
      </c>
      <c r="N74" s="86"/>
    </row>
    <row r="75" spans="2:14" ht="120" hidden="1" outlineLevel="1" x14ac:dyDescent="0.35">
      <c r="B75" s="5" t="s">
        <v>86</v>
      </c>
      <c r="C75" s="80" t="s">
        <v>931</v>
      </c>
      <c r="D75" s="89" t="s">
        <v>589</v>
      </c>
      <c r="E75" s="93" t="s">
        <v>44</v>
      </c>
      <c r="F75" s="17"/>
      <c r="G75" s="18"/>
      <c r="H75" s="18"/>
      <c r="I75" s="19"/>
      <c r="J75" s="20"/>
      <c r="K75" s="83">
        <f t="shared" si="4"/>
        <v>0</v>
      </c>
      <c r="L75" s="84">
        <v>146.82876533333334</v>
      </c>
      <c r="M75" s="85">
        <f t="shared" si="5"/>
        <v>0</v>
      </c>
      <c r="N75" s="86"/>
    </row>
    <row r="76" spans="2:14" s="94" customFormat="1" ht="120" hidden="1" outlineLevel="1" x14ac:dyDescent="0.35">
      <c r="B76" s="5" t="s">
        <v>87</v>
      </c>
      <c r="C76" s="80" t="s">
        <v>931</v>
      </c>
      <c r="D76" s="89" t="s">
        <v>590</v>
      </c>
      <c r="E76" s="93" t="s">
        <v>44</v>
      </c>
      <c r="F76" s="17"/>
      <c r="G76" s="18"/>
      <c r="H76" s="18">
        <v>0</v>
      </c>
      <c r="I76" s="19"/>
      <c r="J76" s="20"/>
      <c r="K76" s="83">
        <f t="shared" si="4"/>
        <v>0</v>
      </c>
      <c r="L76" s="84">
        <v>155.79543200000001</v>
      </c>
      <c r="M76" s="85">
        <f t="shared" si="5"/>
        <v>0</v>
      </c>
      <c r="N76" s="86"/>
    </row>
    <row r="77" spans="2:14" s="94" customFormat="1" ht="46.5" hidden="1" outlineLevel="1" x14ac:dyDescent="0.35">
      <c r="B77" s="5" t="s">
        <v>88</v>
      </c>
      <c r="C77" s="80" t="s">
        <v>931</v>
      </c>
      <c r="D77" s="89" t="s">
        <v>591</v>
      </c>
      <c r="E77" s="105" t="s">
        <v>44</v>
      </c>
      <c r="F77" s="17"/>
      <c r="G77" s="18"/>
      <c r="H77" s="18"/>
      <c r="I77" s="19"/>
      <c r="J77" s="20"/>
      <c r="K77" s="83">
        <f t="shared" si="4"/>
        <v>0</v>
      </c>
      <c r="L77" s="84">
        <v>81.856171500000002</v>
      </c>
      <c r="M77" s="85">
        <f t="shared" si="5"/>
        <v>0</v>
      </c>
      <c r="N77" s="86"/>
    </row>
    <row r="78" spans="2:14" s="94" customFormat="1" ht="70.5" hidden="1" outlineLevel="1" x14ac:dyDescent="0.35">
      <c r="B78" s="5" t="s">
        <v>89</v>
      </c>
      <c r="C78" s="80" t="s">
        <v>931</v>
      </c>
      <c r="D78" s="89" t="s">
        <v>592</v>
      </c>
      <c r="E78" s="105" t="s">
        <v>44</v>
      </c>
      <c r="F78" s="17"/>
      <c r="G78" s="18"/>
      <c r="H78" s="18"/>
      <c r="I78" s="19"/>
      <c r="J78" s="20"/>
      <c r="K78" s="83">
        <f t="shared" si="4"/>
        <v>0</v>
      </c>
      <c r="L78" s="84">
        <v>77.99811316666667</v>
      </c>
      <c r="M78" s="85">
        <f t="shared" si="5"/>
        <v>0</v>
      </c>
      <c r="N78" s="86"/>
    </row>
    <row r="79" spans="2:14" s="94" customFormat="1" ht="48" hidden="1" outlineLevel="1" x14ac:dyDescent="0.35">
      <c r="B79" s="5" t="s">
        <v>90</v>
      </c>
      <c r="C79" s="80" t="s">
        <v>931</v>
      </c>
      <c r="D79" s="89" t="s">
        <v>593</v>
      </c>
      <c r="E79" s="105" t="s">
        <v>44</v>
      </c>
      <c r="F79" s="17"/>
      <c r="G79" s="18"/>
      <c r="H79" s="18"/>
      <c r="I79" s="19"/>
      <c r="J79" s="20"/>
      <c r="K79" s="83">
        <f t="shared" si="4"/>
        <v>0</v>
      </c>
      <c r="L79" s="84">
        <v>88.398113166666676</v>
      </c>
      <c r="M79" s="85">
        <f t="shared" si="5"/>
        <v>0</v>
      </c>
      <c r="N79" s="86"/>
    </row>
    <row r="80" spans="2:14" s="94" customFormat="1" hidden="1" outlineLevel="1" x14ac:dyDescent="0.35">
      <c r="B80" s="4"/>
      <c r="C80" s="87"/>
      <c r="D80" s="74" t="s">
        <v>77</v>
      </c>
      <c r="E80" s="75"/>
      <c r="F80" s="14"/>
      <c r="G80" s="15"/>
      <c r="H80" s="15"/>
      <c r="I80" s="15"/>
      <c r="J80" s="16"/>
      <c r="K80" s="76"/>
      <c r="L80" s="77"/>
      <c r="M80" s="88"/>
      <c r="N80" s="86"/>
    </row>
    <row r="81" spans="1:14" s="94" customFormat="1" ht="120" hidden="1" outlineLevel="1" x14ac:dyDescent="0.35">
      <c r="B81" s="5" t="s">
        <v>91</v>
      </c>
      <c r="C81" s="80" t="s">
        <v>931</v>
      </c>
      <c r="D81" s="89" t="s">
        <v>594</v>
      </c>
      <c r="E81" s="105" t="s">
        <v>44</v>
      </c>
      <c r="F81" s="17"/>
      <c r="G81" s="18"/>
      <c r="H81" s="18">
        <v>11.63</v>
      </c>
      <c r="I81" s="19"/>
      <c r="J81" s="20"/>
      <c r="K81" s="83">
        <f>SUM(F81:J81)</f>
        <v>11.63</v>
      </c>
      <c r="L81" s="84">
        <v>929.435022</v>
      </c>
      <c r="M81" s="85">
        <f>K81*L81</f>
        <v>10809.329305860001</v>
      </c>
      <c r="N81" s="86"/>
    </row>
    <row r="82" spans="1:14" s="94" customFormat="1" ht="46.5" hidden="1" outlineLevel="1" x14ac:dyDescent="0.35">
      <c r="B82" s="5" t="s">
        <v>92</v>
      </c>
      <c r="C82" s="80" t="s">
        <v>931</v>
      </c>
      <c r="D82" s="89" t="s">
        <v>595</v>
      </c>
      <c r="E82" s="105" t="s">
        <v>44</v>
      </c>
      <c r="F82" s="17"/>
      <c r="G82" s="18"/>
      <c r="H82" s="18"/>
      <c r="I82" s="19"/>
      <c r="J82" s="20"/>
      <c r="K82" s="83">
        <f>SUM(F82:J82)</f>
        <v>0</v>
      </c>
      <c r="L82" s="84">
        <v>107.42552726666668</v>
      </c>
      <c r="M82" s="85">
        <f>K82*L82</f>
        <v>0</v>
      </c>
      <c r="N82" s="86"/>
    </row>
    <row r="83" spans="1:14" s="94" customFormat="1" ht="46.5" hidden="1" outlineLevel="1" x14ac:dyDescent="0.35">
      <c r="B83" s="5" t="s">
        <v>93</v>
      </c>
      <c r="C83" s="80" t="s">
        <v>931</v>
      </c>
      <c r="D83" s="89" t="s">
        <v>596</v>
      </c>
      <c r="E83" s="105" t="s">
        <v>44</v>
      </c>
      <c r="F83" s="17"/>
      <c r="G83" s="18"/>
      <c r="H83" s="18"/>
      <c r="I83" s="19"/>
      <c r="J83" s="20"/>
      <c r="K83" s="83">
        <f>SUM(F83:J83)</f>
        <v>0</v>
      </c>
      <c r="L83" s="84">
        <v>107.42552726666668</v>
      </c>
      <c r="M83" s="85">
        <f>K83*L83</f>
        <v>0</v>
      </c>
      <c r="N83" s="86"/>
    </row>
    <row r="84" spans="1:14" s="94" customFormat="1" ht="96" hidden="1" outlineLevel="1" x14ac:dyDescent="0.35">
      <c r="B84" s="5" t="s">
        <v>744</v>
      </c>
      <c r="C84" s="80" t="s">
        <v>931</v>
      </c>
      <c r="D84" s="89" t="s">
        <v>597</v>
      </c>
      <c r="E84" s="105" t="s">
        <v>50</v>
      </c>
      <c r="F84" s="17"/>
      <c r="G84" s="18"/>
      <c r="H84" s="18"/>
      <c r="I84" s="19"/>
      <c r="J84" s="20"/>
      <c r="K84" s="83">
        <f>SUM(F84:J84)</f>
        <v>0</v>
      </c>
      <c r="L84" s="84">
        <v>64.761366666666675</v>
      </c>
      <c r="M84" s="85">
        <f>K84*L84</f>
        <v>0</v>
      </c>
      <c r="N84" s="86"/>
    </row>
    <row r="85" spans="1:14" s="94" customFormat="1" hidden="1" outlineLevel="1" x14ac:dyDescent="0.35">
      <c r="B85" s="4"/>
      <c r="C85" s="87"/>
      <c r="D85" s="74" t="s">
        <v>79</v>
      </c>
      <c r="E85" s="75"/>
      <c r="F85" s="14"/>
      <c r="G85" s="15"/>
      <c r="H85" s="15"/>
      <c r="I85" s="15"/>
      <c r="J85" s="16"/>
      <c r="K85" s="76"/>
      <c r="L85" s="77"/>
      <c r="M85" s="88"/>
      <c r="N85" s="86"/>
    </row>
    <row r="86" spans="1:14" s="72" customFormat="1" ht="48" hidden="1" outlineLevel="1" x14ac:dyDescent="0.3">
      <c r="A86" s="64"/>
      <c r="B86" s="7" t="s">
        <v>745</v>
      </c>
      <c r="C86" s="80" t="s">
        <v>931</v>
      </c>
      <c r="D86" s="89" t="s">
        <v>756</v>
      </c>
      <c r="E86" s="93" t="s">
        <v>44</v>
      </c>
      <c r="F86" s="17"/>
      <c r="G86" s="18"/>
      <c r="H86" s="18">
        <v>32.4</v>
      </c>
      <c r="I86" s="18"/>
      <c r="J86" s="18"/>
      <c r="K86" s="83">
        <f t="shared" ref="K86:K92" si="6">SUM(F86:J86)</f>
        <v>32.4</v>
      </c>
      <c r="L86" s="84">
        <v>464.58201191532652</v>
      </c>
      <c r="M86" s="85">
        <f t="shared" ref="M86:M92" si="7">K86*L86</f>
        <v>15052.457186056579</v>
      </c>
      <c r="N86" s="86"/>
    </row>
    <row r="87" spans="1:14" s="72" customFormat="1" ht="96" hidden="1" outlineLevel="1" x14ac:dyDescent="0.3">
      <c r="A87" s="64"/>
      <c r="B87" s="7" t="s">
        <v>746</v>
      </c>
      <c r="C87" s="80" t="s">
        <v>931</v>
      </c>
      <c r="D87" s="89" t="s">
        <v>755</v>
      </c>
      <c r="E87" s="93" t="s">
        <v>44</v>
      </c>
      <c r="F87" s="17"/>
      <c r="G87" s="18"/>
      <c r="H87" s="18">
        <v>28</v>
      </c>
      <c r="I87" s="18"/>
      <c r="J87" s="18"/>
      <c r="K87" s="83">
        <f t="shared" si="6"/>
        <v>28</v>
      </c>
      <c r="L87" s="84">
        <v>952.9420253547687</v>
      </c>
      <c r="M87" s="85">
        <f t="shared" si="7"/>
        <v>26682.376709933524</v>
      </c>
      <c r="N87" s="86"/>
    </row>
    <row r="88" spans="1:14" s="72" customFormat="1" ht="120" hidden="1" outlineLevel="1" x14ac:dyDescent="0.3">
      <c r="A88" s="64"/>
      <c r="B88" s="7" t="s">
        <v>747</v>
      </c>
      <c r="C88" s="80" t="s">
        <v>931</v>
      </c>
      <c r="D88" s="89" t="s">
        <v>757</v>
      </c>
      <c r="E88" s="93" t="s">
        <v>44</v>
      </c>
      <c r="F88" s="17"/>
      <c r="G88" s="18"/>
      <c r="H88" s="18"/>
      <c r="I88" s="19"/>
      <c r="J88" s="20"/>
      <c r="K88" s="83">
        <f t="shared" si="6"/>
        <v>0</v>
      </c>
      <c r="L88" s="84">
        <v>856.93375994676205</v>
      </c>
      <c r="M88" s="85">
        <f t="shared" si="7"/>
        <v>0</v>
      </c>
      <c r="N88" s="86"/>
    </row>
    <row r="89" spans="1:14" s="72" customFormat="1" ht="72" hidden="1" outlineLevel="1" x14ac:dyDescent="0.3">
      <c r="A89" s="64"/>
      <c r="B89" s="7" t="s">
        <v>748</v>
      </c>
      <c r="C89" s="80" t="s">
        <v>931</v>
      </c>
      <c r="D89" s="89" t="s">
        <v>759</v>
      </c>
      <c r="E89" s="93" t="s">
        <v>44</v>
      </c>
      <c r="F89" s="17"/>
      <c r="G89" s="18"/>
      <c r="H89" s="18">
        <v>13.9</v>
      </c>
      <c r="I89" s="18"/>
      <c r="J89" s="18"/>
      <c r="K89" s="83">
        <f t="shared" si="6"/>
        <v>13.9</v>
      </c>
      <c r="L89" s="84">
        <v>1895.775358688102</v>
      </c>
      <c r="M89" s="85">
        <f t="shared" si="7"/>
        <v>26351.277485764618</v>
      </c>
      <c r="N89" s="86"/>
    </row>
    <row r="90" spans="1:14" s="72" customFormat="1" ht="72" hidden="1" outlineLevel="1" x14ac:dyDescent="0.3">
      <c r="A90" s="64"/>
      <c r="B90" s="7" t="s">
        <v>749</v>
      </c>
      <c r="C90" s="80" t="s">
        <v>931</v>
      </c>
      <c r="D90" s="89" t="s">
        <v>758</v>
      </c>
      <c r="E90" s="93" t="s">
        <v>44</v>
      </c>
      <c r="F90" s="17"/>
      <c r="G90" s="18"/>
      <c r="H90" s="18">
        <v>16.200000000000003</v>
      </c>
      <c r="I90" s="18"/>
      <c r="J90" s="18"/>
      <c r="K90" s="83">
        <f t="shared" si="6"/>
        <v>16.200000000000003</v>
      </c>
      <c r="L90" s="84">
        <v>768.95976309341177</v>
      </c>
      <c r="M90" s="85">
        <f t="shared" si="7"/>
        <v>12457.148162113273</v>
      </c>
      <c r="N90" s="86"/>
    </row>
    <row r="91" spans="1:14" s="72" customFormat="1" ht="72" hidden="1" outlineLevel="1" x14ac:dyDescent="0.3">
      <c r="A91" s="64"/>
      <c r="B91" s="7" t="s">
        <v>789</v>
      </c>
      <c r="C91" s="80" t="s">
        <v>931</v>
      </c>
      <c r="D91" s="89" t="s">
        <v>760</v>
      </c>
      <c r="E91" s="93" t="s">
        <v>44</v>
      </c>
      <c r="F91" s="17"/>
      <c r="G91" s="18"/>
      <c r="H91" s="18">
        <v>4.5999999999999996</v>
      </c>
      <c r="I91" s="18"/>
      <c r="J91" s="18"/>
      <c r="K91" s="83">
        <f t="shared" si="6"/>
        <v>4.5999999999999996</v>
      </c>
      <c r="L91" s="84">
        <v>845.5128247254388</v>
      </c>
      <c r="M91" s="85">
        <f t="shared" si="7"/>
        <v>3889.3589937370184</v>
      </c>
      <c r="N91" s="86"/>
    </row>
    <row r="92" spans="1:14" s="72" customFormat="1" ht="168" hidden="1" outlineLevel="1" x14ac:dyDescent="0.3">
      <c r="A92" s="64"/>
      <c r="B92" s="7" t="s">
        <v>790</v>
      </c>
      <c r="C92" s="80" t="s">
        <v>931</v>
      </c>
      <c r="D92" s="89" t="s">
        <v>761</v>
      </c>
      <c r="E92" s="105" t="s">
        <v>44</v>
      </c>
      <c r="F92" s="17"/>
      <c r="G92" s="18"/>
      <c r="H92" s="18"/>
      <c r="I92" s="18"/>
      <c r="J92" s="18"/>
      <c r="K92" s="83">
        <f t="shared" si="6"/>
        <v>0</v>
      </c>
      <c r="L92" s="84">
        <v>976.14500166410983</v>
      </c>
      <c r="M92" s="85">
        <f t="shared" si="7"/>
        <v>0</v>
      </c>
      <c r="N92" s="86"/>
    </row>
    <row r="93" spans="1:14" s="94" customFormat="1" hidden="1" outlineLevel="1" x14ac:dyDescent="0.35">
      <c r="B93" s="4"/>
      <c r="C93" s="87"/>
      <c r="D93" s="74" t="s">
        <v>85</v>
      </c>
      <c r="E93" s="75"/>
      <c r="F93" s="14"/>
      <c r="G93" s="15"/>
      <c r="H93" s="15"/>
      <c r="I93" s="15"/>
      <c r="J93" s="16"/>
      <c r="K93" s="76"/>
      <c r="L93" s="77"/>
      <c r="M93" s="88"/>
      <c r="N93" s="86"/>
    </row>
    <row r="94" spans="1:14" s="94" customFormat="1" ht="66.75" hidden="1" customHeight="1" outlineLevel="1" x14ac:dyDescent="0.35">
      <c r="B94" s="7" t="s">
        <v>791</v>
      </c>
      <c r="C94" s="80" t="s">
        <v>931</v>
      </c>
      <c r="D94" s="106" t="s">
        <v>841</v>
      </c>
      <c r="E94" s="100" t="s">
        <v>36</v>
      </c>
      <c r="F94" s="17"/>
      <c r="G94" s="18"/>
      <c r="H94" s="18">
        <v>12</v>
      </c>
      <c r="I94" s="19"/>
      <c r="J94" s="20"/>
      <c r="K94" s="83">
        <f t="shared" ref="K94:K100" si="8">SUM(F94:J94)</f>
        <v>12</v>
      </c>
      <c r="L94" s="84">
        <v>754.12086666666676</v>
      </c>
      <c r="M94" s="85">
        <f t="shared" ref="M94:M100" si="9">K94*L94</f>
        <v>9049.4504000000015</v>
      </c>
      <c r="N94" s="86"/>
    </row>
    <row r="95" spans="1:14" s="94" customFormat="1" ht="118.5" hidden="1" outlineLevel="1" x14ac:dyDescent="0.35">
      <c r="B95" s="7" t="s">
        <v>792</v>
      </c>
      <c r="C95" s="80" t="s">
        <v>931</v>
      </c>
      <c r="D95" s="106" t="s">
        <v>750</v>
      </c>
      <c r="E95" s="100" t="s">
        <v>36</v>
      </c>
      <c r="F95" s="17"/>
      <c r="G95" s="18"/>
      <c r="H95" s="18">
        <v>7</v>
      </c>
      <c r="I95" s="19"/>
      <c r="J95" s="20"/>
      <c r="K95" s="83">
        <f t="shared" si="8"/>
        <v>7</v>
      </c>
      <c r="L95" s="84">
        <v>2127.4032008108998</v>
      </c>
      <c r="M95" s="85">
        <f t="shared" si="9"/>
        <v>14891.822405676299</v>
      </c>
      <c r="N95" s="86"/>
    </row>
    <row r="96" spans="1:14" s="94" customFormat="1" ht="142.5" hidden="1" outlineLevel="1" x14ac:dyDescent="0.35">
      <c r="B96" s="7" t="s">
        <v>793</v>
      </c>
      <c r="C96" s="80" t="s">
        <v>931</v>
      </c>
      <c r="D96" s="89" t="s">
        <v>751</v>
      </c>
      <c r="E96" s="100" t="s">
        <v>36</v>
      </c>
      <c r="F96" s="17"/>
      <c r="G96" s="18"/>
      <c r="H96" s="18"/>
      <c r="I96" s="19"/>
      <c r="J96" s="20"/>
      <c r="K96" s="83">
        <f t="shared" si="8"/>
        <v>0</v>
      </c>
      <c r="L96" s="84">
        <v>2751.8291882243007</v>
      </c>
      <c r="M96" s="85">
        <f t="shared" si="9"/>
        <v>0</v>
      </c>
      <c r="N96" s="86"/>
    </row>
    <row r="97" spans="1:14" s="94" customFormat="1" ht="214.5" hidden="1" outlineLevel="1" x14ac:dyDescent="0.35">
      <c r="B97" s="7" t="s">
        <v>794</v>
      </c>
      <c r="C97" s="80" t="s">
        <v>931</v>
      </c>
      <c r="D97" s="106" t="s">
        <v>754</v>
      </c>
      <c r="E97" s="100" t="s">
        <v>36</v>
      </c>
      <c r="F97" s="17"/>
      <c r="G97" s="18"/>
      <c r="H97" s="18"/>
      <c r="I97" s="19"/>
      <c r="J97" s="20"/>
      <c r="K97" s="83">
        <f t="shared" si="8"/>
        <v>0</v>
      </c>
      <c r="L97" s="84">
        <v>2379.8620000000005</v>
      </c>
      <c r="M97" s="85">
        <f t="shared" si="9"/>
        <v>0</v>
      </c>
      <c r="N97" s="86"/>
    </row>
    <row r="98" spans="1:14" s="94" customFormat="1" ht="118.5" hidden="1" outlineLevel="1" x14ac:dyDescent="0.35">
      <c r="B98" s="7" t="s">
        <v>795</v>
      </c>
      <c r="C98" s="80" t="s">
        <v>931</v>
      </c>
      <c r="D98" s="89" t="s">
        <v>752</v>
      </c>
      <c r="E98" s="100" t="s">
        <v>36</v>
      </c>
      <c r="F98" s="17"/>
      <c r="G98" s="18"/>
      <c r="H98" s="18"/>
      <c r="I98" s="19"/>
      <c r="J98" s="20"/>
      <c r="K98" s="83">
        <f t="shared" si="8"/>
        <v>0</v>
      </c>
      <c r="L98" s="84">
        <v>2286.2440855042555</v>
      </c>
      <c r="M98" s="85">
        <f t="shared" si="9"/>
        <v>0</v>
      </c>
      <c r="N98" s="86"/>
    </row>
    <row r="99" spans="1:14" s="94" customFormat="1" ht="190.5" hidden="1" outlineLevel="1" x14ac:dyDescent="0.35">
      <c r="B99" s="7" t="s">
        <v>796</v>
      </c>
      <c r="C99" s="80" t="s">
        <v>931</v>
      </c>
      <c r="D99" s="89" t="s">
        <v>753</v>
      </c>
      <c r="E99" s="100" t="s">
        <v>36</v>
      </c>
      <c r="F99" s="17"/>
      <c r="G99" s="18"/>
      <c r="H99" s="18"/>
      <c r="I99" s="19"/>
      <c r="J99" s="20"/>
      <c r="K99" s="83">
        <f t="shared" si="8"/>
        <v>0</v>
      </c>
      <c r="L99" s="84">
        <v>2182.8073333333336</v>
      </c>
      <c r="M99" s="85">
        <f t="shared" si="9"/>
        <v>0</v>
      </c>
      <c r="N99" s="86"/>
    </row>
    <row r="100" spans="1:14" s="94" customFormat="1" ht="142.5" hidden="1" outlineLevel="1" x14ac:dyDescent="0.35">
      <c r="B100" s="7" t="s">
        <v>797</v>
      </c>
      <c r="C100" s="80" t="s">
        <v>931</v>
      </c>
      <c r="D100" s="89" t="s">
        <v>926</v>
      </c>
      <c r="E100" s="100" t="s">
        <v>36</v>
      </c>
      <c r="F100" s="17"/>
      <c r="G100" s="18"/>
      <c r="H100" s="18"/>
      <c r="I100" s="19"/>
      <c r="J100" s="20"/>
      <c r="K100" s="83">
        <f t="shared" si="8"/>
        <v>0</v>
      </c>
      <c r="L100" s="84">
        <v>2165.8207521709223</v>
      </c>
      <c r="M100" s="85">
        <f t="shared" si="9"/>
        <v>0</v>
      </c>
      <c r="N100" s="86"/>
    </row>
    <row r="101" spans="1:14" s="94" customFormat="1" hidden="1" outlineLevel="1" x14ac:dyDescent="0.35">
      <c r="B101" s="4"/>
      <c r="C101" s="87"/>
      <c r="D101" s="74" t="s">
        <v>762</v>
      </c>
      <c r="E101" s="75"/>
      <c r="F101" s="14"/>
      <c r="G101" s="15"/>
      <c r="H101" s="15"/>
      <c r="I101" s="15"/>
      <c r="J101" s="16"/>
      <c r="K101" s="76"/>
      <c r="L101" s="77"/>
      <c r="M101" s="88"/>
      <c r="N101" s="86"/>
    </row>
    <row r="102" spans="1:14" s="94" customFormat="1" ht="96" hidden="1" outlineLevel="1" x14ac:dyDescent="0.35">
      <c r="B102" s="7" t="s">
        <v>798</v>
      </c>
      <c r="C102" s="80" t="s">
        <v>931</v>
      </c>
      <c r="D102" s="89" t="s">
        <v>927</v>
      </c>
      <c r="E102" s="100" t="s">
        <v>185</v>
      </c>
      <c r="F102" s="17"/>
      <c r="G102" s="18"/>
      <c r="H102" s="18"/>
      <c r="I102" s="19"/>
      <c r="J102" s="20"/>
      <c r="K102" s="83">
        <f>SUM(F102:J102)</f>
        <v>0</v>
      </c>
      <c r="L102" s="84">
        <v>640.52746666666678</v>
      </c>
      <c r="M102" s="85">
        <f>K102*L102</f>
        <v>0</v>
      </c>
      <c r="N102" s="86"/>
    </row>
    <row r="103" spans="1:14" s="94" customFormat="1" ht="96" hidden="1" outlineLevel="1" x14ac:dyDescent="0.35">
      <c r="B103" s="7" t="s">
        <v>799</v>
      </c>
      <c r="C103" s="80" t="s">
        <v>931</v>
      </c>
      <c r="D103" s="89" t="s">
        <v>928</v>
      </c>
      <c r="E103" s="100" t="s">
        <v>185</v>
      </c>
      <c r="F103" s="17"/>
      <c r="G103" s="18"/>
      <c r="H103" s="18"/>
      <c r="I103" s="19"/>
      <c r="J103" s="20"/>
      <c r="K103" s="83">
        <f>SUM(F103:J103)</f>
        <v>0</v>
      </c>
      <c r="L103" s="84">
        <v>640.52746666666678</v>
      </c>
      <c r="M103" s="85">
        <f>K103*L103</f>
        <v>0</v>
      </c>
      <c r="N103" s="86"/>
    </row>
    <row r="104" spans="1:14" s="94" customFormat="1" ht="72.75" hidden="1" outlineLevel="1" thickBot="1" x14ac:dyDescent="0.4">
      <c r="B104" s="7" t="s">
        <v>842</v>
      </c>
      <c r="C104" s="80" t="s">
        <v>931</v>
      </c>
      <c r="D104" s="89" t="s">
        <v>929</v>
      </c>
      <c r="E104" s="100" t="s">
        <v>36</v>
      </c>
      <c r="F104" s="17"/>
      <c r="G104" s="18"/>
      <c r="H104" s="18"/>
      <c r="I104" s="19"/>
      <c r="J104" s="20"/>
      <c r="K104" s="83">
        <f>SUM(F104:J104)</f>
        <v>0</v>
      </c>
      <c r="L104" s="84">
        <v>640.52746666666678</v>
      </c>
      <c r="M104" s="85">
        <f>K104*L104</f>
        <v>0</v>
      </c>
      <c r="N104" s="86"/>
    </row>
    <row r="105" spans="1:14" s="72" customFormat="1" ht="24.75" collapsed="1" thickBot="1" x14ac:dyDescent="0.35">
      <c r="A105" s="64"/>
      <c r="B105" s="65" t="s">
        <v>94</v>
      </c>
      <c r="C105" s="66"/>
      <c r="D105" s="67"/>
      <c r="E105" s="67"/>
      <c r="F105" s="1"/>
      <c r="G105" s="2"/>
      <c r="H105" s="2"/>
      <c r="I105" s="2"/>
      <c r="J105" s="3"/>
      <c r="K105" s="69"/>
      <c r="L105" s="95"/>
      <c r="M105" s="96">
        <f>SUM(M106:M112)</f>
        <v>33499.212591082665</v>
      </c>
      <c r="N105" s="97"/>
    </row>
    <row r="106" spans="1:14" s="94" customFormat="1" ht="48" hidden="1" outlineLevel="1" x14ac:dyDescent="0.35">
      <c r="B106" s="7" t="s">
        <v>95</v>
      </c>
      <c r="C106" s="80" t="s">
        <v>931</v>
      </c>
      <c r="D106" s="89" t="s">
        <v>598</v>
      </c>
      <c r="E106" s="92" t="s">
        <v>44</v>
      </c>
      <c r="F106" s="17"/>
      <c r="G106" s="18"/>
      <c r="H106" s="18">
        <v>1026.28</v>
      </c>
      <c r="I106" s="19"/>
      <c r="J106" s="20"/>
      <c r="K106" s="83">
        <f t="shared" ref="K106:K111" si="10">SUM(F106:J106)</f>
        <v>1026.28</v>
      </c>
      <c r="L106" s="84">
        <v>25.634280533333335</v>
      </c>
      <c r="M106" s="85">
        <f>K106*L106</f>
        <v>26307.949425749335</v>
      </c>
      <c r="N106" s="86"/>
    </row>
    <row r="107" spans="1:14" s="94" customFormat="1" ht="70.5" hidden="1" outlineLevel="1" x14ac:dyDescent="0.35">
      <c r="B107" s="7" t="s">
        <v>96</v>
      </c>
      <c r="C107" s="80" t="s">
        <v>931</v>
      </c>
      <c r="D107" s="89" t="s">
        <v>599</v>
      </c>
      <c r="E107" s="92" t="s">
        <v>44</v>
      </c>
      <c r="F107" s="17"/>
      <c r="G107" s="18"/>
      <c r="H107" s="18">
        <v>0</v>
      </c>
      <c r="I107" s="19"/>
      <c r="J107" s="20"/>
      <c r="K107" s="83">
        <f t="shared" si="10"/>
        <v>0</v>
      </c>
      <c r="L107" s="84">
        <v>79.854929421993816</v>
      </c>
      <c r="M107" s="85">
        <f t="shared" ref="M107:M112" si="11">K107*L107</f>
        <v>0</v>
      </c>
      <c r="N107" s="86"/>
    </row>
    <row r="108" spans="1:14" s="94" customFormat="1" ht="48" hidden="1" outlineLevel="1" x14ac:dyDescent="0.35">
      <c r="B108" s="7" t="s">
        <v>97</v>
      </c>
      <c r="C108" s="80" t="s">
        <v>931</v>
      </c>
      <c r="D108" s="89" t="s">
        <v>600</v>
      </c>
      <c r="E108" s="92" t="s">
        <v>44</v>
      </c>
      <c r="F108" s="17"/>
      <c r="G108" s="18"/>
      <c r="H108" s="18">
        <v>292.95999999999998</v>
      </c>
      <c r="I108" s="19"/>
      <c r="J108" s="20"/>
      <c r="K108" s="83">
        <f t="shared" si="10"/>
        <v>292.95999999999998</v>
      </c>
      <c r="L108" s="84">
        <v>23.103150000000003</v>
      </c>
      <c r="M108" s="85">
        <f t="shared" si="11"/>
        <v>6768.2988240000004</v>
      </c>
      <c r="N108" s="86"/>
    </row>
    <row r="109" spans="1:14" s="94" customFormat="1" ht="42.75" hidden="1" customHeight="1" outlineLevel="1" x14ac:dyDescent="0.35">
      <c r="B109" s="7" t="s">
        <v>98</v>
      </c>
      <c r="C109" s="80" t="s">
        <v>931</v>
      </c>
      <c r="D109" s="106" t="s">
        <v>601</v>
      </c>
      <c r="E109" s="92" t="s">
        <v>44</v>
      </c>
      <c r="F109" s="17"/>
      <c r="G109" s="18"/>
      <c r="H109" s="18">
        <v>5.95</v>
      </c>
      <c r="I109" s="19"/>
      <c r="J109" s="20"/>
      <c r="K109" s="83">
        <f t="shared" si="10"/>
        <v>5.95</v>
      </c>
      <c r="L109" s="84">
        <v>56.25383333333334</v>
      </c>
      <c r="M109" s="85">
        <f t="shared" si="11"/>
        <v>334.71030833333339</v>
      </c>
      <c r="N109" s="86"/>
    </row>
    <row r="110" spans="1:14" s="94" customFormat="1" ht="72" hidden="1" outlineLevel="1" x14ac:dyDescent="0.35">
      <c r="B110" s="7" t="s">
        <v>99</v>
      </c>
      <c r="C110" s="80" t="s">
        <v>931</v>
      </c>
      <c r="D110" s="106" t="s">
        <v>617</v>
      </c>
      <c r="E110" s="92" t="s">
        <v>44</v>
      </c>
      <c r="F110" s="17"/>
      <c r="G110" s="18"/>
      <c r="H110" s="18"/>
      <c r="I110" s="19"/>
      <c r="J110" s="20"/>
      <c r="K110" s="83">
        <f>SUM(F110:J110)</f>
        <v>0</v>
      </c>
      <c r="L110" s="84">
        <v>138.26360000000003</v>
      </c>
      <c r="M110" s="85">
        <f t="shared" si="11"/>
        <v>0</v>
      </c>
      <c r="N110" s="86"/>
    </row>
    <row r="111" spans="1:14" s="94" customFormat="1" ht="69" hidden="1" customHeight="1" outlineLevel="1" x14ac:dyDescent="0.35">
      <c r="B111" s="7" t="s">
        <v>100</v>
      </c>
      <c r="C111" s="80" t="s">
        <v>931</v>
      </c>
      <c r="D111" s="89" t="s">
        <v>618</v>
      </c>
      <c r="E111" s="92" t="s">
        <v>44</v>
      </c>
      <c r="F111" s="17"/>
      <c r="G111" s="18"/>
      <c r="H111" s="18">
        <v>3.82</v>
      </c>
      <c r="I111" s="19"/>
      <c r="J111" s="20"/>
      <c r="K111" s="83">
        <f t="shared" si="10"/>
        <v>3.82</v>
      </c>
      <c r="L111" s="84">
        <v>23.103150000000003</v>
      </c>
      <c r="M111" s="85">
        <f t="shared" si="11"/>
        <v>88.254033000000007</v>
      </c>
      <c r="N111" s="86"/>
    </row>
    <row r="112" spans="1:14" s="94" customFormat="1" ht="57.75" hidden="1" customHeight="1" outlineLevel="1" thickBot="1" x14ac:dyDescent="0.4">
      <c r="B112" s="7" t="s">
        <v>537</v>
      </c>
      <c r="C112" s="80" t="s">
        <v>931</v>
      </c>
      <c r="D112" s="89" t="s">
        <v>602</v>
      </c>
      <c r="E112" s="92" t="s">
        <v>50</v>
      </c>
      <c r="F112" s="17"/>
      <c r="G112" s="18"/>
      <c r="H112" s="18">
        <v>0</v>
      </c>
      <c r="I112" s="19"/>
      <c r="J112" s="20"/>
      <c r="K112" s="83">
        <f>SUM(F112:J112)</f>
        <v>0</v>
      </c>
      <c r="L112" s="84">
        <v>14.815360000000004</v>
      </c>
      <c r="M112" s="85">
        <f t="shared" si="11"/>
        <v>0</v>
      </c>
      <c r="N112" s="86"/>
    </row>
    <row r="113" spans="1:14" s="94" customFormat="1" ht="24.75" collapsed="1" thickBot="1" x14ac:dyDescent="0.4">
      <c r="B113" s="65" t="s">
        <v>101</v>
      </c>
      <c r="C113" s="66"/>
      <c r="D113" s="67"/>
      <c r="E113" s="67"/>
      <c r="F113" s="1"/>
      <c r="G113" s="2"/>
      <c r="H113" s="2"/>
      <c r="I113" s="2"/>
      <c r="J113" s="3"/>
      <c r="K113" s="69"/>
      <c r="L113" s="95"/>
      <c r="M113" s="96">
        <f>SUM(M114:M123)</f>
        <v>33072.765259633336</v>
      </c>
      <c r="N113" s="97"/>
    </row>
    <row r="114" spans="1:14" s="94" customFormat="1" hidden="1" outlineLevel="1" x14ac:dyDescent="0.35">
      <c r="B114" s="4"/>
      <c r="C114" s="87"/>
      <c r="D114" s="74" t="s">
        <v>102</v>
      </c>
      <c r="E114" s="75"/>
      <c r="F114" s="14"/>
      <c r="G114" s="15"/>
      <c r="H114" s="15"/>
      <c r="I114" s="15"/>
      <c r="J114" s="16"/>
      <c r="K114" s="76"/>
      <c r="L114" s="77"/>
      <c r="M114" s="88"/>
      <c r="N114" s="86"/>
    </row>
    <row r="115" spans="1:14" s="94" customFormat="1" ht="52.5" hidden="1" customHeight="1" outlineLevel="1" x14ac:dyDescent="0.35">
      <c r="B115" s="7" t="s">
        <v>103</v>
      </c>
      <c r="C115" s="80" t="s">
        <v>931</v>
      </c>
      <c r="D115" s="89" t="s">
        <v>603</v>
      </c>
      <c r="E115" s="92" t="s">
        <v>44</v>
      </c>
      <c r="F115" s="17"/>
      <c r="G115" s="18"/>
      <c r="H115" s="18">
        <v>612.84</v>
      </c>
      <c r="I115" s="19"/>
      <c r="J115" s="20"/>
      <c r="K115" s="83">
        <f t="shared" ref="K115:K120" si="12">SUM(F115:J115)</f>
        <v>612.84</v>
      </c>
      <c r="L115" s="84">
        <v>31.289145000000001</v>
      </c>
      <c r="M115" s="85">
        <f t="shared" ref="M115:M120" si="13">K115*L115</f>
        <v>19175.239621800003</v>
      </c>
      <c r="N115" s="86"/>
    </row>
    <row r="116" spans="1:14" s="94" customFormat="1" ht="52.5" hidden="1" customHeight="1" outlineLevel="1" x14ac:dyDescent="0.35">
      <c r="B116" s="7" t="s">
        <v>104</v>
      </c>
      <c r="C116" s="80" t="s">
        <v>931</v>
      </c>
      <c r="D116" s="89" t="s">
        <v>604</v>
      </c>
      <c r="E116" s="102" t="s">
        <v>44</v>
      </c>
      <c r="F116" s="17"/>
      <c r="G116" s="18"/>
      <c r="H116" s="18">
        <v>66.599999999999994</v>
      </c>
      <c r="I116" s="19"/>
      <c r="J116" s="20"/>
      <c r="K116" s="83">
        <f t="shared" si="12"/>
        <v>66.599999999999994</v>
      </c>
      <c r="L116" s="84">
        <v>32.046898333333338</v>
      </c>
      <c r="M116" s="85">
        <f t="shared" si="13"/>
        <v>2134.323429</v>
      </c>
      <c r="N116" s="86"/>
    </row>
    <row r="117" spans="1:14" s="94" customFormat="1" ht="52.5" hidden="1" customHeight="1" outlineLevel="1" x14ac:dyDescent="0.35">
      <c r="B117" s="7" t="s">
        <v>105</v>
      </c>
      <c r="C117" s="80" t="s">
        <v>931</v>
      </c>
      <c r="D117" s="89" t="s">
        <v>605</v>
      </c>
      <c r="E117" s="102" t="s">
        <v>44</v>
      </c>
      <c r="F117" s="17"/>
      <c r="G117" s="18"/>
      <c r="H117" s="18">
        <v>98.57</v>
      </c>
      <c r="I117" s="19"/>
      <c r="J117" s="20"/>
      <c r="K117" s="83">
        <f t="shared" si="12"/>
        <v>98.57</v>
      </c>
      <c r="L117" s="84">
        <v>34.453565000000005</v>
      </c>
      <c r="M117" s="85">
        <f t="shared" si="13"/>
        <v>3396.0879020500001</v>
      </c>
      <c r="N117" s="86"/>
    </row>
    <row r="118" spans="1:14" s="94" customFormat="1" ht="52.5" hidden="1" customHeight="1" outlineLevel="1" x14ac:dyDescent="0.35">
      <c r="B118" s="7" t="s">
        <v>106</v>
      </c>
      <c r="C118" s="80" t="s">
        <v>931</v>
      </c>
      <c r="D118" s="89" t="s">
        <v>606</v>
      </c>
      <c r="E118" s="102" t="s">
        <v>44</v>
      </c>
      <c r="F118" s="17"/>
      <c r="G118" s="18"/>
      <c r="H118" s="18">
        <v>20.52</v>
      </c>
      <c r="I118" s="19"/>
      <c r="J118" s="20"/>
      <c r="K118" s="83">
        <f t="shared" si="12"/>
        <v>20.52</v>
      </c>
      <c r="L118" s="84">
        <v>32.990231666666666</v>
      </c>
      <c r="M118" s="85">
        <f t="shared" si="13"/>
        <v>676.95955379999998</v>
      </c>
      <c r="N118" s="86"/>
    </row>
    <row r="119" spans="1:14" s="94" customFormat="1" ht="52.5" hidden="1" customHeight="1" outlineLevel="1" x14ac:dyDescent="0.35">
      <c r="B119" s="7" t="s">
        <v>107</v>
      </c>
      <c r="C119" s="80" t="s">
        <v>931</v>
      </c>
      <c r="D119" s="89" t="s">
        <v>607</v>
      </c>
      <c r="E119" s="102" t="s">
        <v>44</v>
      </c>
      <c r="F119" s="17"/>
      <c r="G119" s="18"/>
      <c r="H119" s="18">
        <v>31.740000000000002</v>
      </c>
      <c r="I119" s="19"/>
      <c r="J119" s="20"/>
      <c r="K119" s="83">
        <f t="shared" si="12"/>
        <v>31.740000000000002</v>
      </c>
      <c r="L119" s="84">
        <v>34.453565000000005</v>
      </c>
      <c r="M119" s="85">
        <f t="shared" si="13"/>
        <v>1093.5561531000003</v>
      </c>
      <c r="N119" s="86"/>
    </row>
    <row r="120" spans="1:14" s="94" customFormat="1" ht="52.5" hidden="1" customHeight="1" outlineLevel="1" x14ac:dyDescent="0.35">
      <c r="B120" s="7" t="s">
        <v>534</v>
      </c>
      <c r="C120" s="80" t="s">
        <v>931</v>
      </c>
      <c r="D120" s="89" t="s">
        <v>608</v>
      </c>
      <c r="E120" s="102" t="s">
        <v>44</v>
      </c>
      <c r="F120" s="17"/>
      <c r="G120" s="18"/>
      <c r="H120" s="18"/>
      <c r="I120" s="19"/>
      <c r="J120" s="20"/>
      <c r="K120" s="83">
        <f t="shared" si="12"/>
        <v>0</v>
      </c>
      <c r="L120" s="84">
        <v>35.211318333333338</v>
      </c>
      <c r="M120" s="85">
        <f t="shared" si="13"/>
        <v>0</v>
      </c>
      <c r="N120" s="86"/>
    </row>
    <row r="121" spans="1:14" s="94" customFormat="1" hidden="1" outlineLevel="1" x14ac:dyDescent="0.35">
      <c r="B121" s="4"/>
      <c r="C121" s="87"/>
      <c r="D121" s="74" t="s">
        <v>108</v>
      </c>
      <c r="E121" s="75"/>
      <c r="F121" s="14"/>
      <c r="G121" s="15"/>
      <c r="H121" s="15"/>
      <c r="I121" s="15"/>
      <c r="J121" s="16"/>
      <c r="K121" s="76"/>
      <c r="L121" s="77"/>
      <c r="M121" s="88"/>
      <c r="N121" s="86"/>
    </row>
    <row r="122" spans="1:14" s="94" customFormat="1" ht="55.5" hidden="1" customHeight="1" outlineLevel="1" x14ac:dyDescent="0.35">
      <c r="B122" s="7" t="s">
        <v>535</v>
      </c>
      <c r="C122" s="80" t="s">
        <v>931</v>
      </c>
      <c r="D122" s="106" t="s">
        <v>609</v>
      </c>
      <c r="E122" s="102" t="s">
        <v>44</v>
      </c>
      <c r="F122" s="17"/>
      <c r="G122" s="18"/>
      <c r="H122" s="18">
        <v>5.95</v>
      </c>
      <c r="I122" s="19"/>
      <c r="J122" s="20"/>
      <c r="K122" s="83">
        <f>SUM(F122:J122)</f>
        <v>5.95</v>
      </c>
      <c r="L122" s="84">
        <v>30.531391666666668</v>
      </c>
      <c r="M122" s="85">
        <f>K122*L122</f>
        <v>181.66178041666669</v>
      </c>
      <c r="N122" s="86"/>
    </row>
    <row r="123" spans="1:14" s="94" customFormat="1" ht="55.5" hidden="1" customHeight="1" outlineLevel="1" thickBot="1" x14ac:dyDescent="0.4">
      <c r="B123" s="7" t="s">
        <v>536</v>
      </c>
      <c r="C123" s="80" t="s">
        <v>931</v>
      </c>
      <c r="D123" s="106" t="s">
        <v>610</v>
      </c>
      <c r="E123" s="102" t="s">
        <v>44</v>
      </c>
      <c r="F123" s="17"/>
      <c r="G123" s="18"/>
      <c r="H123" s="18">
        <v>292.95999999999998</v>
      </c>
      <c r="I123" s="19"/>
      <c r="J123" s="20"/>
      <c r="K123" s="83">
        <f>SUM(F123:J123)</f>
        <v>292.95999999999998</v>
      </c>
      <c r="L123" s="84">
        <v>21.896971666666669</v>
      </c>
      <c r="M123" s="85">
        <f>K123*L123</f>
        <v>6414.9368194666667</v>
      </c>
      <c r="N123" s="86"/>
    </row>
    <row r="124" spans="1:14" s="94" customFormat="1" ht="24.75" collapsed="1" thickBot="1" x14ac:dyDescent="0.4">
      <c r="B124" s="65" t="s">
        <v>500</v>
      </c>
      <c r="C124" s="66"/>
      <c r="D124" s="67"/>
      <c r="E124" s="67"/>
      <c r="F124" s="1"/>
      <c r="G124" s="2"/>
      <c r="H124" s="2"/>
      <c r="I124" s="2"/>
      <c r="J124" s="3"/>
      <c r="K124" s="69"/>
      <c r="L124" s="95"/>
      <c r="M124" s="96">
        <f>SUM(M125:M125)</f>
        <v>2403.2688294999998</v>
      </c>
      <c r="N124" s="97"/>
    </row>
    <row r="125" spans="1:14" s="94" customFormat="1" ht="30.75" hidden="1" customHeight="1" outlineLevel="1" thickBot="1" x14ac:dyDescent="0.4">
      <c r="B125" s="10" t="s">
        <v>109</v>
      </c>
      <c r="C125" s="80" t="s">
        <v>931</v>
      </c>
      <c r="D125" s="89" t="s">
        <v>611</v>
      </c>
      <c r="E125" s="92" t="s">
        <v>36</v>
      </c>
      <c r="F125" s="17"/>
      <c r="G125" s="18"/>
      <c r="H125" s="18">
        <v>7</v>
      </c>
      <c r="I125" s="19"/>
      <c r="J125" s="20"/>
      <c r="K125" s="83">
        <f>SUM(F125:J125)</f>
        <v>7</v>
      </c>
      <c r="L125" s="84">
        <v>343.3241185</v>
      </c>
      <c r="M125" s="85">
        <f>K125*L125</f>
        <v>2403.2688294999998</v>
      </c>
      <c r="N125" s="86"/>
    </row>
    <row r="126" spans="1:14" s="94" customFormat="1" ht="24.75" collapsed="1" thickBot="1" x14ac:dyDescent="0.4">
      <c r="B126" s="65" t="s">
        <v>110</v>
      </c>
      <c r="C126" s="66"/>
      <c r="D126" s="67"/>
      <c r="E126" s="67"/>
      <c r="F126" s="1"/>
      <c r="G126" s="2"/>
      <c r="H126" s="2"/>
      <c r="I126" s="2"/>
      <c r="J126" s="3"/>
      <c r="K126" s="69"/>
      <c r="L126" s="95"/>
      <c r="M126" s="96">
        <f>SUM(M128:M148)</f>
        <v>27577.981976374489</v>
      </c>
      <c r="N126" s="97"/>
    </row>
    <row r="127" spans="1:14" s="94" customFormat="1" hidden="1" outlineLevel="1" x14ac:dyDescent="0.35">
      <c r="B127" s="4"/>
      <c r="C127" s="87"/>
      <c r="D127" s="74" t="s">
        <v>627</v>
      </c>
      <c r="E127" s="75"/>
      <c r="F127" s="14"/>
      <c r="G127" s="15"/>
      <c r="H127" s="15"/>
      <c r="I127" s="15"/>
      <c r="J127" s="16"/>
      <c r="K127" s="150"/>
      <c r="L127" s="77"/>
      <c r="M127" s="88"/>
      <c r="N127" s="86"/>
    </row>
    <row r="128" spans="1:14" s="72" customFormat="1" hidden="1" outlineLevel="1" x14ac:dyDescent="0.3">
      <c r="A128" s="64"/>
      <c r="B128" s="7" t="s">
        <v>111</v>
      </c>
      <c r="C128" s="80" t="s">
        <v>931</v>
      </c>
      <c r="D128" s="89" t="s">
        <v>625</v>
      </c>
      <c r="E128" s="92" t="s">
        <v>112</v>
      </c>
      <c r="F128" s="152"/>
      <c r="G128" s="18"/>
      <c r="H128" s="18">
        <v>1</v>
      </c>
      <c r="I128" s="18"/>
      <c r="J128" s="19"/>
      <c r="K128" s="151">
        <f>SUM(F128:J128)</f>
        <v>1</v>
      </c>
      <c r="L128" s="84">
        <v>1295.5625578272202</v>
      </c>
      <c r="M128" s="85">
        <f t="shared" ref="M128:M137" si="14">K128*L128</f>
        <v>1295.5625578272202</v>
      </c>
      <c r="N128" s="86"/>
    </row>
    <row r="129" spans="1:14" s="72" customFormat="1" hidden="1" outlineLevel="1" x14ac:dyDescent="0.3">
      <c r="A129" s="64"/>
      <c r="B129" s="7" t="s">
        <v>113</v>
      </c>
      <c r="C129" s="80" t="s">
        <v>931</v>
      </c>
      <c r="D129" s="89" t="s">
        <v>619</v>
      </c>
      <c r="E129" s="92" t="s">
        <v>112</v>
      </c>
      <c r="F129" s="153"/>
      <c r="G129" s="18"/>
      <c r="H129" s="18">
        <v>18</v>
      </c>
      <c r="I129" s="19"/>
      <c r="J129" s="19"/>
      <c r="K129" s="83">
        <f t="shared" ref="K129:K137" si="15">SUM(F129:J129)</f>
        <v>18</v>
      </c>
      <c r="L129" s="84">
        <v>435.6782827230868</v>
      </c>
      <c r="M129" s="85">
        <f t="shared" si="14"/>
        <v>7842.2090890155623</v>
      </c>
      <c r="N129" s="86"/>
    </row>
    <row r="130" spans="1:14" s="63" customFormat="1" hidden="1" outlineLevel="1" x14ac:dyDescent="0.3">
      <c r="A130" s="62"/>
      <c r="B130" s="7" t="s">
        <v>114</v>
      </c>
      <c r="C130" s="80" t="s">
        <v>931</v>
      </c>
      <c r="D130" s="89" t="s">
        <v>538</v>
      </c>
      <c r="E130" s="92" t="s">
        <v>40</v>
      </c>
      <c r="F130" s="153"/>
      <c r="G130" s="18"/>
      <c r="H130" s="18">
        <v>34</v>
      </c>
      <c r="I130" s="18"/>
      <c r="J130" s="18"/>
      <c r="K130" s="83">
        <f t="shared" si="15"/>
        <v>34</v>
      </c>
      <c r="L130" s="84">
        <v>97.270191347066771</v>
      </c>
      <c r="M130" s="85">
        <f t="shared" si="14"/>
        <v>3307.1865058002704</v>
      </c>
      <c r="N130" s="86"/>
    </row>
    <row r="131" spans="1:14" s="63" customFormat="1" hidden="1" outlineLevel="1" x14ac:dyDescent="0.3">
      <c r="A131" s="62"/>
      <c r="B131" s="7" t="s">
        <v>115</v>
      </c>
      <c r="C131" s="80" t="s">
        <v>931</v>
      </c>
      <c r="D131" s="89" t="s">
        <v>511</v>
      </c>
      <c r="E131" s="92" t="s">
        <v>14</v>
      </c>
      <c r="F131" s="153"/>
      <c r="G131" s="18"/>
      <c r="H131" s="18">
        <v>2</v>
      </c>
      <c r="I131" s="19"/>
      <c r="J131" s="19"/>
      <c r="K131" s="83">
        <f t="shared" si="15"/>
        <v>2</v>
      </c>
      <c r="L131" s="84">
        <v>418.49993483730344</v>
      </c>
      <c r="M131" s="85">
        <f t="shared" si="14"/>
        <v>836.99986967460688</v>
      </c>
      <c r="N131" s="86"/>
    </row>
    <row r="132" spans="1:14" s="94" customFormat="1" hidden="1" outlineLevel="1" x14ac:dyDescent="0.35">
      <c r="B132" s="7" t="s">
        <v>116</v>
      </c>
      <c r="C132" s="80" t="s">
        <v>931</v>
      </c>
      <c r="D132" s="89" t="s">
        <v>512</v>
      </c>
      <c r="E132" s="92" t="s">
        <v>112</v>
      </c>
      <c r="F132" s="153"/>
      <c r="G132" s="18"/>
      <c r="H132" s="18">
        <v>3</v>
      </c>
      <c r="I132" s="19"/>
      <c r="J132" s="19"/>
      <c r="K132" s="83">
        <f t="shared" si="15"/>
        <v>3</v>
      </c>
      <c r="L132" s="84">
        <v>980.40823851911512</v>
      </c>
      <c r="M132" s="85">
        <f t="shared" si="14"/>
        <v>2941.2247155573455</v>
      </c>
      <c r="N132" s="86"/>
    </row>
    <row r="133" spans="1:14" s="94" customFormat="1" hidden="1" outlineLevel="1" x14ac:dyDescent="0.35">
      <c r="B133" s="7" t="s">
        <v>117</v>
      </c>
      <c r="C133" s="80" t="s">
        <v>931</v>
      </c>
      <c r="D133" s="89" t="s">
        <v>626</v>
      </c>
      <c r="E133" s="92" t="s">
        <v>36</v>
      </c>
      <c r="F133" s="153"/>
      <c r="G133" s="18"/>
      <c r="H133" s="18">
        <v>243</v>
      </c>
      <c r="I133" s="19"/>
      <c r="J133" s="19"/>
      <c r="K133" s="83">
        <f t="shared" si="15"/>
        <v>243</v>
      </c>
      <c r="L133" s="84">
        <v>4.314557434461741</v>
      </c>
      <c r="M133" s="85">
        <f t="shared" si="14"/>
        <v>1048.437456574203</v>
      </c>
      <c r="N133" s="86"/>
    </row>
    <row r="134" spans="1:14" s="94" customFormat="1" hidden="1" outlineLevel="1" x14ac:dyDescent="0.35">
      <c r="B134" s="7" t="s">
        <v>118</v>
      </c>
      <c r="C134" s="80" t="s">
        <v>931</v>
      </c>
      <c r="D134" s="89" t="s">
        <v>637</v>
      </c>
      <c r="E134" s="92" t="s">
        <v>40</v>
      </c>
      <c r="F134" s="153"/>
      <c r="G134" s="18"/>
      <c r="H134" s="18">
        <v>66.7</v>
      </c>
      <c r="I134" s="18"/>
      <c r="J134" s="18"/>
      <c r="K134" s="83">
        <f t="shared" si="15"/>
        <v>66.7</v>
      </c>
      <c r="L134" s="84">
        <v>87.318160935845853</v>
      </c>
      <c r="M134" s="85">
        <f t="shared" si="14"/>
        <v>5824.1213344209191</v>
      </c>
      <c r="N134" s="86"/>
    </row>
    <row r="135" spans="1:14" s="94" customFormat="1" hidden="1" outlineLevel="1" x14ac:dyDescent="0.35">
      <c r="B135" s="7" t="s">
        <v>119</v>
      </c>
      <c r="C135" s="80" t="s">
        <v>931</v>
      </c>
      <c r="D135" s="89" t="s">
        <v>636</v>
      </c>
      <c r="E135" s="92" t="s">
        <v>14</v>
      </c>
      <c r="F135" s="153"/>
      <c r="G135" s="18"/>
      <c r="H135" s="18">
        <v>1</v>
      </c>
      <c r="I135" s="19"/>
      <c r="J135" s="19"/>
      <c r="K135" s="83">
        <f t="shared" si="15"/>
        <v>1</v>
      </c>
      <c r="L135" s="84">
        <v>1277.246027554793</v>
      </c>
      <c r="M135" s="85">
        <f t="shared" si="14"/>
        <v>1277.246027554793</v>
      </c>
      <c r="N135" s="86"/>
    </row>
    <row r="136" spans="1:14" s="94" customFormat="1" hidden="1" outlineLevel="1" x14ac:dyDescent="0.35">
      <c r="B136" s="7" t="s">
        <v>120</v>
      </c>
      <c r="C136" s="80" t="s">
        <v>931</v>
      </c>
      <c r="D136" s="89" t="s">
        <v>513</v>
      </c>
      <c r="E136" s="92" t="s">
        <v>36</v>
      </c>
      <c r="F136" s="153"/>
      <c r="G136" s="18"/>
      <c r="H136" s="18">
        <v>2</v>
      </c>
      <c r="I136" s="19"/>
      <c r="J136" s="19"/>
      <c r="K136" s="83">
        <f t="shared" si="15"/>
        <v>2</v>
      </c>
      <c r="L136" s="84">
        <v>1376.8953444284186</v>
      </c>
      <c r="M136" s="85">
        <f t="shared" si="14"/>
        <v>2753.7906888568373</v>
      </c>
      <c r="N136" s="86"/>
    </row>
    <row r="137" spans="1:14" s="94" customFormat="1" hidden="1" outlineLevel="1" x14ac:dyDescent="0.35">
      <c r="B137" s="7" t="s">
        <v>121</v>
      </c>
      <c r="C137" s="80" t="s">
        <v>931</v>
      </c>
      <c r="D137" s="89" t="s">
        <v>514</v>
      </c>
      <c r="E137" s="92" t="s">
        <v>112</v>
      </c>
      <c r="F137" s="154"/>
      <c r="G137" s="18"/>
      <c r="H137" s="18">
        <v>12</v>
      </c>
      <c r="I137" s="19"/>
      <c r="J137" s="19"/>
      <c r="K137" s="83">
        <f t="shared" si="15"/>
        <v>12</v>
      </c>
      <c r="L137" s="84">
        <v>37.600310924394677</v>
      </c>
      <c r="M137" s="85">
        <f t="shared" si="14"/>
        <v>451.20373109273612</v>
      </c>
      <c r="N137" s="86"/>
    </row>
    <row r="138" spans="1:14" s="94" customFormat="1" hidden="1" outlineLevel="1" x14ac:dyDescent="0.35">
      <c r="B138" s="4"/>
      <c r="C138" s="87"/>
      <c r="D138" s="74" t="s">
        <v>628</v>
      </c>
      <c r="E138" s="75"/>
      <c r="F138" s="14"/>
      <c r="G138" s="15"/>
      <c r="H138" s="15"/>
      <c r="I138" s="15"/>
      <c r="J138" s="16"/>
      <c r="K138" s="76"/>
      <c r="L138" s="77"/>
      <c r="M138" s="88"/>
      <c r="N138" s="86"/>
    </row>
    <row r="139" spans="1:14" s="94" customFormat="1" hidden="1" outlineLevel="1" x14ac:dyDescent="0.35">
      <c r="B139" s="7" t="s">
        <v>122</v>
      </c>
      <c r="C139" s="80" t="s">
        <v>931</v>
      </c>
      <c r="D139" s="89" t="s">
        <v>625</v>
      </c>
      <c r="E139" s="92" t="s">
        <v>112</v>
      </c>
      <c r="F139" s="17"/>
      <c r="G139" s="155"/>
      <c r="H139" s="156"/>
      <c r="I139" s="156"/>
      <c r="J139" s="157"/>
      <c r="K139" s="83">
        <f t="shared" ref="K139:K148" si="16">SUM(F139:J139)</f>
        <v>0</v>
      </c>
      <c r="L139" s="84">
        <v>1295.5625578272202</v>
      </c>
      <c r="M139" s="85">
        <f t="shared" ref="M139:M148" si="17">K139*L139</f>
        <v>0</v>
      </c>
      <c r="N139" s="86"/>
    </row>
    <row r="140" spans="1:14" s="94" customFormat="1" hidden="1" outlineLevel="1" x14ac:dyDescent="0.35">
      <c r="B140" s="7" t="s">
        <v>123</v>
      </c>
      <c r="C140" s="80" t="s">
        <v>931</v>
      </c>
      <c r="D140" s="89" t="s">
        <v>619</v>
      </c>
      <c r="E140" s="92" t="s">
        <v>112</v>
      </c>
      <c r="F140" s="17"/>
      <c r="G140" s="158"/>
      <c r="H140" s="159"/>
      <c r="I140" s="159"/>
      <c r="J140" s="160"/>
      <c r="K140" s="83">
        <f t="shared" si="16"/>
        <v>0</v>
      </c>
      <c r="L140" s="84">
        <v>435.6782827230868</v>
      </c>
      <c r="M140" s="85">
        <f t="shared" si="17"/>
        <v>0</v>
      </c>
      <c r="N140" s="86"/>
    </row>
    <row r="141" spans="1:14" s="94" customFormat="1" hidden="1" outlineLevel="1" x14ac:dyDescent="0.35">
      <c r="B141" s="7" t="s">
        <v>124</v>
      </c>
      <c r="C141" s="80" t="s">
        <v>931</v>
      </c>
      <c r="D141" s="89" t="s">
        <v>629</v>
      </c>
      <c r="E141" s="92" t="s">
        <v>40</v>
      </c>
      <c r="F141" s="17"/>
      <c r="G141" s="158"/>
      <c r="H141" s="159"/>
      <c r="I141" s="159"/>
      <c r="J141" s="160"/>
      <c r="K141" s="83">
        <f t="shared" si="16"/>
        <v>0</v>
      </c>
      <c r="L141" s="84">
        <v>138.7057651414851</v>
      </c>
      <c r="M141" s="85">
        <f t="shared" si="17"/>
        <v>0</v>
      </c>
      <c r="N141" s="86"/>
    </row>
    <row r="142" spans="1:14" s="94" customFormat="1" hidden="1" outlineLevel="1" x14ac:dyDescent="0.35">
      <c r="B142" s="7" t="s">
        <v>125</v>
      </c>
      <c r="C142" s="80" t="s">
        <v>931</v>
      </c>
      <c r="D142" s="89" t="s">
        <v>624</v>
      </c>
      <c r="E142" s="92" t="s">
        <v>14</v>
      </c>
      <c r="F142" s="17"/>
      <c r="G142" s="158"/>
      <c r="H142" s="159"/>
      <c r="I142" s="159"/>
      <c r="J142" s="160"/>
      <c r="K142" s="83">
        <f t="shared" si="16"/>
        <v>0</v>
      </c>
      <c r="L142" s="84">
        <v>118.42310496758724</v>
      </c>
      <c r="M142" s="85">
        <f t="shared" si="17"/>
        <v>0</v>
      </c>
      <c r="N142" s="86"/>
    </row>
    <row r="143" spans="1:14" s="94" customFormat="1" hidden="1" outlineLevel="1" x14ac:dyDescent="0.35">
      <c r="B143" s="7" t="s">
        <v>620</v>
      </c>
      <c r="C143" s="80" t="s">
        <v>931</v>
      </c>
      <c r="D143" s="89" t="s">
        <v>630</v>
      </c>
      <c r="E143" s="92" t="s">
        <v>36</v>
      </c>
      <c r="F143" s="17"/>
      <c r="G143" s="158"/>
      <c r="H143" s="159"/>
      <c r="I143" s="159"/>
      <c r="J143" s="160"/>
      <c r="K143" s="83">
        <f t="shared" si="16"/>
        <v>0</v>
      </c>
      <c r="L143" s="84">
        <v>4.314557434461741</v>
      </c>
      <c r="M143" s="85">
        <f t="shared" si="17"/>
        <v>0</v>
      </c>
      <c r="N143" s="86"/>
    </row>
    <row r="144" spans="1:14" s="94" customFormat="1" hidden="1" outlineLevel="1" x14ac:dyDescent="0.35">
      <c r="B144" s="7" t="s">
        <v>621</v>
      </c>
      <c r="C144" s="80" t="s">
        <v>931</v>
      </c>
      <c r="D144" s="89" t="s">
        <v>631</v>
      </c>
      <c r="E144" s="92" t="s">
        <v>40</v>
      </c>
      <c r="F144" s="17"/>
      <c r="G144" s="158"/>
      <c r="H144" s="159"/>
      <c r="I144" s="159"/>
      <c r="J144" s="160"/>
      <c r="K144" s="83">
        <f t="shared" si="16"/>
        <v>0</v>
      </c>
      <c r="L144" s="84">
        <v>83.753741807007444</v>
      </c>
      <c r="M144" s="85">
        <f t="shared" si="17"/>
        <v>0</v>
      </c>
      <c r="N144" s="86"/>
    </row>
    <row r="145" spans="1:14" s="94" customFormat="1" hidden="1" outlineLevel="1" x14ac:dyDescent="0.35">
      <c r="B145" s="7" t="s">
        <v>622</v>
      </c>
      <c r="C145" s="80" t="s">
        <v>931</v>
      </c>
      <c r="D145" s="89" t="s">
        <v>632</v>
      </c>
      <c r="E145" s="92" t="s">
        <v>14</v>
      </c>
      <c r="F145" s="17"/>
      <c r="G145" s="158"/>
      <c r="H145" s="159"/>
      <c r="I145" s="159"/>
      <c r="J145" s="160"/>
      <c r="K145" s="83">
        <f t="shared" si="16"/>
        <v>0</v>
      </c>
      <c r="L145" s="84">
        <v>1301.0183774804279</v>
      </c>
      <c r="M145" s="85">
        <f t="shared" si="17"/>
        <v>0</v>
      </c>
      <c r="N145" s="86"/>
    </row>
    <row r="146" spans="1:14" s="94" customFormat="1" hidden="1" outlineLevel="1" x14ac:dyDescent="0.35">
      <c r="B146" s="7" t="s">
        <v>623</v>
      </c>
      <c r="C146" s="80" t="s">
        <v>931</v>
      </c>
      <c r="D146" s="89" t="s">
        <v>633</v>
      </c>
      <c r="E146" s="92" t="s">
        <v>112</v>
      </c>
      <c r="F146" s="17"/>
      <c r="G146" s="158"/>
      <c r="H146" s="159"/>
      <c r="I146" s="159"/>
      <c r="J146" s="160"/>
      <c r="K146" s="83">
        <f t="shared" si="16"/>
        <v>0</v>
      </c>
      <c r="L146" s="84">
        <v>1376.8953444284186</v>
      </c>
      <c r="M146" s="85">
        <f t="shared" si="17"/>
        <v>0</v>
      </c>
      <c r="N146" s="86"/>
    </row>
    <row r="147" spans="1:14" s="94" customFormat="1" hidden="1" outlineLevel="1" x14ac:dyDescent="0.35">
      <c r="B147" s="7" t="s">
        <v>638</v>
      </c>
      <c r="C147" s="80" t="s">
        <v>931</v>
      </c>
      <c r="D147" s="89" t="s">
        <v>634</v>
      </c>
      <c r="E147" s="92" t="s">
        <v>112</v>
      </c>
      <c r="F147" s="17"/>
      <c r="G147" s="158"/>
      <c r="H147" s="159"/>
      <c r="I147" s="159"/>
      <c r="J147" s="160"/>
      <c r="K147" s="83">
        <f t="shared" si="16"/>
        <v>0</v>
      </c>
      <c r="L147" s="84">
        <v>37.600310924394677</v>
      </c>
      <c r="M147" s="85">
        <f t="shared" si="17"/>
        <v>0</v>
      </c>
      <c r="N147" s="86"/>
    </row>
    <row r="148" spans="1:14" s="94" customFormat="1" ht="24.75" hidden="1" outlineLevel="1" thickBot="1" x14ac:dyDescent="0.4">
      <c r="B148" s="7" t="s">
        <v>639</v>
      </c>
      <c r="C148" s="80" t="s">
        <v>931</v>
      </c>
      <c r="D148" s="89" t="s">
        <v>635</v>
      </c>
      <c r="E148" s="92" t="s">
        <v>40</v>
      </c>
      <c r="F148" s="17"/>
      <c r="G148" s="161"/>
      <c r="H148" s="162"/>
      <c r="I148" s="162"/>
      <c r="J148" s="163"/>
      <c r="K148" s="83">
        <f t="shared" si="16"/>
        <v>0</v>
      </c>
      <c r="L148" s="84">
        <v>83.812575891794012</v>
      </c>
      <c r="M148" s="85">
        <f t="shared" si="17"/>
        <v>0</v>
      </c>
      <c r="N148" s="86"/>
    </row>
    <row r="149" spans="1:14" s="94" customFormat="1" ht="24.75" collapsed="1" thickBot="1" x14ac:dyDescent="0.4">
      <c r="B149" s="65" t="s">
        <v>126</v>
      </c>
      <c r="C149" s="66"/>
      <c r="D149" s="67"/>
      <c r="E149" s="67"/>
      <c r="F149" s="1"/>
      <c r="G149" s="2"/>
      <c r="H149" s="2"/>
      <c r="I149" s="2"/>
      <c r="J149" s="3"/>
      <c r="K149" s="69"/>
      <c r="L149" s="95"/>
      <c r="M149" s="96">
        <f>SUM(M150:M175)</f>
        <v>104835.4</v>
      </c>
      <c r="N149" s="97"/>
    </row>
    <row r="150" spans="1:14" s="94" customFormat="1" hidden="1" outlineLevel="1" x14ac:dyDescent="0.35">
      <c r="B150" s="4"/>
      <c r="C150" s="87"/>
      <c r="D150" s="74" t="s">
        <v>646</v>
      </c>
      <c r="E150" s="75"/>
      <c r="F150" s="14"/>
      <c r="G150" s="15"/>
      <c r="H150" s="15"/>
      <c r="I150" s="15"/>
      <c r="J150" s="16"/>
      <c r="K150" s="76"/>
      <c r="L150" s="77"/>
      <c r="M150" s="88"/>
      <c r="N150" s="86"/>
    </row>
    <row r="151" spans="1:14" s="72" customFormat="1" hidden="1" outlineLevel="1" x14ac:dyDescent="0.3">
      <c r="A151" s="64"/>
      <c r="B151" s="10" t="s">
        <v>128</v>
      </c>
      <c r="C151" s="80" t="s">
        <v>931</v>
      </c>
      <c r="D151" s="89" t="s">
        <v>640</v>
      </c>
      <c r="E151" s="107" t="s">
        <v>36</v>
      </c>
      <c r="F151" s="33"/>
      <c r="G151" s="189"/>
      <c r="H151" s="189">
        <v>8</v>
      </c>
      <c r="I151" s="190"/>
      <c r="J151" s="191"/>
      <c r="K151" s="192">
        <f t="shared" ref="K151:K157" si="18">SUM(F151:J151)</f>
        <v>8</v>
      </c>
      <c r="L151" s="84">
        <v>1954.5</v>
      </c>
      <c r="M151" s="113">
        <f t="shared" ref="M151:M157" si="19">K151*L151</f>
        <v>15636</v>
      </c>
      <c r="N151" s="86"/>
    </row>
    <row r="152" spans="1:14" s="72" customFormat="1" hidden="1" outlineLevel="1" x14ac:dyDescent="0.3">
      <c r="A152" s="64"/>
      <c r="B152" s="10" t="s">
        <v>129</v>
      </c>
      <c r="C152" s="80" t="s">
        <v>931</v>
      </c>
      <c r="D152" s="89" t="s">
        <v>641</v>
      </c>
      <c r="E152" s="107" t="s">
        <v>36</v>
      </c>
      <c r="F152" s="34"/>
      <c r="G152" s="189"/>
      <c r="H152" s="189">
        <v>3</v>
      </c>
      <c r="I152" s="189"/>
      <c r="J152" s="189"/>
      <c r="K152" s="192">
        <f t="shared" si="18"/>
        <v>3</v>
      </c>
      <c r="L152" s="84">
        <v>1854.2750000000001</v>
      </c>
      <c r="M152" s="113">
        <f t="shared" si="19"/>
        <v>5562.8250000000007</v>
      </c>
      <c r="N152" s="86"/>
    </row>
    <row r="153" spans="1:14" s="72" customFormat="1" hidden="1" outlineLevel="1" x14ac:dyDescent="0.3">
      <c r="A153" s="64"/>
      <c r="B153" s="10" t="s">
        <v>130</v>
      </c>
      <c r="C153" s="80" t="s">
        <v>931</v>
      </c>
      <c r="D153" s="89" t="s">
        <v>642</v>
      </c>
      <c r="E153" s="107" t="s">
        <v>36</v>
      </c>
      <c r="F153" s="34"/>
      <c r="G153" s="189"/>
      <c r="H153" s="189">
        <v>4</v>
      </c>
      <c r="I153" s="189"/>
      <c r="J153" s="189"/>
      <c r="K153" s="192">
        <f t="shared" si="18"/>
        <v>4</v>
      </c>
      <c r="L153" s="84">
        <v>3059.9250000000002</v>
      </c>
      <c r="M153" s="113">
        <f t="shared" si="19"/>
        <v>12239.7</v>
      </c>
      <c r="N153" s="86"/>
    </row>
    <row r="154" spans="1:14" s="72" customFormat="1" hidden="1" outlineLevel="1" x14ac:dyDescent="0.3">
      <c r="A154" s="64"/>
      <c r="B154" s="10" t="s">
        <v>131</v>
      </c>
      <c r="C154" s="80" t="s">
        <v>931</v>
      </c>
      <c r="D154" s="89" t="s">
        <v>643</v>
      </c>
      <c r="E154" s="107" t="s">
        <v>36</v>
      </c>
      <c r="F154" s="34"/>
      <c r="G154" s="189"/>
      <c r="H154" s="189">
        <v>2</v>
      </c>
      <c r="I154" s="189"/>
      <c r="J154" s="189"/>
      <c r="K154" s="192">
        <f t="shared" si="18"/>
        <v>2</v>
      </c>
      <c r="L154" s="84">
        <v>4980.05</v>
      </c>
      <c r="M154" s="113">
        <f t="shared" si="19"/>
        <v>9960.1</v>
      </c>
      <c r="N154" s="86"/>
    </row>
    <row r="155" spans="1:14" s="72" customFormat="1" hidden="1" outlineLevel="1" x14ac:dyDescent="0.3">
      <c r="A155" s="64"/>
      <c r="B155" s="10" t="s">
        <v>132</v>
      </c>
      <c r="C155" s="80" t="s">
        <v>931</v>
      </c>
      <c r="D155" s="89" t="s">
        <v>651</v>
      </c>
      <c r="E155" s="107" t="s">
        <v>36</v>
      </c>
      <c r="F155" s="34"/>
      <c r="G155" s="189"/>
      <c r="H155" s="189">
        <v>9</v>
      </c>
      <c r="I155" s="190"/>
      <c r="J155" s="190"/>
      <c r="K155" s="192">
        <f t="shared" si="18"/>
        <v>9</v>
      </c>
      <c r="L155" s="84">
        <v>545</v>
      </c>
      <c r="M155" s="113">
        <f t="shared" si="19"/>
        <v>4905</v>
      </c>
      <c r="N155" s="86"/>
    </row>
    <row r="156" spans="1:14" s="72" customFormat="1" hidden="1" outlineLevel="1" x14ac:dyDescent="0.3">
      <c r="A156" s="64"/>
      <c r="B156" s="10" t="s">
        <v>133</v>
      </c>
      <c r="C156" s="80" t="s">
        <v>931</v>
      </c>
      <c r="D156" s="89" t="s">
        <v>644</v>
      </c>
      <c r="E156" s="107" t="s">
        <v>36</v>
      </c>
      <c r="F156" s="193"/>
      <c r="G156" s="189"/>
      <c r="H156" s="189">
        <v>1</v>
      </c>
      <c r="I156" s="190"/>
      <c r="J156" s="191"/>
      <c r="K156" s="192">
        <f t="shared" si="18"/>
        <v>1</v>
      </c>
      <c r="L156" s="84">
        <v>6117.7749999999996</v>
      </c>
      <c r="M156" s="113">
        <f t="shared" si="19"/>
        <v>6117.7749999999996</v>
      </c>
      <c r="N156" s="86"/>
    </row>
    <row r="157" spans="1:14" s="72" customFormat="1" hidden="1" outlineLevel="1" x14ac:dyDescent="0.3">
      <c r="A157" s="64"/>
      <c r="B157" s="10" t="s">
        <v>134</v>
      </c>
      <c r="C157" s="80" t="s">
        <v>931</v>
      </c>
      <c r="D157" s="89" t="s">
        <v>645</v>
      </c>
      <c r="E157" s="107" t="s">
        <v>36</v>
      </c>
      <c r="F157" s="193"/>
      <c r="G157" s="189"/>
      <c r="H157" s="189">
        <v>8</v>
      </c>
      <c r="I157" s="190"/>
      <c r="J157" s="191"/>
      <c r="K157" s="192">
        <f t="shared" si="18"/>
        <v>8</v>
      </c>
      <c r="L157" s="84">
        <v>3799.25</v>
      </c>
      <c r="M157" s="113">
        <f t="shared" si="19"/>
        <v>30394</v>
      </c>
      <c r="N157" s="86"/>
    </row>
    <row r="158" spans="1:14" s="94" customFormat="1" hidden="1" outlineLevel="1" x14ac:dyDescent="0.35">
      <c r="B158" s="4"/>
      <c r="C158" s="87"/>
      <c r="D158" s="74" t="s">
        <v>647</v>
      </c>
      <c r="E158" s="75"/>
      <c r="F158" s="14"/>
      <c r="G158" s="15"/>
      <c r="H158" s="15"/>
      <c r="I158" s="15"/>
      <c r="J158" s="16"/>
      <c r="K158" s="76"/>
      <c r="L158" s="77"/>
      <c r="M158" s="88"/>
      <c r="N158" s="86"/>
    </row>
    <row r="159" spans="1:14" s="72" customFormat="1" hidden="1" outlineLevel="1" x14ac:dyDescent="0.3">
      <c r="A159" s="64"/>
      <c r="B159" s="7" t="s">
        <v>135</v>
      </c>
      <c r="C159" s="80" t="s">
        <v>931</v>
      </c>
      <c r="D159" s="89" t="s">
        <v>648</v>
      </c>
      <c r="E159" s="107" t="s">
        <v>36</v>
      </c>
      <c r="F159" s="17"/>
      <c r="G159" s="155"/>
      <c r="H159" s="156"/>
      <c r="I159" s="156"/>
      <c r="J159" s="157"/>
      <c r="K159" s="83">
        <f t="shared" ref="K159:K170" si="20">SUM(F159:J159)</f>
        <v>0</v>
      </c>
      <c r="L159" s="84">
        <v>3792.9250000000002</v>
      </c>
      <c r="M159" s="85">
        <f t="shared" ref="M159:M170" si="21">K159*L159</f>
        <v>0</v>
      </c>
      <c r="N159" s="86"/>
    </row>
    <row r="160" spans="1:14" s="72" customFormat="1" hidden="1" outlineLevel="1" x14ac:dyDescent="0.3">
      <c r="A160" s="64"/>
      <c r="B160" s="7" t="s">
        <v>136</v>
      </c>
      <c r="C160" s="80" t="s">
        <v>931</v>
      </c>
      <c r="D160" s="89" t="s">
        <v>640</v>
      </c>
      <c r="E160" s="107" t="s">
        <v>36</v>
      </c>
      <c r="F160" s="17"/>
      <c r="G160" s="158"/>
      <c r="H160" s="159"/>
      <c r="I160" s="159"/>
      <c r="J160" s="160"/>
      <c r="K160" s="83">
        <f t="shared" si="20"/>
        <v>0</v>
      </c>
      <c r="L160" s="84">
        <v>1954.5</v>
      </c>
      <c r="M160" s="85">
        <f t="shared" si="21"/>
        <v>0</v>
      </c>
      <c r="N160" s="86"/>
    </row>
    <row r="161" spans="1:14" s="72" customFormat="1" hidden="1" outlineLevel="1" x14ac:dyDescent="0.3">
      <c r="A161" s="64"/>
      <c r="B161" s="7" t="s">
        <v>137</v>
      </c>
      <c r="C161" s="80" t="s">
        <v>931</v>
      </c>
      <c r="D161" s="89" t="s">
        <v>641</v>
      </c>
      <c r="E161" s="107" t="s">
        <v>36</v>
      </c>
      <c r="F161" s="17"/>
      <c r="G161" s="158"/>
      <c r="H161" s="159"/>
      <c r="I161" s="159"/>
      <c r="J161" s="160"/>
      <c r="K161" s="83">
        <f t="shared" si="20"/>
        <v>0</v>
      </c>
      <c r="L161" s="84">
        <v>1854.2750000000001</v>
      </c>
      <c r="M161" s="85">
        <f t="shared" si="21"/>
        <v>0</v>
      </c>
      <c r="N161" s="86"/>
    </row>
    <row r="162" spans="1:14" s="72" customFormat="1" hidden="1" outlineLevel="1" x14ac:dyDescent="0.3">
      <c r="A162" s="64"/>
      <c r="B162" s="7" t="s">
        <v>138</v>
      </c>
      <c r="C162" s="80" t="s">
        <v>931</v>
      </c>
      <c r="D162" s="89" t="s">
        <v>649</v>
      </c>
      <c r="E162" s="107" t="s">
        <v>36</v>
      </c>
      <c r="F162" s="17"/>
      <c r="G162" s="158"/>
      <c r="H162" s="159"/>
      <c r="I162" s="159"/>
      <c r="J162" s="160"/>
      <c r="K162" s="83">
        <f t="shared" si="20"/>
        <v>0</v>
      </c>
      <c r="L162" s="84">
        <v>2760</v>
      </c>
      <c r="M162" s="85">
        <f t="shared" si="21"/>
        <v>0</v>
      </c>
      <c r="N162" s="86"/>
    </row>
    <row r="163" spans="1:14" s="72" customFormat="1" hidden="1" outlineLevel="1" x14ac:dyDescent="0.3">
      <c r="A163" s="64"/>
      <c r="B163" s="7" t="s">
        <v>140</v>
      </c>
      <c r="C163" s="80" t="s">
        <v>931</v>
      </c>
      <c r="D163" s="89" t="s">
        <v>644</v>
      </c>
      <c r="E163" s="107" t="s">
        <v>36</v>
      </c>
      <c r="F163" s="17"/>
      <c r="G163" s="158"/>
      <c r="H163" s="159"/>
      <c r="I163" s="159"/>
      <c r="J163" s="160"/>
      <c r="K163" s="83">
        <f t="shared" si="20"/>
        <v>0</v>
      </c>
      <c r="L163" s="84">
        <v>6117.7749999999996</v>
      </c>
      <c r="M163" s="85">
        <f t="shared" si="21"/>
        <v>0</v>
      </c>
      <c r="N163" s="86"/>
    </row>
    <row r="164" spans="1:14" s="72" customFormat="1" hidden="1" outlineLevel="1" x14ac:dyDescent="0.3">
      <c r="A164" s="64"/>
      <c r="B164" s="7" t="s">
        <v>141</v>
      </c>
      <c r="C164" s="80" t="s">
        <v>931</v>
      </c>
      <c r="D164" s="89" t="s">
        <v>645</v>
      </c>
      <c r="E164" s="107" t="s">
        <v>36</v>
      </c>
      <c r="F164" s="17"/>
      <c r="G164" s="158"/>
      <c r="H164" s="159"/>
      <c r="I164" s="159"/>
      <c r="J164" s="160"/>
      <c r="K164" s="83">
        <f t="shared" si="20"/>
        <v>0</v>
      </c>
      <c r="L164" s="84">
        <v>3799.25</v>
      </c>
      <c r="M164" s="85">
        <f t="shared" si="21"/>
        <v>0</v>
      </c>
      <c r="N164" s="86"/>
    </row>
    <row r="165" spans="1:14" s="72" customFormat="1" hidden="1" outlineLevel="1" x14ac:dyDescent="0.3">
      <c r="A165" s="64"/>
      <c r="B165" s="7" t="s">
        <v>142</v>
      </c>
      <c r="C165" s="80" t="s">
        <v>931</v>
      </c>
      <c r="D165" s="89" t="s">
        <v>650</v>
      </c>
      <c r="E165" s="107" t="s">
        <v>36</v>
      </c>
      <c r="F165" s="17"/>
      <c r="G165" s="158"/>
      <c r="H165" s="159"/>
      <c r="I165" s="159"/>
      <c r="J165" s="160"/>
      <c r="K165" s="83">
        <f t="shared" si="20"/>
        <v>0</v>
      </c>
      <c r="L165" s="84">
        <v>392.5</v>
      </c>
      <c r="M165" s="85">
        <f t="shared" si="21"/>
        <v>0</v>
      </c>
      <c r="N165" s="86"/>
    </row>
    <row r="166" spans="1:14" s="72" customFormat="1" hidden="1" outlineLevel="1" x14ac:dyDescent="0.3">
      <c r="A166" s="64"/>
      <c r="B166" s="7" t="s">
        <v>143</v>
      </c>
      <c r="C166" s="80" t="s">
        <v>931</v>
      </c>
      <c r="D166" s="89" t="s">
        <v>651</v>
      </c>
      <c r="E166" s="107" t="s">
        <v>36</v>
      </c>
      <c r="F166" s="17"/>
      <c r="G166" s="158"/>
      <c r="H166" s="159"/>
      <c r="I166" s="159"/>
      <c r="J166" s="160"/>
      <c r="K166" s="83">
        <f t="shared" si="20"/>
        <v>0</v>
      </c>
      <c r="L166" s="84">
        <v>545</v>
      </c>
      <c r="M166" s="85">
        <f t="shared" si="21"/>
        <v>0</v>
      </c>
      <c r="N166" s="86"/>
    </row>
    <row r="167" spans="1:14" s="72" customFormat="1" hidden="1" outlineLevel="1" x14ac:dyDescent="0.3">
      <c r="A167" s="64"/>
      <c r="B167" s="7" t="s">
        <v>660</v>
      </c>
      <c r="C167" s="80" t="s">
        <v>931</v>
      </c>
      <c r="D167" s="89" t="s">
        <v>652</v>
      </c>
      <c r="E167" s="107" t="s">
        <v>36</v>
      </c>
      <c r="F167" s="17"/>
      <c r="G167" s="158"/>
      <c r="H167" s="159"/>
      <c r="I167" s="159"/>
      <c r="J167" s="160"/>
      <c r="K167" s="83">
        <f t="shared" si="20"/>
        <v>0</v>
      </c>
      <c r="L167" s="84">
        <v>700</v>
      </c>
      <c r="M167" s="85">
        <f t="shared" si="21"/>
        <v>0</v>
      </c>
      <c r="N167" s="86"/>
    </row>
    <row r="168" spans="1:14" s="72" customFormat="1" hidden="1" outlineLevel="1" x14ac:dyDescent="0.3">
      <c r="A168" s="64"/>
      <c r="B168" s="7" t="s">
        <v>661</v>
      </c>
      <c r="C168" s="80" t="s">
        <v>931</v>
      </c>
      <c r="D168" s="89" t="s">
        <v>653</v>
      </c>
      <c r="E168" s="107" t="s">
        <v>36</v>
      </c>
      <c r="F168" s="17"/>
      <c r="G168" s="158"/>
      <c r="H168" s="159"/>
      <c r="I168" s="159"/>
      <c r="J168" s="160"/>
      <c r="K168" s="83">
        <f t="shared" si="20"/>
        <v>0</v>
      </c>
      <c r="L168" s="84">
        <v>15528.5</v>
      </c>
      <c r="M168" s="85">
        <f t="shared" si="21"/>
        <v>0</v>
      </c>
      <c r="N168" s="86"/>
    </row>
    <row r="169" spans="1:14" s="72" customFormat="1" hidden="1" outlineLevel="1" x14ac:dyDescent="0.3">
      <c r="A169" s="64"/>
      <c r="B169" s="7" t="s">
        <v>662</v>
      </c>
      <c r="C169" s="80" t="s">
        <v>931</v>
      </c>
      <c r="D169" s="89" t="s">
        <v>654</v>
      </c>
      <c r="E169" s="107" t="s">
        <v>185</v>
      </c>
      <c r="F169" s="17"/>
      <c r="G169" s="158"/>
      <c r="H169" s="159"/>
      <c r="I169" s="159"/>
      <c r="J169" s="160"/>
      <c r="K169" s="83">
        <f t="shared" si="20"/>
        <v>0</v>
      </c>
      <c r="L169" s="84">
        <v>11.9</v>
      </c>
      <c r="M169" s="85">
        <f t="shared" si="21"/>
        <v>0</v>
      </c>
      <c r="N169" s="86"/>
    </row>
    <row r="170" spans="1:14" s="72" customFormat="1" hidden="1" outlineLevel="1" x14ac:dyDescent="0.3">
      <c r="A170" s="64"/>
      <c r="B170" s="7" t="s">
        <v>663</v>
      </c>
      <c r="C170" s="80" t="s">
        <v>931</v>
      </c>
      <c r="D170" s="89" t="s">
        <v>655</v>
      </c>
      <c r="E170" s="107" t="s">
        <v>185</v>
      </c>
      <c r="F170" s="17"/>
      <c r="G170" s="164"/>
      <c r="H170" s="165"/>
      <c r="I170" s="165"/>
      <c r="J170" s="166"/>
      <c r="K170" s="83">
        <f t="shared" si="20"/>
        <v>0</v>
      </c>
      <c r="L170" s="84">
        <v>107.825</v>
      </c>
      <c r="M170" s="85">
        <f t="shared" si="21"/>
        <v>0</v>
      </c>
      <c r="N170" s="86"/>
    </row>
    <row r="171" spans="1:14" s="94" customFormat="1" hidden="1" outlineLevel="1" x14ac:dyDescent="0.35">
      <c r="B171" s="4"/>
      <c r="C171" s="87"/>
      <c r="D171" s="74" t="s">
        <v>139</v>
      </c>
      <c r="E171" s="75"/>
      <c r="F171" s="14"/>
      <c r="G171" s="15"/>
      <c r="H171" s="15"/>
      <c r="I171" s="15"/>
      <c r="J171" s="16"/>
      <c r="K171" s="76"/>
      <c r="L171" s="77"/>
      <c r="M171" s="88"/>
      <c r="N171" s="86"/>
    </row>
    <row r="172" spans="1:14" s="94" customFormat="1" hidden="1" outlineLevel="1" x14ac:dyDescent="0.35">
      <c r="B172" s="7" t="s">
        <v>664</v>
      </c>
      <c r="C172" s="80" t="s">
        <v>931</v>
      </c>
      <c r="D172" s="101" t="s">
        <v>656</v>
      </c>
      <c r="E172" s="93" t="s">
        <v>14</v>
      </c>
      <c r="F172" s="17"/>
      <c r="G172" s="18"/>
      <c r="H172" s="18">
        <v>0.2</v>
      </c>
      <c r="I172" s="19"/>
      <c r="J172" s="20"/>
      <c r="K172" s="83">
        <f>SUM(F172:J172)</f>
        <v>0.2</v>
      </c>
      <c r="L172" s="84">
        <v>9375</v>
      </c>
      <c r="M172" s="85">
        <f>K172*L172</f>
        <v>1875</v>
      </c>
      <c r="N172" s="86"/>
    </row>
    <row r="173" spans="1:14" s="94" customFormat="1" hidden="1" outlineLevel="1" x14ac:dyDescent="0.35">
      <c r="B173" s="7" t="s">
        <v>665</v>
      </c>
      <c r="C173" s="80" t="s">
        <v>931</v>
      </c>
      <c r="D173" s="101" t="s">
        <v>657</v>
      </c>
      <c r="E173" s="93" t="s">
        <v>14</v>
      </c>
      <c r="F173" s="17"/>
      <c r="G173" s="18"/>
      <c r="H173" s="18">
        <v>0.2</v>
      </c>
      <c r="I173" s="19"/>
      <c r="J173" s="20"/>
      <c r="K173" s="83">
        <f>SUM(F173:J173)</f>
        <v>0.2</v>
      </c>
      <c r="L173" s="84">
        <v>3687.5</v>
      </c>
      <c r="M173" s="85">
        <f>K173*L173</f>
        <v>737.5</v>
      </c>
      <c r="N173" s="86"/>
    </row>
    <row r="174" spans="1:14" s="94" customFormat="1" hidden="1" outlineLevel="1" x14ac:dyDescent="0.35">
      <c r="B174" s="7" t="s">
        <v>666</v>
      </c>
      <c r="C174" s="80" t="s">
        <v>931</v>
      </c>
      <c r="D174" s="101" t="s">
        <v>658</v>
      </c>
      <c r="E174" s="93" t="s">
        <v>14</v>
      </c>
      <c r="F174" s="17"/>
      <c r="G174" s="18"/>
      <c r="H174" s="18">
        <v>0.2</v>
      </c>
      <c r="I174" s="19"/>
      <c r="J174" s="20"/>
      <c r="K174" s="83">
        <f>SUM(F174:J174)</f>
        <v>0.2</v>
      </c>
      <c r="L174" s="84">
        <v>85287.5</v>
      </c>
      <c r="M174" s="85">
        <f>K174*L174</f>
        <v>17057.5</v>
      </c>
      <c r="N174" s="86"/>
    </row>
    <row r="175" spans="1:14" s="94" customFormat="1" ht="24.75" hidden="1" outlineLevel="1" thickBot="1" x14ac:dyDescent="0.4">
      <c r="B175" s="7" t="s">
        <v>667</v>
      </c>
      <c r="C175" s="80" t="s">
        <v>931</v>
      </c>
      <c r="D175" s="101" t="s">
        <v>659</v>
      </c>
      <c r="E175" s="93" t="s">
        <v>14</v>
      </c>
      <c r="F175" s="17"/>
      <c r="G175" s="18"/>
      <c r="H175" s="18">
        <v>0.2</v>
      </c>
      <c r="I175" s="19"/>
      <c r="J175" s="20"/>
      <c r="K175" s="83">
        <f>SUM(F175:J175)</f>
        <v>0.2</v>
      </c>
      <c r="L175" s="84">
        <v>1750</v>
      </c>
      <c r="M175" s="85">
        <f>K175*L175</f>
        <v>350</v>
      </c>
      <c r="N175" s="86"/>
    </row>
    <row r="176" spans="1:14" s="94" customFormat="1" ht="24.75" collapsed="1" thickBot="1" x14ac:dyDescent="0.4">
      <c r="B176" s="65" t="s">
        <v>144</v>
      </c>
      <c r="C176" s="66"/>
      <c r="D176" s="67"/>
      <c r="E176" s="67"/>
      <c r="F176" s="1"/>
      <c r="G176" s="2"/>
      <c r="H176" s="2"/>
      <c r="I176" s="2"/>
      <c r="J176" s="3"/>
      <c r="K176" s="69"/>
      <c r="L176" s="95"/>
      <c r="M176" s="96">
        <f>SUM(M177:M202)</f>
        <v>67286.338250000001</v>
      </c>
      <c r="N176" s="97"/>
    </row>
    <row r="177" spans="1:14" s="94" customFormat="1" hidden="1" outlineLevel="1" x14ac:dyDescent="0.35">
      <c r="B177" s="4"/>
      <c r="C177" s="87"/>
      <c r="D177" s="74" t="s">
        <v>853</v>
      </c>
      <c r="E177" s="75"/>
      <c r="F177" s="11"/>
      <c r="G177" s="12"/>
      <c r="H177" s="12"/>
      <c r="I177" s="12"/>
      <c r="J177" s="13"/>
      <c r="K177" s="76"/>
      <c r="L177" s="108"/>
      <c r="M177" s="88"/>
      <c r="N177" s="86"/>
    </row>
    <row r="178" spans="1:14" s="72" customFormat="1" ht="117" hidden="1" outlineLevel="1" x14ac:dyDescent="0.3">
      <c r="A178" s="64"/>
      <c r="B178" s="10" t="s">
        <v>145</v>
      </c>
      <c r="C178" s="80" t="s">
        <v>931</v>
      </c>
      <c r="D178" s="89" t="s">
        <v>846</v>
      </c>
      <c r="E178" s="107" t="s">
        <v>36</v>
      </c>
      <c r="F178" s="23"/>
      <c r="G178" s="189"/>
      <c r="H178" s="189">
        <v>219</v>
      </c>
      <c r="I178" s="190"/>
      <c r="J178" s="191"/>
      <c r="K178" s="192">
        <f>SUM(F178:J178)</f>
        <v>219</v>
      </c>
      <c r="L178" s="84">
        <v>60.8</v>
      </c>
      <c r="M178" s="113">
        <f>K178*L178</f>
        <v>13315.199999999999</v>
      </c>
      <c r="N178" s="86"/>
    </row>
    <row r="179" spans="1:14" s="72" customFormat="1" ht="142.5" hidden="1" outlineLevel="1" x14ac:dyDescent="0.3">
      <c r="A179" s="64"/>
      <c r="B179" s="10" t="s">
        <v>146</v>
      </c>
      <c r="C179" s="80" t="s">
        <v>931</v>
      </c>
      <c r="D179" s="89" t="s">
        <v>847</v>
      </c>
      <c r="E179" s="107" t="s">
        <v>36</v>
      </c>
      <c r="F179" s="23"/>
      <c r="G179" s="189"/>
      <c r="H179" s="189">
        <v>41</v>
      </c>
      <c r="I179" s="190"/>
      <c r="J179" s="191"/>
      <c r="K179" s="192">
        <f>SUM(F179:J179)</f>
        <v>41</v>
      </c>
      <c r="L179" s="84">
        <v>333.04</v>
      </c>
      <c r="M179" s="113">
        <f>K179*L179</f>
        <v>13654.640000000001</v>
      </c>
      <c r="N179" s="86"/>
    </row>
    <row r="180" spans="1:14" s="72" customFormat="1" ht="117" hidden="1" outlineLevel="1" x14ac:dyDescent="0.3">
      <c r="A180" s="64"/>
      <c r="B180" s="10" t="s">
        <v>147</v>
      </c>
      <c r="C180" s="80" t="s">
        <v>931</v>
      </c>
      <c r="D180" s="89" t="s">
        <v>848</v>
      </c>
      <c r="E180" s="107" t="s">
        <v>36</v>
      </c>
      <c r="F180" s="23"/>
      <c r="G180" s="189"/>
      <c r="H180" s="189">
        <v>5</v>
      </c>
      <c r="I180" s="190"/>
      <c r="J180" s="191"/>
      <c r="K180" s="192">
        <f t="shared" ref="K180:K194" si="22">SUM(F180:J180)</f>
        <v>5</v>
      </c>
      <c r="L180" s="84">
        <v>347.37666666666672</v>
      </c>
      <c r="M180" s="113">
        <f t="shared" ref="M180:M194" si="23">K180*L180</f>
        <v>1736.8833333333337</v>
      </c>
      <c r="N180" s="86"/>
    </row>
    <row r="181" spans="1:14" s="72" customFormat="1" ht="118.5" hidden="1" outlineLevel="1" x14ac:dyDescent="0.3">
      <c r="A181" s="64"/>
      <c r="B181" s="10" t="s">
        <v>148</v>
      </c>
      <c r="C181" s="80" t="s">
        <v>931</v>
      </c>
      <c r="D181" s="89" t="s">
        <v>849</v>
      </c>
      <c r="E181" s="107" t="s">
        <v>36</v>
      </c>
      <c r="F181" s="23"/>
      <c r="G181" s="189"/>
      <c r="H181" s="189">
        <v>18</v>
      </c>
      <c r="I181" s="190"/>
      <c r="J181" s="191"/>
      <c r="K181" s="192">
        <f t="shared" si="22"/>
        <v>18</v>
      </c>
      <c r="L181" s="84">
        <v>197.82666666666668</v>
      </c>
      <c r="M181" s="113">
        <f t="shared" si="23"/>
        <v>3560.88</v>
      </c>
      <c r="N181" s="86"/>
    </row>
    <row r="182" spans="1:14" s="72" customFormat="1" ht="118.5" hidden="1" outlineLevel="1" x14ac:dyDescent="0.3">
      <c r="A182" s="64"/>
      <c r="B182" s="10" t="s">
        <v>149</v>
      </c>
      <c r="C182" s="80" t="s">
        <v>931</v>
      </c>
      <c r="D182" s="89" t="s">
        <v>843</v>
      </c>
      <c r="E182" s="107" t="s">
        <v>36</v>
      </c>
      <c r="F182" s="23"/>
      <c r="G182" s="189"/>
      <c r="H182" s="189">
        <v>7</v>
      </c>
      <c r="I182" s="190"/>
      <c r="J182" s="191"/>
      <c r="K182" s="192">
        <f t="shared" si="22"/>
        <v>7</v>
      </c>
      <c r="L182" s="84">
        <v>197.82666666666668</v>
      </c>
      <c r="M182" s="113">
        <f t="shared" si="23"/>
        <v>1384.7866666666669</v>
      </c>
      <c r="N182" s="86"/>
    </row>
    <row r="183" spans="1:14" s="72" customFormat="1" ht="117" hidden="1" outlineLevel="1" x14ac:dyDescent="0.3">
      <c r="A183" s="64"/>
      <c r="B183" s="10" t="s">
        <v>150</v>
      </c>
      <c r="C183" s="80" t="s">
        <v>931</v>
      </c>
      <c r="D183" s="89" t="s">
        <v>844</v>
      </c>
      <c r="E183" s="107" t="s">
        <v>36</v>
      </c>
      <c r="F183" s="23"/>
      <c r="G183" s="189"/>
      <c r="H183" s="189">
        <v>8</v>
      </c>
      <c r="I183" s="190"/>
      <c r="J183" s="191"/>
      <c r="K183" s="192">
        <f t="shared" si="22"/>
        <v>8</v>
      </c>
      <c r="L183" s="84">
        <v>517.18333333333339</v>
      </c>
      <c r="M183" s="113">
        <f t="shared" si="23"/>
        <v>4137.4666666666672</v>
      </c>
      <c r="N183" s="86"/>
    </row>
    <row r="184" spans="1:14" s="72" customFormat="1" ht="117" hidden="1" outlineLevel="1" x14ac:dyDescent="0.3">
      <c r="A184" s="64"/>
      <c r="B184" s="10" t="s">
        <v>151</v>
      </c>
      <c r="C184" s="80" t="s">
        <v>931</v>
      </c>
      <c r="D184" s="89" t="s">
        <v>845</v>
      </c>
      <c r="E184" s="107" t="s">
        <v>36</v>
      </c>
      <c r="F184" s="23"/>
      <c r="G184" s="189"/>
      <c r="H184" s="189">
        <v>4</v>
      </c>
      <c r="I184" s="190"/>
      <c r="J184" s="191"/>
      <c r="K184" s="192">
        <f t="shared" si="22"/>
        <v>4</v>
      </c>
      <c r="L184" s="84">
        <v>803.07666666666671</v>
      </c>
      <c r="M184" s="113">
        <f t="shared" si="23"/>
        <v>3212.3066666666668</v>
      </c>
      <c r="N184" s="86"/>
    </row>
    <row r="185" spans="1:14" s="72" customFormat="1" ht="93" hidden="1" outlineLevel="1" x14ac:dyDescent="0.3">
      <c r="A185" s="64"/>
      <c r="B185" s="10" t="s">
        <v>152</v>
      </c>
      <c r="C185" s="80" t="s">
        <v>931</v>
      </c>
      <c r="D185" s="89" t="s">
        <v>850</v>
      </c>
      <c r="E185" s="107" t="s">
        <v>36</v>
      </c>
      <c r="F185" s="23"/>
      <c r="G185" s="189"/>
      <c r="H185" s="189">
        <v>19</v>
      </c>
      <c r="I185" s="190"/>
      <c r="J185" s="191"/>
      <c r="K185" s="192">
        <f t="shared" si="22"/>
        <v>19</v>
      </c>
      <c r="L185" s="84">
        <v>60.8</v>
      </c>
      <c r="M185" s="113">
        <f t="shared" si="23"/>
        <v>1155.2</v>
      </c>
      <c r="N185" s="86"/>
    </row>
    <row r="186" spans="1:14" s="72" customFormat="1" ht="70.5" hidden="1" outlineLevel="1" x14ac:dyDescent="0.3">
      <c r="A186" s="64"/>
      <c r="B186" s="10" t="s">
        <v>153</v>
      </c>
      <c r="C186" s="80" t="s">
        <v>931</v>
      </c>
      <c r="D186" s="89" t="s">
        <v>851</v>
      </c>
      <c r="E186" s="107" t="s">
        <v>36</v>
      </c>
      <c r="F186" s="23"/>
      <c r="G186" s="189"/>
      <c r="H186" s="189">
        <v>9</v>
      </c>
      <c r="I186" s="190"/>
      <c r="J186" s="191"/>
      <c r="K186" s="192">
        <f t="shared" si="22"/>
        <v>9</v>
      </c>
      <c r="L186" s="84">
        <v>113.33</v>
      </c>
      <c r="M186" s="113">
        <f t="shared" si="23"/>
        <v>1019.97</v>
      </c>
      <c r="N186" s="86"/>
    </row>
    <row r="187" spans="1:14" s="72" customFormat="1" ht="93" hidden="1" outlineLevel="1" x14ac:dyDescent="0.3">
      <c r="A187" s="64"/>
      <c r="B187" s="10" t="s">
        <v>154</v>
      </c>
      <c r="C187" s="80" t="s">
        <v>931</v>
      </c>
      <c r="D187" s="89" t="s">
        <v>852</v>
      </c>
      <c r="E187" s="107" t="s">
        <v>36</v>
      </c>
      <c r="F187" s="23"/>
      <c r="G187" s="189"/>
      <c r="H187" s="189">
        <v>0</v>
      </c>
      <c r="I187" s="190"/>
      <c r="J187" s="191"/>
      <c r="K187" s="192">
        <f t="shared" si="22"/>
        <v>0</v>
      </c>
      <c r="L187" s="84">
        <v>57.445</v>
      </c>
      <c r="M187" s="113">
        <f t="shared" si="23"/>
        <v>0</v>
      </c>
      <c r="N187" s="86"/>
    </row>
    <row r="188" spans="1:14" s="72" customFormat="1" ht="141" hidden="1" outlineLevel="1" x14ac:dyDescent="0.3">
      <c r="A188" s="64"/>
      <c r="B188" s="10"/>
      <c r="C188" s="80" t="s">
        <v>931</v>
      </c>
      <c r="D188" s="89" t="s">
        <v>919</v>
      </c>
      <c r="E188" s="107" t="s">
        <v>36</v>
      </c>
      <c r="F188" s="23"/>
      <c r="G188" s="189"/>
      <c r="H188" s="189"/>
      <c r="I188" s="190"/>
      <c r="J188" s="191"/>
      <c r="K188" s="192">
        <f t="shared" si="22"/>
        <v>0</v>
      </c>
      <c r="L188" s="84">
        <v>415.04666666666668</v>
      </c>
      <c r="M188" s="113">
        <f t="shared" si="23"/>
        <v>0</v>
      </c>
      <c r="N188" s="86"/>
    </row>
    <row r="189" spans="1:14" s="72" customFormat="1" ht="142.5" hidden="1" outlineLevel="1" x14ac:dyDescent="0.3">
      <c r="A189" s="64"/>
      <c r="B189" s="10"/>
      <c r="C189" s="80" t="s">
        <v>931</v>
      </c>
      <c r="D189" s="89" t="s">
        <v>920</v>
      </c>
      <c r="E189" s="107" t="s">
        <v>36</v>
      </c>
      <c r="F189" s="23"/>
      <c r="G189" s="189"/>
      <c r="H189" s="189"/>
      <c r="I189" s="190"/>
      <c r="J189" s="191"/>
      <c r="K189" s="192">
        <f t="shared" si="22"/>
        <v>0</v>
      </c>
      <c r="L189" s="84">
        <v>523.25333333333333</v>
      </c>
      <c r="M189" s="113">
        <f t="shared" si="23"/>
        <v>0</v>
      </c>
      <c r="N189" s="86"/>
    </row>
    <row r="190" spans="1:14" s="72" customFormat="1" ht="142.5" hidden="1" outlineLevel="1" x14ac:dyDescent="0.3">
      <c r="A190" s="64"/>
      <c r="B190" s="10"/>
      <c r="C190" s="80" t="s">
        <v>931</v>
      </c>
      <c r="D190" s="89" t="s">
        <v>921</v>
      </c>
      <c r="E190" s="107" t="s">
        <v>36</v>
      </c>
      <c r="F190" s="23"/>
      <c r="G190" s="189"/>
      <c r="H190" s="189"/>
      <c r="I190" s="190"/>
      <c r="J190" s="191"/>
      <c r="K190" s="192">
        <f t="shared" si="22"/>
        <v>0</v>
      </c>
      <c r="L190" s="84">
        <v>244.1866666666667</v>
      </c>
      <c r="M190" s="113">
        <f t="shared" si="23"/>
        <v>0</v>
      </c>
      <c r="N190" s="86"/>
    </row>
    <row r="191" spans="1:14" s="72" customFormat="1" ht="117" hidden="1" outlineLevel="1" x14ac:dyDescent="0.3">
      <c r="A191" s="64"/>
      <c r="B191" s="10"/>
      <c r="C191" s="80" t="s">
        <v>931</v>
      </c>
      <c r="D191" s="89" t="s">
        <v>922</v>
      </c>
      <c r="E191" s="107" t="s">
        <v>36</v>
      </c>
      <c r="F191" s="23"/>
      <c r="G191" s="189"/>
      <c r="H191" s="189"/>
      <c r="I191" s="190"/>
      <c r="J191" s="191"/>
      <c r="K191" s="192">
        <f t="shared" si="22"/>
        <v>0</v>
      </c>
      <c r="L191" s="84">
        <v>38.01</v>
      </c>
      <c r="M191" s="113">
        <f t="shared" si="23"/>
        <v>0</v>
      </c>
      <c r="N191" s="86"/>
    </row>
    <row r="192" spans="1:14" s="72" customFormat="1" ht="117" hidden="1" outlineLevel="1" x14ac:dyDescent="0.3">
      <c r="A192" s="64"/>
      <c r="B192" s="10"/>
      <c r="C192" s="80" t="s">
        <v>931</v>
      </c>
      <c r="D192" s="89" t="s">
        <v>923</v>
      </c>
      <c r="E192" s="107" t="s">
        <v>36</v>
      </c>
      <c r="F192" s="23"/>
      <c r="G192" s="189"/>
      <c r="H192" s="189"/>
      <c r="I192" s="190"/>
      <c r="J192" s="191"/>
      <c r="K192" s="192">
        <f t="shared" si="22"/>
        <v>0</v>
      </c>
      <c r="L192" s="84">
        <v>26.635000000000002</v>
      </c>
      <c r="M192" s="113">
        <f t="shared" si="23"/>
        <v>0</v>
      </c>
      <c r="N192" s="86"/>
    </row>
    <row r="193" spans="1:14" s="72" customFormat="1" ht="118.5" hidden="1" outlineLevel="1" x14ac:dyDescent="0.3">
      <c r="A193" s="64"/>
      <c r="B193" s="10"/>
      <c r="C193" s="80" t="s">
        <v>931</v>
      </c>
      <c r="D193" s="89" t="s">
        <v>924</v>
      </c>
      <c r="E193" s="107" t="s">
        <v>36</v>
      </c>
      <c r="F193" s="23"/>
      <c r="G193" s="189"/>
      <c r="H193" s="189"/>
      <c r="I193" s="190"/>
      <c r="J193" s="191"/>
      <c r="K193" s="192">
        <f t="shared" si="22"/>
        <v>0</v>
      </c>
      <c r="L193" s="84">
        <v>37.31</v>
      </c>
      <c r="M193" s="113">
        <f t="shared" si="23"/>
        <v>0</v>
      </c>
      <c r="N193" s="86"/>
    </row>
    <row r="194" spans="1:14" s="72" customFormat="1" ht="142.5" hidden="1" outlineLevel="1" x14ac:dyDescent="0.3">
      <c r="A194" s="64"/>
      <c r="B194" s="10"/>
      <c r="C194" s="80" t="s">
        <v>931</v>
      </c>
      <c r="D194" s="89" t="s">
        <v>925</v>
      </c>
      <c r="E194" s="107" t="s">
        <v>36</v>
      </c>
      <c r="F194" s="23"/>
      <c r="G194" s="189"/>
      <c r="H194" s="189"/>
      <c r="I194" s="190"/>
      <c r="J194" s="191"/>
      <c r="K194" s="192">
        <f t="shared" si="22"/>
        <v>0</v>
      </c>
      <c r="L194" s="84">
        <v>203.095</v>
      </c>
      <c r="M194" s="113">
        <f t="shared" si="23"/>
        <v>0</v>
      </c>
      <c r="N194" s="86"/>
    </row>
    <row r="195" spans="1:14" hidden="1" outlineLevel="1" x14ac:dyDescent="0.35">
      <c r="B195" s="8"/>
      <c r="C195" s="109"/>
      <c r="D195" s="110" t="s">
        <v>156</v>
      </c>
      <c r="E195" s="111"/>
      <c r="F195" s="14"/>
      <c r="G195" s="15"/>
      <c r="H195" s="15"/>
      <c r="I195" s="15"/>
      <c r="J195" s="16"/>
      <c r="K195" s="76"/>
      <c r="L195" s="112"/>
      <c r="M195" s="88"/>
      <c r="N195" s="86"/>
    </row>
    <row r="196" spans="1:14" ht="117" hidden="1" outlineLevel="1" x14ac:dyDescent="0.35">
      <c r="B196" s="10" t="s">
        <v>155</v>
      </c>
      <c r="C196" s="80" t="s">
        <v>931</v>
      </c>
      <c r="D196" s="89" t="s">
        <v>855</v>
      </c>
      <c r="E196" s="92" t="s">
        <v>36</v>
      </c>
      <c r="F196" s="23"/>
      <c r="G196" s="189"/>
      <c r="H196" s="189">
        <v>3</v>
      </c>
      <c r="I196" s="190"/>
      <c r="J196" s="191"/>
      <c r="K196" s="192">
        <f>SUM(F196:J196)</f>
        <v>3</v>
      </c>
      <c r="L196" s="84">
        <v>975.96333333333325</v>
      </c>
      <c r="M196" s="113">
        <f>K196*L196</f>
        <v>2927.89</v>
      </c>
      <c r="N196" s="86"/>
    </row>
    <row r="197" spans="1:14" ht="117" hidden="1" outlineLevel="1" x14ac:dyDescent="0.35">
      <c r="B197" s="10" t="s">
        <v>157</v>
      </c>
      <c r="C197" s="80" t="s">
        <v>931</v>
      </c>
      <c r="D197" s="89" t="s">
        <v>856</v>
      </c>
      <c r="E197" s="92" t="s">
        <v>36</v>
      </c>
      <c r="F197" s="23"/>
      <c r="G197" s="189"/>
      <c r="H197" s="189">
        <v>6</v>
      </c>
      <c r="I197" s="190"/>
      <c r="J197" s="191"/>
      <c r="K197" s="192">
        <f>SUM(F197:J197)</f>
        <v>6</v>
      </c>
      <c r="L197" s="84">
        <v>964.07999999999993</v>
      </c>
      <c r="M197" s="113">
        <f>K197*L197</f>
        <v>5784.48</v>
      </c>
      <c r="N197" s="86"/>
    </row>
    <row r="198" spans="1:14" hidden="1" outlineLevel="1" x14ac:dyDescent="0.35">
      <c r="B198" s="8"/>
      <c r="C198" s="109"/>
      <c r="D198" s="110" t="s">
        <v>854</v>
      </c>
      <c r="E198" s="111"/>
      <c r="F198" s="14"/>
      <c r="G198" s="15"/>
      <c r="H198" s="15"/>
      <c r="I198" s="15"/>
      <c r="J198" s="16"/>
      <c r="K198" s="76"/>
      <c r="L198" s="112"/>
      <c r="M198" s="88"/>
      <c r="N198" s="86"/>
    </row>
    <row r="199" spans="1:14" ht="96" hidden="1" outlineLevel="1" x14ac:dyDescent="0.35">
      <c r="B199" s="10" t="s">
        <v>158</v>
      </c>
      <c r="C199" s="80" t="s">
        <v>931</v>
      </c>
      <c r="D199" s="89" t="s">
        <v>857</v>
      </c>
      <c r="E199" s="92" t="s">
        <v>36</v>
      </c>
      <c r="F199" s="23"/>
      <c r="G199" s="189"/>
      <c r="H199" s="189">
        <v>3</v>
      </c>
      <c r="I199" s="190"/>
      <c r="J199" s="191"/>
      <c r="K199" s="192">
        <f>SUM(F199:J199)</f>
        <v>3</v>
      </c>
      <c r="L199" s="84">
        <v>257.42250000000001</v>
      </c>
      <c r="M199" s="113">
        <f>K199*L199</f>
        <v>772.26750000000004</v>
      </c>
      <c r="N199" s="86"/>
    </row>
    <row r="200" spans="1:14" ht="48" hidden="1" outlineLevel="1" x14ac:dyDescent="0.35">
      <c r="B200" s="10" t="s">
        <v>159</v>
      </c>
      <c r="C200" s="80" t="s">
        <v>931</v>
      </c>
      <c r="D200" s="89" t="s">
        <v>858</v>
      </c>
      <c r="E200" s="92" t="s">
        <v>36</v>
      </c>
      <c r="F200" s="23"/>
      <c r="G200" s="189"/>
      <c r="H200" s="189">
        <v>1</v>
      </c>
      <c r="I200" s="190"/>
      <c r="J200" s="191"/>
      <c r="K200" s="192">
        <f>SUM(F200:J200)</f>
        <v>1</v>
      </c>
      <c r="L200" s="84">
        <v>1885.8333333333333</v>
      </c>
      <c r="M200" s="113">
        <f>K200*L200</f>
        <v>1885.8333333333333</v>
      </c>
      <c r="N200" s="86"/>
    </row>
    <row r="201" spans="1:14" hidden="1" outlineLevel="1" x14ac:dyDescent="0.35">
      <c r="B201" s="8"/>
      <c r="C201" s="109"/>
      <c r="D201" s="74" t="s">
        <v>161</v>
      </c>
      <c r="E201" s="111"/>
      <c r="F201" s="14"/>
      <c r="G201" s="15"/>
      <c r="H201" s="15"/>
      <c r="I201" s="15"/>
      <c r="J201" s="16"/>
      <c r="K201" s="76"/>
      <c r="L201" s="112"/>
      <c r="M201" s="88"/>
      <c r="N201" s="86"/>
    </row>
    <row r="202" spans="1:14" ht="24.75" hidden="1" outlineLevel="1" thickBot="1" x14ac:dyDescent="0.4">
      <c r="B202" s="10" t="s">
        <v>160</v>
      </c>
      <c r="C202" s="80" t="s">
        <v>931</v>
      </c>
      <c r="D202" s="106" t="s">
        <v>859</v>
      </c>
      <c r="E202" s="92" t="s">
        <v>36</v>
      </c>
      <c r="F202" s="194"/>
      <c r="G202" s="195"/>
      <c r="H202" s="195">
        <v>343</v>
      </c>
      <c r="I202" s="195"/>
      <c r="J202" s="196"/>
      <c r="K202" s="192">
        <f>SUM(F202:J202)</f>
        <v>343</v>
      </c>
      <c r="L202" s="84">
        <v>37.138583333333337</v>
      </c>
      <c r="M202" s="113">
        <f>K202*L202</f>
        <v>12738.534083333334</v>
      </c>
      <c r="N202" s="86"/>
    </row>
    <row r="203" spans="1:14" ht="24.75" collapsed="1" thickBot="1" x14ac:dyDescent="0.4">
      <c r="B203" s="65" t="s">
        <v>162</v>
      </c>
      <c r="C203" s="66"/>
      <c r="D203" s="67"/>
      <c r="E203" s="67"/>
      <c r="F203" s="1"/>
      <c r="G203" s="2"/>
      <c r="H203" s="2"/>
      <c r="I203" s="2"/>
      <c r="J203" s="3"/>
      <c r="K203" s="69"/>
      <c r="L203" s="95"/>
      <c r="M203" s="96">
        <f>SUM(M205:M225)</f>
        <v>160322.04333333333</v>
      </c>
      <c r="N203" s="97"/>
    </row>
    <row r="204" spans="1:14" hidden="1" outlineLevel="1" x14ac:dyDescent="0.35">
      <c r="B204" s="8"/>
      <c r="C204" s="109"/>
      <c r="D204" s="110" t="s">
        <v>539</v>
      </c>
      <c r="E204" s="111"/>
      <c r="F204" s="14"/>
      <c r="G204" s="15"/>
      <c r="H204" s="15"/>
      <c r="I204" s="15"/>
      <c r="J204" s="16"/>
      <c r="K204" s="76"/>
      <c r="L204" s="112"/>
      <c r="M204" s="88"/>
      <c r="N204" s="86"/>
    </row>
    <row r="205" spans="1:14" ht="27.75" hidden="1" customHeight="1" outlineLevel="1" x14ac:dyDescent="0.35">
      <c r="B205" s="7" t="s">
        <v>163</v>
      </c>
      <c r="C205" s="80" t="s">
        <v>931</v>
      </c>
      <c r="D205" s="101" t="s">
        <v>501</v>
      </c>
      <c r="E205" s="92" t="s">
        <v>36</v>
      </c>
      <c r="F205" s="33"/>
      <c r="G205" s="18"/>
      <c r="H205" s="18">
        <v>1</v>
      </c>
      <c r="I205" s="19"/>
      <c r="J205" s="20"/>
      <c r="K205" s="83">
        <f>SUM(F205:J205)</f>
        <v>1</v>
      </c>
      <c r="L205" s="84">
        <v>10012.4</v>
      </c>
      <c r="M205" s="113">
        <f t="shared" ref="M205:M214" si="24">K205*L205</f>
        <v>10012.4</v>
      </c>
      <c r="N205" s="86"/>
    </row>
    <row r="206" spans="1:14" ht="27.75" hidden="1" customHeight="1" outlineLevel="1" x14ac:dyDescent="0.35">
      <c r="B206" s="7" t="s">
        <v>164</v>
      </c>
      <c r="C206" s="80" t="s">
        <v>931</v>
      </c>
      <c r="D206" s="101" t="s">
        <v>502</v>
      </c>
      <c r="E206" s="92" t="s">
        <v>36</v>
      </c>
      <c r="F206" s="34"/>
      <c r="G206" s="18"/>
      <c r="H206" s="18">
        <v>1</v>
      </c>
      <c r="I206" s="19"/>
      <c r="J206" s="20"/>
      <c r="K206" s="83">
        <f t="shared" ref="K206:K214" si="25">SUM(F206:J206)</f>
        <v>1</v>
      </c>
      <c r="L206" s="84">
        <v>2720.44</v>
      </c>
      <c r="M206" s="113">
        <f t="shared" si="24"/>
        <v>2720.44</v>
      </c>
      <c r="N206" s="86"/>
    </row>
    <row r="207" spans="1:14" ht="27.75" hidden="1" customHeight="1" outlineLevel="1" x14ac:dyDescent="0.35">
      <c r="B207" s="7" t="s">
        <v>165</v>
      </c>
      <c r="C207" s="80" t="s">
        <v>931</v>
      </c>
      <c r="D207" s="101" t="s">
        <v>503</v>
      </c>
      <c r="E207" s="92" t="s">
        <v>36</v>
      </c>
      <c r="F207" s="34"/>
      <c r="G207" s="18"/>
      <c r="H207" s="18">
        <v>0</v>
      </c>
      <c r="I207" s="19"/>
      <c r="J207" s="20"/>
      <c r="K207" s="83">
        <f t="shared" si="25"/>
        <v>0</v>
      </c>
      <c r="L207" s="84">
        <v>2720.44</v>
      </c>
      <c r="M207" s="113">
        <f t="shared" si="24"/>
        <v>0</v>
      </c>
      <c r="N207" s="86"/>
    </row>
    <row r="208" spans="1:14" ht="27.75" hidden="1" customHeight="1" outlineLevel="1" x14ac:dyDescent="0.35">
      <c r="B208" s="7" t="s">
        <v>166</v>
      </c>
      <c r="C208" s="80" t="s">
        <v>931</v>
      </c>
      <c r="D208" s="101" t="s">
        <v>504</v>
      </c>
      <c r="E208" s="92" t="s">
        <v>36</v>
      </c>
      <c r="F208" s="34"/>
      <c r="G208" s="18"/>
      <c r="H208" s="18">
        <v>15</v>
      </c>
      <c r="I208" s="19"/>
      <c r="J208" s="20"/>
      <c r="K208" s="83">
        <f t="shared" si="25"/>
        <v>15</v>
      </c>
      <c r="L208" s="84">
        <v>2616.6533333333332</v>
      </c>
      <c r="M208" s="113">
        <f t="shared" si="24"/>
        <v>39249.799999999996</v>
      </c>
      <c r="N208" s="86"/>
    </row>
    <row r="209" spans="2:14" ht="27.75" hidden="1" customHeight="1" outlineLevel="1" x14ac:dyDescent="0.35">
      <c r="B209" s="7" t="s">
        <v>167</v>
      </c>
      <c r="C209" s="80" t="s">
        <v>931</v>
      </c>
      <c r="D209" s="101" t="s">
        <v>505</v>
      </c>
      <c r="E209" s="92" t="s">
        <v>36</v>
      </c>
      <c r="F209" s="34"/>
      <c r="G209" s="18"/>
      <c r="H209" s="18">
        <v>16</v>
      </c>
      <c r="I209" s="19"/>
      <c r="J209" s="20"/>
      <c r="K209" s="83">
        <f t="shared" si="25"/>
        <v>16</v>
      </c>
      <c r="L209" s="84">
        <v>2616.6533333333332</v>
      </c>
      <c r="M209" s="113">
        <f t="shared" si="24"/>
        <v>41866.453333333331</v>
      </c>
      <c r="N209" s="86"/>
    </row>
    <row r="210" spans="2:14" ht="27.75" hidden="1" customHeight="1" outlineLevel="1" x14ac:dyDescent="0.35">
      <c r="B210" s="7" t="s">
        <v>168</v>
      </c>
      <c r="C210" s="80" t="s">
        <v>931</v>
      </c>
      <c r="D210" s="101" t="s">
        <v>506</v>
      </c>
      <c r="E210" s="92" t="s">
        <v>36</v>
      </c>
      <c r="F210" s="34"/>
      <c r="G210" s="18"/>
      <c r="H210" s="18">
        <v>1</v>
      </c>
      <c r="I210" s="19"/>
      <c r="J210" s="20"/>
      <c r="K210" s="83">
        <f t="shared" si="25"/>
        <v>1</v>
      </c>
      <c r="L210" s="84">
        <v>11267.25</v>
      </c>
      <c r="M210" s="113">
        <f t="shared" si="24"/>
        <v>11267.25</v>
      </c>
      <c r="N210" s="86"/>
    </row>
    <row r="211" spans="2:14" ht="27.75" hidden="1" customHeight="1" outlineLevel="1" x14ac:dyDescent="0.35">
      <c r="B211" s="7" t="s">
        <v>169</v>
      </c>
      <c r="C211" s="80" t="s">
        <v>931</v>
      </c>
      <c r="D211" s="101" t="s">
        <v>507</v>
      </c>
      <c r="E211" s="92" t="s">
        <v>36</v>
      </c>
      <c r="F211" s="34"/>
      <c r="G211" s="18"/>
      <c r="H211" s="18">
        <v>4</v>
      </c>
      <c r="I211" s="19"/>
      <c r="J211" s="20"/>
      <c r="K211" s="83">
        <f t="shared" si="25"/>
        <v>4</v>
      </c>
      <c r="L211" s="84">
        <v>8003.25</v>
      </c>
      <c r="M211" s="113">
        <f t="shared" si="24"/>
        <v>32013</v>
      </c>
      <c r="N211" s="86"/>
    </row>
    <row r="212" spans="2:14" ht="27.75" hidden="1" customHeight="1" outlineLevel="1" x14ac:dyDescent="0.35">
      <c r="B212" s="7" t="s">
        <v>170</v>
      </c>
      <c r="C212" s="80" t="s">
        <v>931</v>
      </c>
      <c r="D212" s="101" t="s">
        <v>508</v>
      </c>
      <c r="E212" s="92" t="s">
        <v>36</v>
      </c>
      <c r="F212" s="34"/>
      <c r="G212" s="18"/>
      <c r="H212" s="18">
        <v>1</v>
      </c>
      <c r="I212" s="19"/>
      <c r="J212" s="20"/>
      <c r="K212" s="83">
        <f t="shared" si="25"/>
        <v>1</v>
      </c>
      <c r="L212" s="84">
        <v>8665.5</v>
      </c>
      <c r="M212" s="113">
        <f t="shared" si="24"/>
        <v>8665.5</v>
      </c>
      <c r="N212" s="86"/>
    </row>
    <row r="213" spans="2:14" ht="27.75" hidden="1" customHeight="1" outlineLevel="1" x14ac:dyDescent="0.35">
      <c r="B213" s="7" t="s">
        <v>171</v>
      </c>
      <c r="C213" s="80" t="s">
        <v>931</v>
      </c>
      <c r="D213" s="101" t="s">
        <v>509</v>
      </c>
      <c r="E213" s="92" t="s">
        <v>36</v>
      </c>
      <c r="F213" s="34"/>
      <c r="G213" s="18"/>
      <c r="H213" s="18">
        <v>2</v>
      </c>
      <c r="I213" s="19"/>
      <c r="J213" s="20"/>
      <c r="K213" s="83">
        <f t="shared" si="25"/>
        <v>2</v>
      </c>
      <c r="L213" s="84">
        <v>3438.3583333333336</v>
      </c>
      <c r="M213" s="113">
        <f t="shared" si="24"/>
        <v>6876.7166666666672</v>
      </c>
      <c r="N213" s="86"/>
    </row>
    <row r="214" spans="2:14" ht="27.75" hidden="1" customHeight="1" outlineLevel="1" x14ac:dyDescent="0.35">
      <c r="B214" s="7" t="s">
        <v>172</v>
      </c>
      <c r="C214" s="80" t="s">
        <v>931</v>
      </c>
      <c r="D214" s="101" t="s">
        <v>510</v>
      </c>
      <c r="E214" s="92" t="s">
        <v>36</v>
      </c>
      <c r="F214" s="35"/>
      <c r="G214" s="18"/>
      <c r="H214" s="18">
        <v>1</v>
      </c>
      <c r="I214" s="19"/>
      <c r="J214" s="20"/>
      <c r="K214" s="83">
        <f t="shared" si="25"/>
        <v>1</v>
      </c>
      <c r="L214" s="84">
        <v>7650.4833333333336</v>
      </c>
      <c r="M214" s="113">
        <f t="shared" si="24"/>
        <v>7650.4833333333336</v>
      </c>
      <c r="N214" s="86"/>
    </row>
    <row r="215" spans="2:14" hidden="1" outlineLevel="1" x14ac:dyDescent="0.35">
      <c r="B215" s="8"/>
      <c r="C215" s="109"/>
      <c r="D215" s="110" t="s">
        <v>540</v>
      </c>
      <c r="E215" s="111"/>
      <c r="F215" s="14"/>
      <c r="G215" s="15"/>
      <c r="H215" s="15"/>
      <c r="I215" s="15"/>
      <c r="J215" s="16"/>
      <c r="K215" s="76"/>
      <c r="L215" s="112"/>
      <c r="M215" s="88"/>
      <c r="N215" s="86"/>
    </row>
    <row r="216" spans="2:14" ht="27.75" hidden="1" customHeight="1" outlineLevel="1" x14ac:dyDescent="0.35">
      <c r="B216" s="7" t="s">
        <v>550</v>
      </c>
      <c r="C216" s="80" t="s">
        <v>931</v>
      </c>
      <c r="D216" s="101" t="s">
        <v>541</v>
      </c>
      <c r="E216" s="92" t="s">
        <v>36</v>
      </c>
      <c r="F216" s="17"/>
      <c r="G216" s="24"/>
      <c r="H216" s="25"/>
      <c r="I216" s="25"/>
      <c r="J216" s="26"/>
      <c r="K216" s="83">
        <f t="shared" ref="K216:K225" si="26">SUM(F216:J216)</f>
        <v>0</v>
      </c>
      <c r="L216" s="84">
        <v>10012.4</v>
      </c>
      <c r="M216" s="113">
        <f t="shared" ref="M216:M225" si="27">K216*L216</f>
        <v>0</v>
      </c>
      <c r="N216" s="86"/>
    </row>
    <row r="217" spans="2:14" ht="27.75" hidden="1" customHeight="1" outlineLevel="1" x14ac:dyDescent="0.35">
      <c r="B217" s="7" t="s">
        <v>551</v>
      </c>
      <c r="C217" s="80" t="s">
        <v>931</v>
      </c>
      <c r="D217" s="101" t="s">
        <v>542</v>
      </c>
      <c r="E217" s="92" t="s">
        <v>36</v>
      </c>
      <c r="F217" s="17"/>
      <c r="G217" s="27"/>
      <c r="H217" s="28"/>
      <c r="I217" s="28"/>
      <c r="J217" s="29"/>
      <c r="K217" s="83">
        <f t="shared" si="26"/>
        <v>0</v>
      </c>
      <c r="L217" s="84">
        <v>11150.25</v>
      </c>
      <c r="M217" s="113">
        <f t="shared" si="27"/>
        <v>0</v>
      </c>
      <c r="N217" s="86"/>
    </row>
    <row r="218" spans="2:14" ht="48" hidden="1" outlineLevel="1" x14ac:dyDescent="0.35">
      <c r="B218" s="7" t="s">
        <v>552</v>
      </c>
      <c r="C218" s="80" t="s">
        <v>931</v>
      </c>
      <c r="D218" s="101" t="s">
        <v>543</v>
      </c>
      <c r="E218" s="92" t="s">
        <v>36</v>
      </c>
      <c r="F218" s="17"/>
      <c r="G218" s="27"/>
      <c r="H218" s="28"/>
      <c r="I218" s="28"/>
      <c r="J218" s="29"/>
      <c r="K218" s="83">
        <f t="shared" si="26"/>
        <v>0</v>
      </c>
      <c r="L218" s="84">
        <v>1656.3866666666665</v>
      </c>
      <c r="M218" s="113">
        <f t="shared" si="27"/>
        <v>0</v>
      </c>
      <c r="N218" s="86"/>
    </row>
    <row r="219" spans="2:14" ht="27.75" hidden="1" customHeight="1" outlineLevel="1" x14ac:dyDescent="0.35">
      <c r="B219" s="7" t="s">
        <v>553</v>
      </c>
      <c r="C219" s="80" t="s">
        <v>931</v>
      </c>
      <c r="D219" s="101" t="s">
        <v>544</v>
      </c>
      <c r="E219" s="92" t="s">
        <v>36</v>
      </c>
      <c r="F219" s="17"/>
      <c r="G219" s="27"/>
      <c r="H219" s="28"/>
      <c r="I219" s="28"/>
      <c r="J219" s="29"/>
      <c r="K219" s="83">
        <f t="shared" si="26"/>
        <v>0</v>
      </c>
      <c r="L219" s="84">
        <v>3842.92</v>
      </c>
      <c r="M219" s="113">
        <f t="shared" si="27"/>
        <v>0</v>
      </c>
      <c r="N219" s="86"/>
    </row>
    <row r="220" spans="2:14" ht="27.75" hidden="1" customHeight="1" outlineLevel="1" x14ac:dyDescent="0.35">
      <c r="B220" s="7" t="s">
        <v>554</v>
      </c>
      <c r="C220" s="80" t="s">
        <v>931</v>
      </c>
      <c r="D220" s="101" t="s">
        <v>545</v>
      </c>
      <c r="E220" s="92" t="s">
        <v>36</v>
      </c>
      <c r="F220" s="17"/>
      <c r="G220" s="27"/>
      <c r="H220" s="28"/>
      <c r="I220" s="28"/>
      <c r="J220" s="29"/>
      <c r="K220" s="83">
        <f t="shared" si="26"/>
        <v>0</v>
      </c>
      <c r="L220" s="84">
        <v>4448.3533333333335</v>
      </c>
      <c r="M220" s="113">
        <f t="shared" si="27"/>
        <v>0</v>
      </c>
      <c r="N220" s="86"/>
    </row>
    <row r="221" spans="2:14" ht="27.75" hidden="1" customHeight="1" outlineLevel="1" x14ac:dyDescent="0.35">
      <c r="B221" s="7" t="s">
        <v>555</v>
      </c>
      <c r="C221" s="80" t="s">
        <v>931</v>
      </c>
      <c r="D221" s="101" t="s">
        <v>546</v>
      </c>
      <c r="E221" s="92" t="s">
        <v>36</v>
      </c>
      <c r="F221" s="17"/>
      <c r="G221" s="27"/>
      <c r="H221" s="28"/>
      <c r="I221" s="28"/>
      <c r="J221" s="29"/>
      <c r="K221" s="83">
        <f t="shared" si="26"/>
        <v>0</v>
      </c>
      <c r="L221" s="84">
        <v>3175.7999999999997</v>
      </c>
      <c r="M221" s="113">
        <f t="shared" si="27"/>
        <v>0</v>
      </c>
      <c r="N221" s="86"/>
    </row>
    <row r="222" spans="2:14" ht="48" hidden="1" outlineLevel="1" x14ac:dyDescent="0.35">
      <c r="B222" s="7" t="s">
        <v>556</v>
      </c>
      <c r="C222" s="80" t="s">
        <v>931</v>
      </c>
      <c r="D222" s="101" t="s">
        <v>547</v>
      </c>
      <c r="E222" s="92" t="s">
        <v>36</v>
      </c>
      <c r="F222" s="17"/>
      <c r="G222" s="27"/>
      <c r="H222" s="28"/>
      <c r="I222" s="28"/>
      <c r="J222" s="29"/>
      <c r="K222" s="83">
        <f t="shared" si="26"/>
        <v>0</v>
      </c>
      <c r="L222" s="84">
        <v>2848.9599999999996</v>
      </c>
      <c r="M222" s="113">
        <f t="shared" si="27"/>
        <v>0</v>
      </c>
      <c r="N222" s="86"/>
    </row>
    <row r="223" spans="2:14" ht="27.75" hidden="1" customHeight="1" outlineLevel="1" x14ac:dyDescent="0.35">
      <c r="B223" s="7" t="s">
        <v>557</v>
      </c>
      <c r="C223" s="80" t="s">
        <v>931</v>
      </c>
      <c r="D223" s="101" t="s">
        <v>548</v>
      </c>
      <c r="E223" s="92" t="s">
        <v>36</v>
      </c>
      <c r="F223" s="17"/>
      <c r="G223" s="27"/>
      <c r="H223" s="28"/>
      <c r="I223" s="28"/>
      <c r="J223" s="29"/>
      <c r="K223" s="83">
        <f t="shared" si="26"/>
        <v>0</v>
      </c>
      <c r="L223" s="84">
        <v>5915.1733333333332</v>
      </c>
      <c r="M223" s="113">
        <f t="shared" si="27"/>
        <v>0</v>
      </c>
      <c r="N223" s="86"/>
    </row>
    <row r="224" spans="2:14" ht="27.75" hidden="1" customHeight="1" outlineLevel="1" x14ac:dyDescent="0.35">
      <c r="B224" s="7" t="s">
        <v>558</v>
      </c>
      <c r="C224" s="80" t="s">
        <v>931</v>
      </c>
      <c r="D224" s="101" t="s">
        <v>549</v>
      </c>
      <c r="E224" s="92" t="s">
        <v>36</v>
      </c>
      <c r="F224" s="17"/>
      <c r="G224" s="27"/>
      <c r="H224" s="28"/>
      <c r="I224" s="28"/>
      <c r="J224" s="29"/>
      <c r="K224" s="83">
        <f t="shared" si="26"/>
        <v>0</v>
      </c>
      <c r="L224" s="84">
        <v>2550.7999999999997</v>
      </c>
      <c r="M224" s="113">
        <f t="shared" si="27"/>
        <v>0</v>
      </c>
      <c r="N224" s="86"/>
    </row>
    <row r="225" spans="2:14" ht="27.75" hidden="1" customHeight="1" outlineLevel="1" thickBot="1" x14ac:dyDescent="0.4">
      <c r="B225" s="7" t="s">
        <v>559</v>
      </c>
      <c r="C225" s="80" t="s">
        <v>931</v>
      </c>
      <c r="D225" s="101" t="s">
        <v>932</v>
      </c>
      <c r="E225" s="92" t="s">
        <v>36</v>
      </c>
      <c r="F225" s="17"/>
      <c r="G225" s="30"/>
      <c r="H225" s="31"/>
      <c r="I225" s="31"/>
      <c r="J225" s="32"/>
      <c r="K225" s="83">
        <f t="shared" si="26"/>
        <v>0</v>
      </c>
      <c r="L225" s="84">
        <v>17506.88</v>
      </c>
      <c r="M225" s="113">
        <f t="shared" si="27"/>
        <v>0</v>
      </c>
      <c r="N225" s="86"/>
    </row>
    <row r="226" spans="2:14" s="94" customFormat="1" ht="24.75" collapsed="1" thickBot="1" x14ac:dyDescent="0.4">
      <c r="B226" s="65" t="s">
        <v>173</v>
      </c>
      <c r="C226" s="66"/>
      <c r="D226" s="67"/>
      <c r="E226" s="67"/>
      <c r="F226" s="1"/>
      <c r="G226" s="2"/>
      <c r="H226" s="2"/>
      <c r="I226" s="2"/>
      <c r="J226" s="3"/>
      <c r="K226" s="69"/>
      <c r="L226" s="95"/>
      <c r="M226" s="96">
        <f>SUM(M227:M232)</f>
        <v>11395.127075000002</v>
      </c>
      <c r="N226" s="97"/>
    </row>
    <row r="227" spans="2:14" s="94" customFormat="1" hidden="1" outlineLevel="1" x14ac:dyDescent="0.35">
      <c r="B227" s="4"/>
      <c r="C227" s="87"/>
      <c r="D227" s="110" t="s">
        <v>174</v>
      </c>
      <c r="E227" s="114"/>
      <c r="F227" s="14"/>
      <c r="G227" s="15"/>
      <c r="H227" s="15"/>
      <c r="I227" s="15"/>
      <c r="J227" s="16"/>
      <c r="K227" s="76"/>
      <c r="L227" s="112"/>
      <c r="M227" s="88"/>
      <c r="N227" s="86"/>
    </row>
    <row r="228" spans="2:14" s="94" customFormat="1" ht="48" hidden="1" outlineLevel="1" x14ac:dyDescent="0.35">
      <c r="B228" s="7" t="s">
        <v>175</v>
      </c>
      <c r="C228" s="80" t="s">
        <v>931</v>
      </c>
      <c r="D228" s="101" t="s">
        <v>612</v>
      </c>
      <c r="E228" s="115" t="s">
        <v>40</v>
      </c>
      <c r="F228" s="17"/>
      <c r="G228" s="18"/>
      <c r="H228" s="18">
        <v>1390</v>
      </c>
      <c r="I228" s="19"/>
      <c r="J228" s="20"/>
      <c r="K228" s="83">
        <f>SUM(F228:J228)</f>
        <v>1390</v>
      </c>
      <c r="L228" s="84">
        <v>6.2623625000000009</v>
      </c>
      <c r="M228" s="85">
        <f>K228*L228</f>
        <v>8704.6838750000006</v>
      </c>
      <c r="N228" s="86"/>
    </row>
    <row r="229" spans="2:14" s="94" customFormat="1" hidden="1" outlineLevel="1" x14ac:dyDescent="0.35">
      <c r="B229" s="8"/>
      <c r="C229" s="109"/>
      <c r="D229" s="110" t="s">
        <v>176</v>
      </c>
      <c r="E229" s="116"/>
      <c r="F229" s="14"/>
      <c r="G229" s="15"/>
      <c r="H229" s="15"/>
      <c r="I229" s="15"/>
      <c r="J229" s="16"/>
      <c r="K229" s="76"/>
      <c r="L229" s="112"/>
      <c r="M229" s="88"/>
      <c r="N229" s="86"/>
    </row>
    <row r="230" spans="2:14" s="94" customFormat="1" ht="46.5" hidden="1" outlineLevel="1" x14ac:dyDescent="0.35">
      <c r="B230" s="7" t="s">
        <v>177</v>
      </c>
      <c r="C230" s="80" t="s">
        <v>931</v>
      </c>
      <c r="D230" s="101" t="s">
        <v>613</v>
      </c>
      <c r="E230" s="115" t="s">
        <v>14</v>
      </c>
      <c r="F230" s="17"/>
      <c r="G230" s="18"/>
      <c r="H230" s="18">
        <v>1</v>
      </c>
      <c r="I230" s="19"/>
      <c r="J230" s="20"/>
      <c r="K230" s="83">
        <f>SUM(F230:J230)</f>
        <v>1</v>
      </c>
      <c r="L230" s="84">
        <v>963.48106666666672</v>
      </c>
      <c r="M230" s="85">
        <f>K230*L230</f>
        <v>963.48106666666672</v>
      </c>
      <c r="N230" s="86"/>
    </row>
    <row r="231" spans="2:14" s="94" customFormat="1" ht="72" hidden="1" outlineLevel="1" x14ac:dyDescent="0.35">
      <c r="B231" s="7" t="s">
        <v>178</v>
      </c>
      <c r="C231" s="80" t="s">
        <v>931</v>
      </c>
      <c r="D231" s="101" t="s">
        <v>614</v>
      </c>
      <c r="E231" s="115" t="s">
        <v>14</v>
      </c>
      <c r="F231" s="17"/>
      <c r="G231" s="18"/>
      <c r="H231" s="18">
        <v>1</v>
      </c>
      <c r="I231" s="19"/>
      <c r="J231" s="20"/>
      <c r="K231" s="83">
        <f>SUM(F231:J231)</f>
        <v>1</v>
      </c>
      <c r="L231" s="84">
        <v>863.48106666666672</v>
      </c>
      <c r="M231" s="85">
        <f>K231*L231</f>
        <v>863.48106666666672</v>
      </c>
      <c r="N231" s="86"/>
    </row>
    <row r="232" spans="2:14" s="94" customFormat="1" ht="47.25" hidden="1" outlineLevel="1" thickBot="1" x14ac:dyDescent="0.4">
      <c r="B232" s="7" t="s">
        <v>179</v>
      </c>
      <c r="C232" s="80" t="s">
        <v>931</v>
      </c>
      <c r="D232" s="101" t="s">
        <v>615</v>
      </c>
      <c r="E232" s="115" t="s">
        <v>14</v>
      </c>
      <c r="F232" s="17"/>
      <c r="G232" s="18"/>
      <c r="H232" s="18">
        <v>1</v>
      </c>
      <c r="I232" s="19"/>
      <c r="J232" s="20"/>
      <c r="K232" s="83">
        <f>SUM(F232:J232)</f>
        <v>1</v>
      </c>
      <c r="L232" s="84">
        <v>863.48106666666672</v>
      </c>
      <c r="M232" s="85">
        <f>K232*L232</f>
        <v>863.48106666666672</v>
      </c>
      <c r="N232" s="86"/>
    </row>
    <row r="233" spans="2:14" s="94" customFormat="1" ht="24.75" collapsed="1" thickBot="1" x14ac:dyDescent="0.4">
      <c r="B233" s="65" t="s">
        <v>180</v>
      </c>
      <c r="C233" s="66"/>
      <c r="D233" s="67"/>
      <c r="E233" s="67"/>
      <c r="F233" s="1"/>
      <c r="G233" s="2"/>
      <c r="H233" s="2"/>
      <c r="I233" s="2"/>
      <c r="J233" s="3"/>
      <c r="K233" s="69"/>
      <c r="L233" s="95"/>
      <c r="M233" s="96">
        <f>SUM(M234:M235)</f>
        <v>12426.460296233457</v>
      </c>
      <c r="N233" s="97"/>
    </row>
    <row r="234" spans="2:14" s="94" customFormat="1" ht="32.25" hidden="1" customHeight="1" outlineLevel="1" x14ac:dyDescent="0.35">
      <c r="B234" s="7" t="s">
        <v>181</v>
      </c>
      <c r="C234" s="80" t="s">
        <v>931</v>
      </c>
      <c r="D234" s="106" t="s">
        <v>560</v>
      </c>
      <c r="E234" s="115" t="s">
        <v>44</v>
      </c>
      <c r="F234" s="17"/>
      <c r="G234" s="18"/>
      <c r="H234" s="18"/>
      <c r="I234" s="19"/>
      <c r="J234" s="20"/>
      <c r="K234" s="83">
        <f>SUM(F234:J234)</f>
        <v>0</v>
      </c>
      <c r="L234" s="84">
        <v>311.65116833333337</v>
      </c>
      <c r="M234" s="85">
        <f>K234*L234</f>
        <v>0</v>
      </c>
      <c r="N234" s="86"/>
    </row>
    <row r="235" spans="2:14" s="94" customFormat="1" ht="32.25" hidden="1" customHeight="1" outlineLevel="1" thickBot="1" x14ac:dyDescent="0.4">
      <c r="B235" s="7" t="s">
        <v>561</v>
      </c>
      <c r="C235" s="80" t="s">
        <v>931</v>
      </c>
      <c r="D235" s="106" t="s">
        <v>616</v>
      </c>
      <c r="E235" s="115" t="s">
        <v>14</v>
      </c>
      <c r="F235" s="17"/>
      <c r="G235" s="18"/>
      <c r="H235" s="18">
        <v>305.77999999999997</v>
      </c>
      <c r="I235" s="18"/>
      <c r="J235" s="18"/>
      <c r="K235" s="83">
        <f>SUM(F235:J235)</f>
        <v>305.77999999999997</v>
      </c>
      <c r="L235" s="84">
        <v>40.638564642008824</v>
      </c>
      <c r="M235" s="85">
        <f>K235*L235</f>
        <v>12426.460296233457</v>
      </c>
      <c r="N235" s="86"/>
    </row>
    <row r="236" spans="2:14" s="94" customFormat="1" ht="24.75" collapsed="1" thickBot="1" x14ac:dyDescent="0.4">
      <c r="B236" s="65" t="s">
        <v>182</v>
      </c>
      <c r="C236" s="66"/>
      <c r="D236" s="67"/>
      <c r="E236" s="67"/>
      <c r="F236" s="1"/>
      <c r="G236" s="2"/>
      <c r="H236" s="2"/>
      <c r="I236" s="2"/>
      <c r="J236" s="3"/>
      <c r="K236" s="69"/>
      <c r="L236" s="95"/>
      <c r="M236" s="96">
        <f>SUM(M238:M293)</f>
        <v>0</v>
      </c>
      <c r="N236" s="97"/>
    </row>
    <row r="237" spans="2:14" s="94" customFormat="1" hidden="1" outlineLevel="1" x14ac:dyDescent="0.35">
      <c r="B237" s="8"/>
      <c r="C237" s="109"/>
      <c r="D237" s="110" t="s">
        <v>764</v>
      </c>
      <c r="E237" s="116"/>
      <c r="F237" s="14"/>
      <c r="G237" s="15"/>
      <c r="H237" s="15"/>
      <c r="I237" s="15"/>
      <c r="J237" s="16"/>
      <c r="K237" s="76"/>
      <c r="L237" s="112"/>
      <c r="M237" s="88"/>
      <c r="N237" s="86"/>
    </row>
    <row r="238" spans="2:14" s="94" customFormat="1" ht="48" hidden="1" outlineLevel="1" x14ac:dyDescent="0.35">
      <c r="B238" s="7" t="s">
        <v>184</v>
      </c>
      <c r="C238" s="80" t="s">
        <v>931</v>
      </c>
      <c r="D238" s="187" t="s">
        <v>765</v>
      </c>
      <c r="E238" s="92" t="s">
        <v>36</v>
      </c>
      <c r="F238" s="17"/>
      <c r="G238" s="18"/>
      <c r="H238" s="18"/>
      <c r="I238" s="19"/>
      <c r="J238" s="20"/>
      <c r="K238" s="83">
        <f t="shared" ref="K238:K260" si="28">SUM(F238:J238)</f>
        <v>0</v>
      </c>
      <c r="L238" s="84">
        <v>101.82740329912133</v>
      </c>
      <c r="M238" s="85">
        <f t="shared" ref="M238:M260" si="29">K238*L238</f>
        <v>0</v>
      </c>
      <c r="N238" s="86"/>
    </row>
    <row r="239" spans="2:14" s="94" customFormat="1" ht="72" hidden="1" outlineLevel="1" x14ac:dyDescent="0.35">
      <c r="B239" s="7" t="s">
        <v>186</v>
      </c>
      <c r="C239" s="80" t="s">
        <v>931</v>
      </c>
      <c r="D239" s="187" t="s">
        <v>766</v>
      </c>
      <c r="E239" s="92" t="s">
        <v>36</v>
      </c>
      <c r="F239" s="17"/>
      <c r="G239" s="18"/>
      <c r="H239" s="18"/>
      <c r="I239" s="19"/>
      <c r="J239" s="20"/>
      <c r="K239" s="83">
        <f t="shared" si="28"/>
        <v>0</v>
      </c>
      <c r="L239" s="84">
        <v>263.90523300379931</v>
      </c>
      <c r="M239" s="85">
        <f t="shared" si="29"/>
        <v>0</v>
      </c>
      <c r="N239" s="86"/>
    </row>
    <row r="240" spans="2:14" s="94" customFormat="1" ht="144" hidden="1" outlineLevel="1" x14ac:dyDescent="0.35">
      <c r="B240" s="7" t="s">
        <v>187</v>
      </c>
      <c r="C240" s="80" t="s">
        <v>931</v>
      </c>
      <c r="D240" s="187" t="s">
        <v>767</v>
      </c>
      <c r="E240" s="92" t="s">
        <v>36</v>
      </c>
      <c r="F240" s="17"/>
      <c r="G240" s="18"/>
      <c r="H240" s="18"/>
      <c r="I240" s="19"/>
      <c r="J240" s="20"/>
      <c r="K240" s="83">
        <f t="shared" si="28"/>
        <v>0</v>
      </c>
      <c r="L240" s="84">
        <v>1197.0550228175834</v>
      </c>
      <c r="M240" s="85">
        <f t="shared" si="29"/>
        <v>0</v>
      </c>
      <c r="N240" s="86"/>
    </row>
    <row r="241" spans="2:14" s="94" customFormat="1" ht="168" hidden="1" outlineLevel="1" x14ac:dyDescent="0.35">
      <c r="B241" s="7" t="s">
        <v>188</v>
      </c>
      <c r="C241" s="80" t="s">
        <v>931</v>
      </c>
      <c r="D241" s="187" t="s">
        <v>768</v>
      </c>
      <c r="E241" s="92" t="s">
        <v>36</v>
      </c>
      <c r="F241" s="17"/>
      <c r="G241" s="18"/>
      <c r="H241" s="18"/>
      <c r="I241" s="19"/>
      <c r="J241" s="20"/>
      <c r="K241" s="83">
        <f t="shared" si="28"/>
        <v>0</v>
      </c>
      <c r="L241" s="84">
        <v>1335.3883561509167</v>
      </c>
      <c r="M241" s="85">
        <f t="shared" si="29"/>
        <v>0</v>
      </c>
      <c r="N241" s="86"/>
    </row>
    <row r="242" spans="2:14" s="94" customFormat="1" ht="72" hidden="1" outlineLevel="1" x14ac:dyDescent="0.35">
      <c r="B242" s="7" t="s">
        <v>189</v>
      </c>
      <c r="C242" s="80" t="s">
        <v>931</v>
      </c>
      <c r="D242" s="187" t="s">
        <v>769</v>
      </c>
      <c r="E242" s="92" t="s">
        <v>36</v>
      </c>
      <c r="F242" s="17"/>
      <c r="G242" s="18"/>
      <c r="H242" s="18"/>
      <c r="I242" s="19"/>
      <c r="J242" s="20"/>
      <c r="K242" s="83">
        <f t="shared" si="28"/>
        <v>0</v>
      </c>
      <c r="L242" s="84">
        <v>353.93763650485698</v>
      </c>
      <c r="M242" s="85">
        <f t="shared" si="29"/>
        <v>0</v>
      </c>
      <c r="N242" s="86"/>
    </row>
    <row r="243" spans="2:14" s="94" customFormat="1" ht="94.5" hidden="1" outlineLevel="1" x14ac:dyDescent="0.35">
      <c r="B243" s="7" t="s">
        <v>191</v>
      </c>
      <c r="C243" s="198" t="s">
        <v>936</v>
      </c>
      <c r="D243" s="199" t="s">
        <v>933</v>
      </c>
      <c r="E243" s="92" t="s">
        <v>36</v>
      </c>
      <c r="F243" s="17"/>
      <c r="G243" s="18"/>
      <c r="H243" s="18"/>
      <c r="I243" s="19"/>
      <c r="J243" s="20"/>
      <c r="K243" s="83">
        <f>SUM(F243:J243)</f>
        <v>0</v>
      </c>
      <c r="L243" s="84">
        <v>331.95</v>
      </c>
      <c r="M243" s="85">
        <f>K243*L243</f>
        <v>0</v>
      </c>
      <c r="N243" s="86"/>
    </row>
    <row r="244" spans="2:14" s="94" customFormat="1" ht="48" hidden="1" outlineLevel="1" x14ac:dyDescent="0.35">
      <c r="B244" s="7" t="s">
        <v>192</v>
      </c>
      <c r="C244" s="80" t="s">
        <v>931</v>
      </c>
      <c r="D244" s="187" t="s">
        <v>770</v>
      </c>
      <c r="E244" s="92" t="s">
        <v>36</v>
      </c>
      <c r="F244" s="17"/>
      <c r="G244" s="18"/>
      <c r="H244" s="18"/>
      <c r="I244" s="19"/>
      <c r="J244" s="20"/>
      <c r="K244" s="83">
        <f t="shared" si="28"/>
        <v>0</v>
      </c>
      <c r="L244" s="84">
        <v>353.56759427428369</v>
      </c>
      <c r="M244" s="85">
        <f t="shared" si="29"/>
        <v>0</v>
      </c>
      <c r="N244" s="86"/>
    </row>
    <row r="245" spans="2:14" s="94" customFormat="1" ht="48" hidden="1" outlineLevel="1" x14ac:dyDescent="0.35">
      <c r="B245" s="7" t="s">
        <v>193</v>
      </c>
      <c r="C245" s="80" t="s">
        <v>931</v>
      </c>
      <c r="D245" s="187" t="s">
        <v>771</v>
      </c>
      <c r="E245" s="92" t="s">
        <v>36</v>
      </c>
      <c r="F245" s="17"/>
      <c r="G245" s="18"/>
      <c r="H245" s="18"/>
      <c r="I245" s="19"/>
      <c r="J245" s="20"/>
      <c r="K245" s="83">
        <f t="shared" si="28"/>
        <v>0</v>
      </c>
      <c r="L245" s="84">
        <v>390.43369288039099</v>
      </c>
      <c r="M245" s="85">
        <f t="shared" si="29"/>
        <v>0</v>
      </c>
      <c r="N245" s="86"/>
    </row>
    <row r="246" spans="2:14" s="94" customFormat="1" ht="48" hidden="1" outlineLevel="1" x14ac:dyDescent="0.35">
      <c r="B246" s="7" t="s">
        <v>194</v>
      </c>
      <c r="C246" s="80" t="s">
        <v>931</v>
      </c>
      <c r="D246" s="187" t="s">
        <v>772</v>
      </c>
      <c r="E246" s="92" t="s">
        <v>36</v>
      </c>
      <c r="F246" s="17"/>
      <c r="G246" s="18"/>
      <c r="H246" s="18"/>
      <c r="I246" s="19"/>
      <c r="J246" s="20"/>
      <c r="K246" s="83">
        <f t="shared" si="28"/>
        <v>0</v>
      </c>
      <c r="L246" s="84">
        <v>188.97595672126101</v>
      </c>
      <c r="M246" s="85">
        <f t="shared" si="29"/>
        <v>0</v>
      </c>
      <c r="N246" s="86"/>
    </row>
    <row r="247" spans="2:14" s="94" customFormat="1" ht="96" hidden="1" outlineLevel="1" x14ac:dyDescent="0.35">
      <c r="B247" s="7" t="s">
        <v>195</v>
      </c>
      <c r="C247" s="80" t="s">
        <v>931</v>
      </c>
      <c r="D247" s="187" t="s">
        <v>773</v>
      </c>
      <c r="E247" s="92" t="s">
        <v>36</v>
      </c>
      <c r="F247" s="17"/>
      <c r="G247" s="18"/>
      <c r="H247" s="18"/>
      <c r="I247" s="19"/>
      <c r="J247" s="20"/>
      <c r="K247" s="83">
        <f t="shared" si="28"/>
        <v>0</v>
      </c>
      <c r="L247" s="84">
        <v>2106.0360862666671</v>
      </c>
      <c r="M247" s="85">
        <f t="shared" si="29"/>
        <v>0</v>
      </c>
      <c r="N247" s="86"/>
    </row>
    <row r="248" spans="2:14" s="94" customFormat="1" ht="96" hidden="1" outlineLevel="1" x14ac:dyDescent="0.35">
      <c r="B248" s="7" t="s">
        <v>196</v>
      </c>
      <c r="C248" s="80" t="s">
        <v>931</v>
      </c>
      <c r="D248" s="187" t="s">
        <v>774</v>
      </c>
      <c r="E248" s="92" t="s">
        <v>36</v>
      </c>
      <c r="F248" s="17"/>
      <c r="G248" s="18"/>
      <c r="H248" s="18"/>
      <c r="I248" s="19"/>
      <c r="J248" s="20"/>
      <c r="K248" s="83">
        <f t="shared" si="28"/>
        <v>0</v>
      </c>
      <c r="L248" s="84">
        <v>2018.9023841666667</v>
      </c>
      <c r="M248" s="85">
        <f t="shared" si="29"/>
        <v>0</v>
      </c>
      <c r="N248" s="86"/>
    </row>
    <row r="249" spans="2:14" s="94" customFormat="1" ht="168" hidden="1" outlineLevel="1" x14ac:dyDescent="0.35">
      <c r="B249" s="7" t="s">
        <v>197</v>
      </c>
      <c r="C249" s="80" t="s">
        <v>931</v>
      </c>
      <c r="D249" s="187" t="s">
        <v>775</v>
      </c>
      <c r="E249" s="92" t="s">
        <v>36</v>
      </c>
      <c r="F249" s="17"/>
      <c r="G249" s="18"/>
      <c r="H249" s="18"/>
      <c r="I249" s="19"/>
      <c r="J249" s="20"/>
      <c r="K249" s="83">
        <f t="shared" si="28"/>
        <v>0</v>
      </c>
      <c r="L249" s="84">
        <v>1399.4881496666667</v>
      </c>
      <c r="M249" s="85">
        <f t="shared" si="29"/>
        <v>0</v>
      </c>
      <c r="N249" s="86"/>
    </row>
    <row r="250" spans="2:14" s="94" customFormat="1" ht="72" hidden="1" outlineLevel="1" x14ac:dyDescent="0.35">
      <c r="B250" s="7" t="s">
        <v>198</v>
      </c>
      <c r="C250" s="80" t="s">
        <v>931</v>
      </c>
      <c r="D250" s="187" t="s">
        <v>776</v>
      </c>
      <c r="E250" s="92" t="s">
        <v>36</v>
      </c>
      <c r="F250" s="17"/>
      <c r="G250" s="18"/>
      <c r="H250" s="18"/>
      <c r="I250" s="19"/>
      <c r="J250" s="20"/>
      <c r="K250" s="83">
        <f t="shared" si="28"/>
        <v>0</v>
      </c>
      <c r="L250" s="84">
        <v>743.81535699053404</v>
      </c>
      <c r="M250" s="85">
        <f t="shared" si="29"/>
        <v>0</v>
      </c>
      <c r="N250" s="86"/>
    </row>
    <row r="251" spans="2:14" s="94" customFormat="1" ht="72" hidden="1" outlineLevel="1" x14ac:dyDescent="0.35">
      <c r="B251" s="7" t="s">
        <v>199</v>
      </c>
      <c r="C251" s="80" t="s">
        <v>931</v>
      </c>
      <c r="D251" s="187" t="s">
        <v>777</v>
      </c>
      <c r="E251" s="92" t="s">
        <v>36</v>
      </c>
      <c r="F251" s="17"/>
      <c r="G251" s="18"/>
      <c r="H251" s="18"/>
      <c r="I251" s="19"/>
      <c r="J251" s="20"/>
      <c r="K251" s="83">
        <f t="shared" si="28"/>
        <v>0</v>
      </c>
      <c r="L251" s="84">
        <v>318.88402616361765</v>
      </c>
      <c r="M251" s="85">
        <f t="shared" si="29"/>
        <v>0</v>
      </c>
      <c r="N251" s="86"/>
    </row>
    <row r="252" spans="2:14" s="94" customFormat="1" ht="48" hidden="1" outlineLevel="1" x14ac:dyDescent="0.35">
      <c r="B252" s="7" t="s">
        <v>200</v>
      </c>
      <c r="C252" s="80" t="s">
        <v>931</v>
      </c>
      <c r="D252" s="187" t="s">
        <v>778</v>
      </c>
      <c r="E252" s="92" t="s">
        <v>36</v>
      </c>
      <c r="F252" s="17"/>
      <c r="G252" s="18"/>
      <c r="H252" s="18"/>
      <c r="I252" s="19"/>
      <c r="J252" s="20"/>
      <c r="K252" s="83">
        <f t="shared" si="28"/>
        <v>0</v>
      </c>
      <c r="L252" s="84">
        <v>1252.3128203333333</v>
      </c>
      <c r="M252" s="85">
        <f t="shared" si="29"/>
        <v>0</v>
      </c>
      <c r="N252" s="86"/>
    </row>
    <row r="253" spans="2:14" s="94" customFormat="1" ht="48" hidden="1" outlineLevel="1" x14ac:dyDescent="0.35">
      <c r="B253" s="7" t="s">
        <v>201</v>
      </c>
      <c r="C253" s="80" t="s">
        <v>931</v>
      </c>
      <c r="D253" s="187" t="s">
        <v>779</v>
      </c>
      <c r="E253" s="92" t="s">
        <v>36</v>
      </c>
      <c r="F253" s="17"/>
      <c r="G253" s="18"/>
      <c r="H253" s="18"/>
      <c r="I253" s="19"/>
      <c r="J253" s="20"/>
      <c r="K253" s="83">
        <f t="shared" si="28"/>
        <v>0</v>
      </c>
      <c r="L253" s="84">
        <v>114.514175452635</v>
      </c>
      <c r="M253" s="85">
        <f t="shared" si="29"/>
        <v>0</v>
      </c>
      <c r="N253" s="86"/>
    </row>
    <row r="254" spans="2:14" s="94" customFormat="1" ht="72" hidden="1" outlineLevel="1" x14ac:dyDescent="0.35">
      <c r="B254" s="7" t="s">
        <v>202</v>
      </c>
      <c r="C254" s="80" t="s">
        <v>931</v>
      </c>
      <c r="D254" s="187" t="s">
        <v>780</v>
      </c>
      <c r="E254" s="92" t="s">
        <v>36</v>
      </c>
      <c r="F254" s="17"/>
      <c r="G254" s="18"/>
      <c r="H254" s="18"/>
      <c r="I254" s="19"/>
      <c r="J254" s="20"/>
      <c r="K254" s="83">
        <f t="shared" si="28"/>
        <v>0</v>
      </c>
      <c r="L254" s="84">
        <v>583.28111899999999</v>
      </c>
      <c r="M254" s="85">
        <f t="shared" si="29"/>
        <v>0</v>
      </c>
      <c r="N254" s="86"/>
    </row>
    <row r="255" spans="2:14" s="94" customFormat="1" ht="48" hidden="1" outlineLevel="1" x14ac:dyDescent="0.35">
      <c r="B255" s="7" t="s">
        <v>800</v>
      </c>
      <c r="C255" s="80" t="s">
        <v>931</v>
      </c>
      <c r="D255" s="187" t="s">
        <v>781</v>
      </c>
      <c r="E255" s="92" t="s">
        <v>36</v>
      </c>
      <c r="F255" s="17"/>
      <c r="G255" s="18"/>
      <c r="H255" s="18"/>
      <c r="I255" s="19"/>
      <c r="J255" s="20"/>
      <c r="K255" s="83">
        <f t="shared" si="28"/>
        <v>0</v>
      </c>
      <c r="L255" s="84">
        <v>251.55241599999999</v>
      </c>
      <c r="M255" s="85">
        <f t="shared" si="29"/>
        <v>0</v>
      </c>
      <c r="N255" s="86"/>
    </row>
    <row r="256" spans="2:14" s="94" customFormat="1" hidden="1" outlineLevel="1" x14ac:dyDescent="0.35">
      <c r="B256" s="7" t="s">
        <v>801</v>
      </c>
      <c r="C256" s="80" t="s">
        <v>931</v>
      </c>
      <c r="D256" s="187" t="s">
        <v>782</v>
      </c>
      <c r="E256" s="92" t="s">
        <v>36</v>
      </c>
      <c r="F256" s="17"/>
      <c r="G256" s="18"/>
      <c r="H256" s="18"/>
      <c r="I256" s="19"/>
      <c r="J256" s="20"/>
      <c r="K256" s="83">
        <f t="shared" si="28"/>
        <v>0</v>
      </c>
      <c r="L256" s="84">
        <v>510.7322283333333</v>
      </c>
      <c r="M256" s="85">
        <f t="shared" si="29"/>
        <v>0</v>
      </c>
      <c r="N256" s="86"/>
    </row>
    <row r="257" spans="2:14" s="94" customFormat="1" ht="120" hidden="1" outlineLevel="1" x14ac:dyDescent="0.35">
      <c r="B257" s="7" t="s">
        <v>802</v>
      </c>
      <c r="C257" s="80" t="s">
        <v>931</v>
      </c>
      <c r="D257" s="187" t="s">
        <v>783</v>
      </c>
      <c r="E257" s="92" t="s">
        <v>36</v>
      </c>
      <c r="F257" s="17"/>
      <c r="G257" s="18"/>
      <c r="H257" s="18"/>
      <c r="I257" s="19"/>
      <c r="J257" s="20"/>
      <c r="K257" s="83">
        <f t="shared" si="28"/>
        <v>0</v>
      </c>
      <c r="L257" s="84">
        <v>875.79476666666687</v>
      </c>
      <c r="M257" s="85">
        <f t="shared" si="29"/>
        <v>0</v>
      </c>
      <c r="N257" s="86"/>
    </row>
    <row r="258" spans="2:14" s="94" customFormat="1" ht="240" hidden="1" outlineLevel="1" x14ac:dyDescent="0.35">
      <c r="B258" s="7" t="s">
        <v>803</v>
      </c>
      <c r="C258" s="80" t="s">
        <v>931</v>
      </c>
      <c r="D258" s="187" t="s">
        <v>784</v>
      </c>
      <c r="E258" s="92" t="s">
        <v>36</v>
      </c>
      <c r="F258" s="17"/>
      <c r="G258" s="18"/>
      <c r="H258" s="18"/>
      <c r="I258" s="19"/>
      <c r="J258" s="20"/>
      <c r="K258" s="83">
        <f t="shared" si="28"/>
        <v>0</v>
      </c>
      <c r="L258" s="84">
        <v>1034.954766666667</v>
      </c>
      <c r="M258" s="85">
        <f t="shared" si="29"/>
        <v>0</v>
      </c>
      <c r="N258" s="86"/>
    </row>
    <row r="259" spans="2:14" s="94" customFormat="1" ht="72" hidden="1" outlineLevel="1" x14ac:dyDescent="0.35">
      <c r="B259" s="7" t="s">
        <v>804</v>
      </c>
      <c r="C259" s="80" t="s">
        <v>931</v>
      </c>
      <c r="D259" s="187" t="s">
        <v>785</v>
      </c>
      <c r="E259" s="92" t="s">
        <v>36</v>
      </c>
      <c r="F259" s="17"/>
      <c r="G259" s="18"/>
      <c r="H259" s="18"/>
      <c r="I259" s="19"/>
      <c r="J259" s="20"/>
      <c r="K259" s="83">
        <f t="shared" si="28"/>
        <v>0</v>
      </c>
      <c r="L259" s="84">
        <v>895.86143333333359</v>
      </c>
      <c r="M259" s="85">
        <f t="shared" si="29"/>
        <v>0</v>
      </c>
      <c r="N259" s="86"/>
    </row>
    <row r="260" spans="2:14" s="94" customFormat="1" ht="48" hidden="1" outlineLevel="1" x14ac:dyDescent="0.35">
      <c r="B260" s="7" t="s">
        <v>805</v>
      </c>
      <c r="C260" s="80" t="s">
        <v>931</v>
      </c>
      <c r="D260" s="187" t="s">
        <v>786</v>
      </c>
      <c r="E260" s="92" t="s">
        <v>36</v>
      </c>
      <c r="F260" s="17"/>
      <c r="G260" s="18"/>
      <c r="H260" s="18"/>
      <c r="I260" s="19"/>
      <c r="J260" s="20"/>
      <c r="K260" s="83">
        <f t="shared" si="28"/>
        <v>0</v>
      </c>
      <c r="L260" s="84">
        <v>44.388216666666665</v>
      </c>
      <c r="M260" s="85">
        <f t="shared" si="29"/>
        <v>0</v>
      </c>
      <c r="N260" s="86"/>
    </row>
    <row r="261" spans="2:14" s="94" customFormat="1" ht="48.75" hidden="1" customHeight="1" outlineLevel="1" x14ac:dyDescent="0.35">
      <c r="B261" s="7" t="s">
        <v>890</v>
      </c>
      <c r="C261" s="80" t="s">
        <v>931</v>
      </c>
      <c r="D261" s="188" t="s">
        <v>787</v>
      </c>
      <c r="E261" s="100" t="s">
        <v>14</v>
      </c>
      <c r="F261" s="17"/>
      <c r="G261" s="18"/>
      <c r="H261" s="18"/>
      <c r="I261" s="19"/>
      <c r="J261" s="20"/>
      <c r="K261" s="83">
        <f>SUM(F261:J261)</f>
        <v>0</v>
      </c>
      <c r="L261" s="84">
        <v>78.08</v>
      </c>
      <c r="M261" s="85">
        <f>K261*L261</f>
        <v>0</v>
      </c>
      <c r="N261" s="86"/>
    </row>
    <row r="262" spans="2:14" s="94" customFormat="1" hidden="1" outlineLevel="1" x14ac:dyDescent="0.35">
      <c r="B262" s="8"/>
      <c r="C262" s="109"/>
      <c r="D262" s="110" t="s">
        <v>183</v>
      </c>
      <c r="E262" s="116"/>
      <c r="F262" s="14"/>
      <c r="G262" s="15"/>
      <c r="H262" s="15"/>
      <c r="I262" s="15"/>
      <c r="J262" s="16"/>
      <c r="K262" s="76"/>
      <c r="L262" s="112"/>
      <c r="M262" s="88"/>
      <c r="N262" s="86"/>
    </row>
    <row r="263" spans="2:14" s="94" customFormat="1" hidden="1" outlineLevel="1" x14ac:dyDescent="0.35">
      <c r="B263" s="7" t="s">
        <v>891</v>
      </c>
      <c r="C263" s="80" t="s">
        <v>931</v>
      </c>
      <c r="D263" s="89" t="s">
        <v>860</v>
      </c>
      <c r="E263" s="92" t="s">
        <v>185</v>
      </c>
      <c r="F263" s="17"/>
      <c r="G263" s="18"/>
      <c r="H263" s="18"/>
      <c r="I263" s="19"/>
      <c r="J263" s="20"/>
      <c r="K263" s="83">
        <f>SUM(F263:J263)</f>
        <v>0</v>
      </c>
      <c r="L263" s="84">
        <v>14.176666666666668</v>
      </c>
      <c r="M263" s="85">
        <f>K263*L263</f>
        <v>0</v>
      </c>
      <c r="N263" s="86"/>
    </row>
    <row r="264" spans="2:14" s="94" customFormat="1" hidden="1" outlineLevel="1" x14ac:dyDescent="0.35">
      <c r="B264" s="7" t="s">
        <v>892</v>
      </c>
      <c r="C264" s="80" t="s">
        <v>931</v>
      </c>
      <c r="D264" s="89" t="s">
        <v>861</v>
      </c>
      <c r="E264" s="92" t="s">
        <v>185</v>
      </c>
      <c r="F264" s="17"/>
      <c r="G264" s="18"/>
      <c r="H264" s="18"/>
      <c r="I264" s="19"/>
      <c r="J264" s="20"/>
      <c r="K264" s="83">
        <f t="shared" ref="K264:K273" si="30">SUM(F264:J264)</f>
        <v>0</v>
      </c>
      <c r="L264" s="84">
        <v>30.353333333333335</v>
      </c>
      <c r="M264" s="85">
        <f t="shared" ref="M264:M273" si="31">K264*L264</f>
        <v>0</v>
      </c>
      <c r="N264" s="86"/>
    </row>
    <row r="265" spans="2:14" s="94" customFormat="1" hidden="1" outlineLevel="1" x14ac:dyDescent="0.35">
      <c r="B265" s="7" t="s">
        <v>893</v>
      </c>
      <c r="C265" s="80" t="s">
        <v>931</v>
      </c>
      <c r="D265" s="89" t="s">
        <v>862</v>
      </c>
      <c r="E265" s="92" t="s">
        <v>185</v>
      </c>
      <c r="F265" s="17"/>
      <c r="G265" s="18"/>
      <c r="H265" s="18"/>
      <c r="I265" s="19"/>
      <c r="J265" s="20"/>
      <c r="K265" s="83">
        <f t="shared" si="30"/>
        <v>0</v>
      </c>
      <c r="L265" s="84">
        <v>41.026666666666664</v>
      </c>
      <c r="M265" s="85">
        <f t="shared" si="31"/>
        <v>0</v>
      </c>
      <c r="N265" s="86"/>
    </row>
    <row r="266" spans="2:14" s="94" customFormat="1" hidden="1" outlineLevel="1" x14ac:dyDescent="0.35">
      <c r="B266" s="7" t="s">
        <v>894</v>
      </c>
      <c r="C266" s="80" t="s">
        <v>931</v>
      </c>
      <c r="D266" s="89" t="s">
        <v>863</v>
      </c>
      <c r="E266" s="92" t="s">
        <v>112</v>
      </c>
      <c r="F266" s="17"/>
      <c r="G266" s="18"/>
      <c r="H266" s="18"/>
      <c r="I266" s="19"/>
      <c r="J266" s="20"/>
      <c r="K266" s="83">
        <f t="shared" si="30"/>
        <v>0</v>
      </c>
      <c r="L266" s="84">
        <v>2.14</v>
      </c>
      <c r="M266" s="85">
        <f t="shared" si="31"/>
        <v>0</v>
      </c>
      <c r="N266" s="86"/>
    </row>
    <row r="267" spans="2:14" s="94" customFormat="1" hidden="1" outlineLevel="1" x14ac:dyDescent="0.35">
      <c r="B267" s="7" t="s">
        <v>895</v>
      </c>
      <c r="C267" s="80" t="s">
        <v>931</v>
      </c>
      <c r="D267" s="89" t="s">
        <v>864</v>
      </c>
      <c r="E267" s="92" t="s">
        <v>112</v>
      </c>
      <c r="F267" s="17"/>
      <c r="G267" s="18"/>
      <c r="H267" s="18"/>
      <c r="I267" s="19"/>
      <c r="J267" s="20"/>
      <c r="K267" s="83">
        <f t="shared" si="30"/>
        <v>0</v>
      </c>
      <c r="L267" s="84">
        <v>9.3766666666666669</v>
      </c>
      <c r="M267" s="85">
        <f t="shared" si="31"/>
        <v>0</v>
      </c>
      <c r="N267" s="86"/>
    </row>
    <row r="268" spans="2:14" s="94" customFormat="1" hidden="1" outlineLevel="1" x14ac:dyDescent="0.35">
      <c r="B268" s="7" t="s">
        <v>896</v>
      </c>
      <c r="C268" s="80" t="s">
        <v>931</v>
      </c>
      <c r="D268" s="89" t="s">
        <v>865</v>
      </c>
      <c r="E268" s="92" t="s">
        <v>112</v>
      </c>
      <c r="F268" s="17"/>
      <c r="G268" s="18"/>
      <c r="H268" s="18"/>
      <c r="I268" s="19"/>
      <c r="J268" s="20"/>
      <c r="K268" s="83">
        <f t="shared" si="30"/>
        <v>0</v>
      </c>
      <c r="L268" s="84">
        <v>25.683333333333337</v>
      </c>
      <c r="M268" s="85">
        <f t="shared" si="31"/>
        <v>0</v>
      </c>
      <c r="N268" s="86"/>
    </row>
    <row r="269" spans="2:14" s="94" customFormat="1" hidden="1" outlineLevel="1" x14ac:dyDescent="0.35">
      <c r="B269" s="7" t="s">
        <v>897</v>
      </c>
      <c r="C269" s="80" t="s">
        <v>931</v>
      </c>
      <c r="D269" s="89" t="s">
        <v>866</v>
      </c>
      <c r="E269" s="92" t="s">
        <v>112</v>
      </c>
      <c r="F269" s="17"/>
      <c r="G269" s="18"/>
      <c r="H269" s="18"/>
      <c r="I269" s="19"/>
      <c r="J269" s="20"/>
      <c r="K269" s="83">
        <f t="shared" si="30"/>
        <v>0</v>
      </c>
      <c r="L269" s="84">
        <v>4.8666666666666663</v>
      </c>
      <c r="M269" s="85">
        <f t="shared" si="31"/>
        <v>0</v>
      </c>
      <c r="N269" s="86"/>
    </row>
    <row r="270" spans="2:14" s="94" customFormat="1" hidden="1" outlineLevel="1" x14ac:dyDescent="0.35">
      <c r="B270" s="7" t="s">
        <v>898</v>
      </c>
      <c r="C270" s="80" t="s">
        <v>931</v>
      </c>
      <c r="D270" s="89" t="s">
        <v>867</v>
      </c>
      <c r="E270" s="92" t="s">
        <v>112</v>
      </c>
      <c r="F270" s="17"/>
      <c r="G270" s="18"/>
      <c r="H270" s="18"/>
      <c r="I270" s="19"/>
      <c r="J270" s="20"/>
      <c r="K270" s="83">
        <f t="shared" si="30"/>
        <v>0</v>
      </c>
      <c r="L270" s="84">
        <v>11.023333333333333</v>
      </c>
      <c r="M270" s="85">
        <f t="shared" si="31"/>
        <v>0</v>
      </c>
      <c r="N270" s="86"/>
    </row>
    <row r="271" spans="2:14" s="94" customFormat="1" hidden="1" outlineLevel="1" x14ac:dyDescent="0.35">
      <c r="B271" s="7" t="s">
        <v>899</v>
      </c>
      <c r="C271" s="80" t="s">
        <v>931</v>
      </c>
      <c r="D271" s="89" t="s">
        <v>868</v>
      </c>
      <c r="E271" s="92" t="s">
        <v>112</v>
      </c>
      <c r="F271" s="17"/>
      <c r="G271" s="18"/>
      <c r="H271" s="18"/>
      <c r="I271" s="19"/>
      <c r="J271" s="20"/>
      <c r="K271" s="83">
        <f t="shared" si="30"/>
        <v>0</v>
      </c>
      <c r="L271" s="84">
        <v>29.446666666666669</v>
      </c>
      <c r="M271" s="85">
        <f t="shared" si="31"/>
        <v>0</v>
      </c>
      <c r="N271" s="86"/>
    </row>
    <row r="272" spans="2:14" s="94" customFormat="1" hidden="1" outlineLevel="1" x14ac:dyDescent="0.35">
      <c r="B272" s="7" t="s">
        <v>900</v>
      </c>
      <c r="C272" s="80" t="s">
        <v>931</v>
      </c>
      <c r="D272" s="89" t="s">
        <v>869</v>
      </c>
      <c r="E272" s="92" t="s">
        <v>112</v>
      </c>
      <c r="F272" s="17"/>
      <c r="G272" s="18"/>
      <c r="H272" s="18"/>
      <c r="I272" s="19"/>
      <c r="J272" s="20"/>
      <c r="K272" s="83">
        <f t="shared" si="30"/>
        <v>0</v>
      </c>
      <c r="L272" s="84">
        <v>30.046666666666667</v>
      </c>
      <c r="M272" s="85">
        <f t="shared" si="31"/>
        <v>0</v>
      </c>
      <c r="N272" s="86"/>
    </row>
    <row r="273" spans="2:14" s="94" customFormat="1" hidden="1" outlineLevel="1" x14ac:dyDescent="0.35">
      <c r="B273" s="7" t="s">
        <v>901</v>
      </c>
      <c r="C273" s="80" t="s">
        <v>931</v>
      </c>
      <c r="D273" s="89" t="s">
        <v>870</v>
      </c>
      <c r="E273" s="92" t="s">
        <v>112</v>
      </c>
      <c r="F273" s="17"/>
      <c r="G273" s="18"/>
      <c r="H273" s="18"/>
      <c r="I273" s="19"/>
      <c r="J273" s="20"/>
      <c r="K273" s="83">
        <f t="shared" si="30"/>
        <v>0</v>
      </c>
      <c r="L273" s="84">
        <v>170.11666666666665</v>
      </c>
      <c r="M273" s="85">
        <f t="shared" si="31"/>
        <v>0</v>
      </c>
      <c r="N273" s="86"/>
    </row>
    <row r="274" spans="2:14" s="94" customFormat="1" hidden="1" outlineLevel="1" x14ac:dyDescent="0.35">
      <c r="B274" s="8"/>
      <c r="C274" s="109"/>
      <c r="D274" s="110" t="s">
        <v>190</v>
      </c>
      <c r="E274" s="116"/>
      <c r="F274" s="14"/>
      <c r="G274" s="15"/>
      <c r="H274" s="15"/>
      <c r="I274" s="15"/>
      <c r="J274" s="16"/>
      <c r="K274" s="76"/>
      <c r="L274" s="112"/>
      <c r="M274" s="88"/>
      <c r="N274" s="86"/>
    </row>
    <row r="275" spans="2:14" s="94" customFormat="1" hidden="1" outlineLevel="1" x14ac:dyDescent="0.35">
      <c r="B275" s="7" t="s">
        <v>902</v>
      </c>
      <c r="C275" s="80" t="s">
        <v>931</v>
      </c>
      <c r="D275" s="89" t="s">
        <v>871</v>
      </c>
      <c r="E275" s="92" t="s">
        <v>185</v>
      </c>
      <c r="F275" s="17"/>
      <c r="G275" s="18"/>
      <c r="H275" s="18"/>
      <c r="I275" s="19"/>
      <c r="J275" s="20"/>
      <c r="K275" s="83">
        <f t="shared" ref="K275:K293" si="32">SUM(F275:J275)</f>
        <v>0</v>
      </c>
      <c r="L275" s="117">
        <v>17.753333333333334</v>
      </c>
      <c r="M275" s="85">
        <f t="shared" ref="M275:M293" si="33">K275*L275</f>
        <v>0</v>
      </c>
      <c r="N275" s="86"/>
    </row>
    <row r="276" spans="2:14" s="94" customFormat="1" hidden="1" outlineLevel="1" x14ac:dyDescent="0.35">
      <c r="B276" s="7" t="s">
        <v>903</v>
      </c>
      <c r="C276" s="80" t="s">
        <v>931</v>
      </c>
      <c r="D276" s="89" t="s">
        <v>872</v>
      </c>
      <c r="E276" s="92" t="s">
        <v>185</v>
      </c>
      <c r="F276" s="17"/>
      <c r="G276" s="18"/>
      <c r="H276" s="18"/>
      <c r="I276" s="19"/>
      <c r="J276" s="20"/>
      <c r="K276" s="83">
        <f t="shared" si="32"/>
        <v>0</v>
      </c>
      <c r="L276" s="84">
        <v>18.273333333333333</v>
      </c>
      <c r="M276" s="85">
        <f t="shared" si="33"/>
        <v>0</v>
      </c>
      <c r="N276" s="86"/>
    </row>
    <row r="277" spans="2:14" s="94" customFormat="1" hidden="1" outlineLevel="1" x14ac:dyDescent="0.35">
      <c r="B277" s="7" t="s">
        <v>904</v>
      </c>
      <c r="C277" s="80" t="s">
        <v>931</v>
      </c>
      <c r="D277" s="89" t="s">
        <v>873</v>
      </c>
      <c r="E277" s="92" t="s">
        <v>185</v>
      </c>
      <c r="F277" s="17"/>
      <c r="G277" s="18"/>
      <c r="H277" s="18"/>
      <c r="I277" s="19"/>
      <c r="J277" s="20"/>
      <c r="K277" s="83">
        <f t="shared" si="32"/>
        <v>0</v>
      </c>
      <c r="L277" s="84">
        <v>39.26</v>
      </c>
      <c r="M277" s="85">
        <f t="shared" si="33"/>
        <v>0</v>
      </c>
      <c r="N277" s="86"/>
    </row>
    <row r="278" spans="2:14" s="94" customFormat="1" hidden="1" outlineLevel="1" x14ac:dyDescent="0.35">
      <c r="B278" s="7" t="s">
        <v>905</v>
      </c>
      <c r="C278" s="80" t="s">
        <v>931</v>
      </c>
      <c r="D278" s="89" t="s">
        <v>874</v>
      </c>
      <c r="E278" s="92" t="s">
        <v>185</v>
      </c>
      <c r="F278" s="17"/>
      <c r="G278" s="18"/>
      <c r="H278" s="18"/>
      <c r="I278" s="19"/>
      <c r="J278" s="20"/>
      <c r="K278" s="83">
        <f t="shared" si="32"/>
        <v>0</v>
      </c>
      <c r="L278" s="84">
        <v>48.26</v>
      </c>
      <c r="M278" s="85">
        <f t="shared" si="33"/>
        <v>0</v>
      </c>
      <c r="N278" s="86"/>
    </row>
    <row r="279" spans="2:14" s="94" customFormat="1" hidden="1" outlineLevel="1" x14ac:dyDescent="0.35">
      <c r="B279" s="7" t="s">
        <v>906</v>
      </c>
      <c r="C279" s="80" t="s">
        <v>931</v>
      </c>
      <c r="D279" s="89" t="s">
        <v>875</v>
      </c>
      <c r="E279" s="92" t="s">
        <v>112</v>
      </c>
      <c r="F279" s="17"/>
      <c r="G279" s="18"/>
      <c r="H279" s="18"/>
      <c r="I279" s="19"/>
      <c r="J279" s="20"/>
      <c r="K279" s="83">
        <f t="shared" si="32"/>
        <v>0</v>
      </c>
      <c r="L279" s="84">
        <v>6.0966666666666667</v>
      </c>
      <c r="M279" s="85">
        <f t="shared" si="33"/>
        <v>0</v>
      </c>
      <c r="N279" s="86"/>
    </row>
    <row r="280" spans="2:14" s="94" customFormat="1" hidden="1" outlineLevel="1" x14ac:dyDescent="0.35">
      <c r="B280" s="7" t="s">
        <v>907</v>
      </c>
      <c r="C280" s="80" t="s">
        <v>931</v>
      </c>
      <c r="D280" s="89" t="s">
        <v>876</v>
      </c>
      <c r="E280" s="92" t="s">
        <v>112</v>
      </c>
      <c r="F280" s="17"/>
      <c r="G280" s="18"/>
      <c r="H280" s="18"/>
      <c r="I280" s="19"/>
      <c r="J280" s="20"/>
      <c r="K280" s="83">
        <f t="shared" si="32"/>
        <v>0</v>
      </c>
      <c r="L280" s="84">
        <v>6.9833333333333343</v>
      </c>
      <c r="M280" s="85">
        <f t="shared" si="33"/>
        <v>0</v>
      </c>
      <c r="N280" s="86"/>
    </row>
    <row r="281" spans="2:14" s="94" customFormat="1" hidden="1" outlineLevel="1" x14ac:dyDescent="0.35">
      <c r="B281" s="7" t="s">
        <v>908</v>
      </c>
      <c r="C281" s="80" t="s">
        <v>931</v>
      </c>
      <c r="D281" s="89" t="s">
        <v>877</v>
      </c>
      <c r="E281" s="92" t="s">
        <v>112</v>
      </c>
      <c r="F281" s="17"/>
      <c r="G281" s="18"/>
      <c r="H281" s="18"/>
      <c r="I281" s="19"/>
      <c r="J281" s="20"/>
      <c r="K281" s="83">
        <f t="shared" si="32"/>
        <v>0</v>
      </c>
      <c r="L281" s="84">
        <v>8.0533333333333328</v>
      </c>
      <c r="M281" s="85">
        <f t="shared" si="33"/>
        <v>0</v>
      </c>
      <c r="N281" s="86"/>
    </row>
    <row r="282" spans="2:14" s="94" customFormat="1" hidden="1" outlineLevel="1" x14ac:dyDescent="0.35">
      <c r="B282" s="7" t="s">
        <v>909</v>
      </c>
      <c r="C282" s="80" t="s">
        <v>931</v>
      </c>
      <c r="D282" s="89" t="s">
        <v>878</v>
      </c>
      <c r="E282" s="92" t="s">
        <v>112</v>
      </c>
      <c r="F282" s="17"/>
      <c r="G282" s="18"/>
      <c r="H282" s="18"/>
      <c r="I282" s="19"/>
      <c r="J282" s="20"/>
      <c r="K282" s="83">
        <f t="shared" si="32"/>
        <v>0</v>
      </c>
      <c r="L282" s="84">
        <v>13.756666666666666</v>
      </c>
      <c r="M282" s="85">
        <f t="shared" si="33"/>
        <v>0</v>
      </c>
      <c r="N282" s="86"/>
    </row>
    <row r="283" spans="2:14" s="94" customFormat="1" hidden="1" outlineLevel="1" x14ac:dyDescent="0.35">
      <c r="B283" s="7" t="s">
        <v>910</v>
      </c>
      <c r="C283" s="80" t="s">
        <v>931</v>
      </c>
      <c r="D283" s="89" t="s">
        <v>879</v>
      </c>
      <c r="E283" s="92" t="s">
        <v>112</v>
      </c>
      <c r="F283" s="17"/>
      <c r="G283" s="18"/>
      <c r="H283" s="18"/>
      <c r="I283" s="19"/>
      <c r="J283" s="20"/>
      <c r="K283" s="83">
        <f t="shared" si="32"/>
        <v>0</v>
      </c>
      <c r="L283" s="84">
        <v>17.743333333333336</v>
      </c>
      <c r="M283" s="85">
        <f t="shared" si="33"/>
        <v>0</v>
      </c>
      <c r="N283" s="86"/>
    </row>
    <row r="284" spans="2:14" s="94" customFormat="1" hidden="1" outlineLevel="1" x14ac:dyDescent="0.35">
      <c r="B284" s="7" t="s">
        <v>911</v>
      </c>
      <c r="C284" s="80" t="s">
        <v>931</v>
      </c>
      <c r="D284" s="89" t="s">
        <v>880</v>
      </c>
      <c r="E284" s="92" t="s">
        <v>112</v>
      </c>
      <c r="F284" s="17"/>
      <c r="G284" s="18"/>
      <c r="H284" s="18"/>
      <c r="I284" s="19"/>
      <c r="J284" s="20"/>
      <c r="K284" s="83">
        <f t="shared" si="32"/>
        <v>0</v>
      </c>
      <c r="L284" s="84">
        <v>25.47666666666667</v>
      </c>
      <c r="M284" s="85">
        <f t="shared" si="33"/>
        <v>0</v>
      </c>
      <c r="N284" s="86"/>
    </row>
    <row r="285" spans="2:14" s="94" customFormat="1" hidden="1" outlineLevel="1" x14ac:dyDescent="0.35">
      <c r="B285" s="7" t="s">
        <v>912</v>
      </c>
      <c r="C285" s="80" t="s">
        <v>931</v>
      </c>
      <c r="D285" s="89" t="s">
        <v>881</v>
      </c>
      <c r="E285" s="92" t="s">
        <v>112</v>
      </c>
      <c r="F285" s="17"/>
      <c r="G285" s="18"/>
      <c r="H285" s="18"/>
      <c r="I285" s="19"/>
      <c r="J285" s="20"/>
      <c r="K285" s="83">
        <f t="shared" si="32"/>
        <v>0</v>
      </c>
      <c r="L285" s="84">
        <v>77.84</v>
      </c>
      <c r="M285" s="85">
        <f t="shared" si="33"/>
        <v>0</v>
      </c>
      <c r="N285" s="86"/>
    </row>
    <row r="286" spans="2:14" s="94" customFormat="1" hidden="1" outlineLevel="1" x14ac:dyDescent="0.35">
      <c r="B286" s="7" t="s">
        <v>913</v>
      </c>
      <c r="C286" s="80" t="s">
        <v>931</v>
      </c>
      <c r="D286" s="89" t="s">
        <v>882</v>
      </c>
      <c r="E286" s="92" t="s">
        <v>112</v>
      </c>
      <c r="F286" s="17"/>
      <c r="G286" s="18"/>
      <c r="H286" s="18"/>
      <c r="I286" s="19"/>
      <c r="J286" s="20"/>
      <c r="K286" s="83">
        <f t="shared" si="32"/>
        <v>0</v>
      </c>
      <c r="L286" s="84">
        <v>26.02333333333333</v>
      </c>
      <c r="M286" s="85">
        <f t="shared" si="33"/>
        <v>0</v>
      </c>
      <c r="N286" s="86"/>
    </row>
    <row r="287" spans="2:14" s="94" customFormat="1" hidden="1" outlineLevel="1" x14ac:dyDescent="0.35">
      <c r="B287" s="7" t="s">
        <v>914</v>
      </c>
      <c r="C287" s="80" t="s">
        <v>931</v>
      </c>
      <c r="D287" s="89" t="s">
        <v>883</v>
      </c>
      <c r="E287" s="92" t="s">
        <v>112</v>
      </c>
      <c r="F287" s="17"/>
      <c r="G287" s="18"/>
      <c r="H287" s="18"/>
      <c r="I287" s="19"/>
      <c r="J287" s="20"/>
      <c r="K287" s="83">
        <f t="shared" si="32"/>
        <v>0</v>
      </c>
      <c r="L287" s="84">
        <v>51.396666666666668</v>
      </c>
      <c r="M287" s="85">
        <f t="shared" si="33"/>
        <v>0</v>
      </c>
      <c r="N287" s="86"/>
    </row>
    <row r="288" spans="2:14" s="94" customFormat="1" hidden="1" outlineLevel="1" x14ac:dyDescent="0.35">
      <c r="B288" s="7" t="s">
        <v>915</v>
      </c>
      <c r="C288" s="80" t="s">
        <v>931</v>
      </c>
      <c r="D288" s="89" t="s">
        <v>884</v>
      </c>
      <c r="E288" s="92" t="s">
        <v>112</v>
      </c>
      <c r="F288" s="17"/>
      <c r="G288" s="18"/>
      <c r="H288" s="18"/>
      <c r="I288" s="19"/>
      <c r="J288" s="20"/>
      <c r="K288" s="83">
        <f t="shared" si="32"/>
        <v>0</v>
      </c>
      <c r="L288" s="84">
        <v>38.44</v>
      </c>
      <c r="M288" s="85">
        <f t="shared" si="33"/>
        <v>0</v>
      </c>
      <c r="N288" s="86"/>
    </row>
    <row r="289" spans="2:14" s="94" customFormat="1" hidden="1" outlineLevel="1" x14ac:dyDescent="0.35">
      <c r="B289" s="7" t="s">
        <v>916</v>
      </c>
      <c r="C289" s="80" t="s">
        <v>931</v>
      </c>
      <c r="D289" s="89" t="s">
        <v>885</v>
      </c>
      <c r="E289" s="92" t="s">
        <v>112</v>
      </c>
      <c r="F289" s="17"/>
      <c r="G289" s="18"/>
      <c r="H289" s="18"/>
      <c r="I289" s="19"/>
      <c r="J289" s="20"/>
      <c r="K289" s="83">
        <f t="shared" si="32"/>
        <v>0</v>
      </c>
      <c r="L289" s="117">
        <v>61.15</v>
      </c>
      <c r="M289" s="85">
        <f t="shared" si="33"/>
        <v>0</v>
      </c>
      <c r="N289" s="86"/>
    </row>
    <row r="290" spans="2:14" s="94" customFormat="1" hidden="1" outlineLevel="1" x14ac:dyDescent="0.35">
      <c r="B290" s="7" t="s">
        <v>917</v>
      </c>
      <c r="C290" s="80" t="s">
        <v>931</v>
      </c>
      <c r="D290" s="89" t="s">
        <v>886</v>
      </c>
      <c r="E290" s="92" t="s">
        <v>112</v>
      </c>
      <c r="F290" s="17"/>
      <c r="G290" s="18"/>
      <c r="H290" s="18"/>
      <c r="I290" s="19"/>
      <c r="J290" s="20"/>
      <c r="K290" s="83">
        <f t="shared" si="32"/>
        <v>0</v>
      </c>
      <c r="L290" s="84">
        <v>19.58666666666667</v>
      </c>
      <c r="M290" s="85">
        <f t="shared" si="33"/>
        <v>0</v>
      </c>
      <c r="N290" s="86"/>
    </row>
    <row r="291" spans="2:14" s="94" customFormat="1" hidden="1" outlineLevel="1" x14ac:dyDescent="0.35">
      <c r="B291" s="7" t="s">
        <v>918</v>
      </c>
      <c r="C291" s="80" t="s">
        <v>931</v>
      </c>
      <c r="D291" s="89" t="s">
        <v>887</v>
      </c>
      <c r="E291" s="92" t="s">
        <v>112</v>
      </c>
      <c r="F291" s="17"/>
      <c r="G291" s="18"/>
      <c r="H291" s="18"/>
      <c r="I291" s="19"/>
      <c r="J291" s="20"/>
      <c r="K291" s="83">
        <f t="shared" si="32"/>
        <v>0</v>
      </c>
      <c r="L291" s="84">
        <v>18.876666666666665</v>
      </c>
      <c r="M291" s="85">
        <f t="shared" si="33"/>
        <v>0</v>
      </c>
      <c r="N291" s="86"/>
    </row>
    <row r="292" spans="2:14" s="94" customFormat="1" hidden="1" outlineLevel="1" x14ac:dyDescent="0.35">
      <c r="B292" s="8"/>
      <c r="C292" s="109"/>
      <c r="D292" s="110" t="s">
        <v>889</v>
      </c>
      <c r="E292" s="116"/>
      <c r="F292" s="14"/>
      <c r="G292" s="15"/>
      <c r="H292" s="15"/>
      <c r="I292" s="15"/>
      <c r="J292" s="16"/>
      <c r="K292" s="76">
        <f t="shared" si="32"/>
        <v>0</v>
      </c>
      <c r="L292" s="112"/>
      <c r="M292" s="88">
        <f t="shared" si="33"/>
        <v>0</v>
      </c>
      <c r="N292" s="86"/>
    </row>
    <row r="293" spans="2:14" s="94" customFormat="1" ht="48.75" hidden="1" outlineLevel="1" thickBot="1" x14ac:dyDescent="0.4">
      <c r="B293" s="7" t="s">
        <v>934</v>
      </c>
      <c r="C293" s="80" t="s">
        <v>931</v>
      </c>
      <c r="D293" s="89" t="s">
        <v>888</v>
      </c>
      <c r="E293" s="92" t="s">
        <v>14</v>
      </c>
      <c r="F293" s="17"/>
      <c r="G293" s="18"/>
      <c r="H293" s="18"/>
      <c r="I293" s="19"/>
      <c r="J293" s="20"/>
      <c r="K293" s="83">
        <f t="shared" si="32"/>
        <v>0</v>
      </c>
      <c r="L293" s="84">
        <v>3438.3333333333335</v>
      </c>
      <c r="M293" s="85">
        <f t="shared" si="33"/>
        <v>0</v>
      </c>
      <c r="N293" s="86"/>
    </row>
    <row r="294" spans="2:14" s="94" customFormat="1" ht="24.75" collapsed="1" thickBot="1" x14ac:dyDescent="0.4">
      <c r="B294" s="65" t="s">
        <v>203</v>
      </c>
      <c r="C294" s="66"/>
      <c r="D294" s="67"/>
      <c r="E294" s="67"/>
      <c r="F294" s="1"/>
      <c r="G294" s="2"/>
      <c r="H294" s="2"/>
      <c r="I294" s="2"/>
      <c r="J294" s="3"/>
      <c r="K294" s="69"/>
      <c r="L294" s="95"/>
      <c r="M294" s="96">
        <f>SUM(M295:M403)</f>
        <v>175324.68150406115</v>
      </c>
      <c r="N294" s="97"/>
    </row>
    <row r="295" spans="2:14" s="94" customFormat="1" hidden="1" outlineLevel="1" x14ac:dyDescent="0.35">
      <c r="B295" s="8"/>
      <c r="C295" s="109"/>
      <c r="D295" s="110" t="s">
        <v>207</v>
      </c>
      <c r="E295" s="116"/>
      <c r="F295" s="14"/>
      <c r="G295" s="15"/>
      <c r="H295" s="15"/>
      <c r="I295" s="15"/>
      <c r="J295" s="16"/>
      <c r="K295" s="76"/>
      <c r="L295" s="112"/>
      <c r="M295" s="88"/>
      <c r="N295" s="86"/>
    </row>
    <row r="296" spans="2:14" s="94" customFormat="1" hidden="1" outlineLevel="1" x14ac:dyDescent="0.35">
      <c r="B296" s="7" t="s">
        <v>204</v>
      </c>
      <c r="C296" s="80" t="s">
        <v>931</v>
      </c>
      <c r="D296" s="89" t="s">
        <v>209</v>
      </c>
      <c r="E296" s="92" t="s">
        <v>185</v>
      </c>
      <c r="F296" s="17"/>
      <c r="G296" s="19"/>
      <c r="H296" s="18">
        <v>300</v>
      </c>
      <c r="I296" s="19"/>
      <c r="J296" s="20"/>
      <c r="K296" s="83">
        <f>SUM(F296:J296)</f>
        <v>300</v>
      </c>
      <c r="L296" s="84">
        <v>3.0309804333333332</v>
      </c>
      <c r="M296" s="85">
        <f>K296*L296</f>
        <v>909.29413</v>
      </c>
      <c r="N296" s="86"/>
    </row>
    <row r="297" spans="2:14" s="94" customFormat="1" ht="72" hidden="1" outlineLevel="1" x14ac:dyDescent="0.35">
      <c r="B297" s="7" t="s">
        <v>205</v>
      </c>
      <c r="C297" s="80" t="s">
        <v>931</v>
      </c>
      <c r="D297" s="89" t="s">
        <v>211</v>
      </c>
      <c r="E297" s="92" t="s">
        <v>185</v>
      </c>
      <c r="F297" s="17"/>
      <c r="G297" s="19"/>
      <c r="H297" s="18">
        <v>1800</v>
      </c>
      <c r="I297" s="19"/>
      <c r="J297" s="20"/>
      <c r="K297" s="83">
        <f>SUM(F297:J297)</f>
        <v>1800</v>
      </c>
      <c r="L297" s="84">
        <v>2.6876471</v>
      </c>
      <c r="M297" s="85">
        <f>K297*L297</f>
        <v>4837.7647799999995</v>
      </c>
      <c r="N297" s="86"/>
    </row>
    <row r="298" spans="2:14" s="94" customFormat="1" ht="72" hidden="1" outlineLevel="1" x14ac:dyDescent="0.35">
      <c r="B298" s="7" t="s">
        <v>206</v>
      </c>
      <c r="C298" s="80" t="s">
        <v>931</v>
      </c>
      <c r="D298" s="89" t="s">
        <v>213</v>
      </c>
      <c r="E298" s="92" t="s">
        <v>185</v>
      </c>
      <c r="F298" s="17"/>
      <c r="G298" s="19"/>
      <c r="H298" s="18">
        <v>1800</v>
      </c>
      <c r="I298" s="19"/>
      <c r="J298" s="20"/>
      <c r="K298" s="83">
        <f t="shared" ref="K298:K327" si="34">SUM(F298:J298)</f>
        <v>1800</v>
      </c>
      <c r="L298" s="84">
        <v>2.6876471</v>
      </c>
      <c r="M298" s="85">
        <f t="shared" ref="M298:M327" si="35">K298*L298</f>
        <v>4837.7647799999995</v>
      </c>
      <c r="N298" s="86"/>
    </row>
    <row r="299" spans="2:14" s="94" customFormat="1" ht="72" hidden="1" outlineLevel="1" x14ac:dyDescent="0.35">
      <c r="B299" s="7" t="s">
        <v>208</v>
      </c>
      <c r="C299" s="80" t="s">
        <v>931</v>
      </c>
      <c r="D299" s="89" t="s">
        <v>215</v>
      </c>
      <c r="E299" s="92" t="s">
        <v>185</v>
      </c>
      <c r="F299" s="17"/>
      <c r="G299" s="19"/>
      <c r="H299" s="18">
        <v>1800</v>
      </c>
      <c r="I299" s="19"/>
      <c r="J299" s="20"/>
      <c r="K299" s="83">
        <f t="shared" si="34"/>
        <v>1800</v>
      </c>
      <c r="L299" s="84">
        <v>2.6876471</v>
      </c>
      <c r="M299" s="85">
        <f t="shared" si="35"/>
        <v>4837.7647799999995</v>
      </c>
      <c r="N299" s="86"/>
    </row>
    <row r="300" spans="2:14" s="94" customFormat="1" ht="72" hidden="1" outlineLevel="1" x14ac:dyDescent="0.35">
      <c r="B300" s="7" t="s">
        <v>210</v>
      </c>
      <c r="C300" s="80" t="s">
        <v>931</v>
      </c>
      <c r="D300" s="89" t="s">
        <v>217</v>
      </c>
      <c r="E300" s="92" t="s">
        <v>185</v>
      </c>
      <c r="F300" s="17"/>
      <c r="G300" s="19"/>
      <c r="H300" s="18">
        <v>3000</v>
      </c>
      <c r="I300" s="19"/>
      <c r="J300" s="20"/>
      <c r="K300" s="83">
        <f t="shared" si="34"/>
        <v>3000</v>
      </c>
      <c r="L300" s="84">
        <v>2.6876471</v>
      </c>
      <c r="M300" s="85">
        <f t="shared" si="35"/>
        <v>8062.9412999999995</v>
      </c>
      <c r="N300" s="86"/>
    </row>
    <row r="301" spans="2:14" s="94" customFormat="1" ht="72" hidden="1" outlineLevel="1" x14ac:dyDescent="0.35">
      <c r="B301" s="7" t="s">
        <v>212</v>
      </c>
      <c r="C301" s="80" t="s">
        <v>931</v>
      </c>
      <c r="D301" s="89" t="s">
        <v>219</v>
      </c>
      <c r="E301" s="92" t="s">
        <v>185</v>
      </c>
      <c r="F301" s="17"/>
      <c r="G301" s="19"/>
      <c r="H301" s="18">
        <v>3000</v>
      </c>
      <c r="I301" s="19"/>
      <c r="J301" s="20"/>
      <c r="K301" s="83">
        <f t="shared" si="34"/>
        <v>3000</v>
      </c>
      <c r="L301" s="84">
        <v>2.6876471</v>
      </c>
      <c r="M301" s="85">
        <f t="shared" si="35"/>
        <v>8062.9412999999995</v>
      </c>
      <c r="N301" s="86"/>
    </row>
    <row r="302" spans="2:14" s="94" customFormat="1" ht="72" hidden="1" outlineLevel="1" x14ac:dyDescent="0.35">
      <c r="B302" s="7" t="s">
        <v>214</v>
      </c>
      <c r="C302" s="80" t="s">
        <v>931</v>
      </c>
      <c r="D302" s="89" t="s">
        <v>221</v>
      </c>
      <c r="E302" s="92" t="s">
        <v>185</v>
      </c>
      <c r="F302" s="17"/>
      <c r="G302" s="19"/>
      <c r="H302" s="18">
        <v>400</v>
      </c>
      <c r="I302" s="19"/>
      <c r="J302" s="20"/>
      <c r="K302" s="83">
        <f t="shared" si="34"/>
        <v>400</v>
      </c>
      <c r="L302" s="84">
        <v>3.5883947100000007</v>
      </c>
      <c r="M302" s="85">
        <f t="shared" si="35"/>
        <v>1435.3578840000002</v>
      </c>
      <c r="N302" s="86"/>
    </row>
    <row r="303" spans="2:14" s="94" customFormat="1" ht="72" hidden="1" outlineLevel="1" x14ac:dyDescent="0.35">
      <c r="B303" s="7" t="s">
        <v>216</v>
      </c>
      <c r="C303" s="80" t="s">
        <v>931</v>
      </c>
      <c r="D303" s="89" t="s">
        <v>223</v>
      </c>
      <c r="E303" s="92" t="s">
        <v>185</v>
      </c>
      <c r="F303" s="17"/>
      <c r="G303" s="19"/>
      <c r="H303" s="18">
        <v>400</v>
      </c>
      <c r="I303" s="19"/>
      <c r="J303" s="20"/>
      <c r="K303" s="83">
        <f t="shared" si="34"/>
        <v>400</v>
      </c>
      <c r="L303" s="84">
        <v>3.5883947100000007</v>
      </c>
      <c r="M303" s="85">
        <f t="shared" si="35"/>
        <v>1435.3578840000002</v>
      </c>
      <c r="N303" s="86"/>
    </row>
    <row r="304" spans="2:14" s="94" customFormat="1" ht="72" hidden="1" outlineLevel="1" x14ac:dyDescent="0.35">
      <c r="B304" s="7" t="s">
        <v>218</v>
      </c>
      <c r="C304" s="80" t="s">
        <v>931</v>
      </c>
      <c r="D304" s="89" t="s">
        <v>225</v>
      </c>
      <c r="E304" s="92" t="s">
        <v>185</v>
      </c>
      <c r="F304" s="17"/>
      <c r="G304" s="19"/>
      <c r="H304" s="18">
        <v>400</v>
      </c>
      <c r="I304" s="19"/>
      <c r="J304" s="20"/>
      <c r="K304" s="83">
        <f t="shared" si="34"/>
        <v>400</v>
      </c>
      <c r="L304" s="84">
        <v>3.5883947100000007</v>
      </c>
      <c r="M304" s="85">
        <f t="shared" si="35"/>
        <v>1435.3578840000002</v>
      </c>
      <c r="N304" s="86"/>
    </row>
    <row r="305" spans="2:14" s="94" customFormat="1" ht="72" hidden="1" outlineLevel="1" x14ac:dyDescent="0.35">
      <c r="B305" s="7" t="s">
        <v>220</v>
      </c>
      <c r="C305" s="80" t="s">
        <v>931</v>
      </c>
      <c r="D305" s="89" t="s">
        <v>227</v>
      </c>
      <c r="E305" s="92" t="s">
        <v>185</v>
      </c>
      <c r="F305" s="17"/>
      <c r="G305" s="19"/>
      <c r="H305" s="18">
        <v>700</v>
      </c>
      <c r="I305" s="19"/>
      <c r="J305" s="20"/>
      <c r="K305" s="83">
        <f t="shared" si="34"/>
        <v>700</v>
      </c>
      <c r="L305" s="84">
        <v>3.5883947100000007</v>
      </c>
      <c r="M305" s="85">
        <f t="shared" si="35"/>
        <v>2511.8762970000002</v>
      </c>
      <c r="N305" s="86"/>
    </row>
    <row r="306" spans="2:14" s="94" customFormat="1" ht="72" hidden="1" outlineLevel="1" x14ac:dyDescent="0.35">
      <c r="B306" s="7" t="s">
        <v>222</v>
      </c>
      <c r="C306" s="80" t="s">
        <v>931</v>
      </c>
      <c r="D306" s="89" t="s">
        <v>229</v>
      </c>
      <c r="E306" s="92" t="s">
        <v>185</v>
      </c>
      <c r="F306" s="17"/>
      <c r="G306" s="19"/>
      <c r="H306" s="18">
        <v>700</v>
      </c>
      <c r="I306" s="19"/>
      <c r="J306" s="20"/>
      <c r="K306" s="83">
        <f t="shared" si="34"/>
        <v>700</v>
      </c>
      <c r="L306" s="84">
        <v>3.5883947100000007</v>
      </c>
      <c r="M306" s="85">
        <f t="shared" si="35"/>
        <v>2511.8762970000002</v>
      </c>
      <c r="N306" s="86"/>
    </row>
    <row r="307" spans="2:14" s="94" customFormat="1" ht="72" hidden="1" outlineLevel="1" x14ac:dyDescent="0.35">
      <c r="B307" s="7" t="s">
        <v>224</v>
      </c>
      <c r="C307" s="80" t="s">
        <v>931</v>
      </c>
      <c r="D307" s="89" t="s">
        <v>231</v>
      </c>
      <c r="E307" s="92" t="s">
        <v>185</v>
      </c>
      <c r="F307" s="17"/>
      <c r="G307" s="19"/>
      <c r="H307" s="18">
        <v>500</v>
      </c>
      <c r="I307" s="19"/>
      <c r="J307" s="20"/>
      <c r="K307" s="83">
        <f t="shared" si="34"/>
        <v>500</v>
      </c>
      <c r="L307" s="84">
        <v>4.5085376799999999</v>
      </c>
      <c r="M307" s="85">
        <f t="shared" si="35"/>
        <v>2254.2688399999997</v>
      </c>
      <c r="N307" s="86"/>
    </row>
    <row r="308" spans="2:14" s="94" customFormat="1" ht="72" hidden="1" outlineLevel="1" x14ac:dyDescent="0.35">
      <c r="B308" s="7" t="s">
        <v>226</v>
      </c>
      <c r="C308" s="80" t="s">
        <v>931</v>
      </c>
      <c r="D308" s="89" t="s">
        <v>233</v>
      </c>
      <c r="E308" s="92" t="s">
        <v>185</v>
      </c>
      <c r="F308" s="17"/>
      <c r="G308" s="19"/>
      <c r="H308" s="18"/>
      <c r="I308" s="19"/>
      <c r="J308" s="20"/>
      <c r="K308" s="83">
        <f t="shared" si="34"/>
        <v>0</v>
      </c>
      <c r="L308" s="84">
        <v>4.5085376799999999</v>
      </c>
      <c r="M308" s="85">
        <f t="shared" si="35"/>
        <v>0</v>
      </c>
      <c r="N308" s="86"/>
    </row>
    <row r="309" spans="2:14" s="94" customFormat="1" ht="72" hidden="1" outlineLevel="1" x14ac:dyDescent="0.35">
      <c r="B309" s="7" t="s">
        <v>228</v>
      </c>
      <c r="C309" s="80" t="s">
        <v>931</v>
      </c>
      <c r="D309" s="89" t="s">
        <v>235</v>
      </c>
      <c r="E309" s="92" t="s">
        <v>185</v>
      </c>
      <c r="F309" s="17"/>
      <c r="G309" s="19"/>
      <c r="H309" s="18"/>
      <c r="I309" s="19"/>
      <c r="J309" s="20"/>
      <c r="K309" s="83">
        <f t="shared" si="34"/>
        <v>0</v>
      </c>
      <c r="L309" s="84">
        <v>4.5085376799999999</v>
      </c>
      <c r="M309" s="85">
        <f t="shared" si="35"/>
        <v>0</v>
      </c>
      <c r="N309" s="86"/>
    </row>
    <row r="310" spans="2:14" s="94" customFormat="1" ht="72" hidden="1" outlineLevel="1" x14ac:dyDescent="0.35">
      <c r="B310" s="7" t="s">
        <v>230</v>
      </c>
      <c r="C310" s="80" t="s">
        <v>931</v>
      </c>
      <c r="D310" s="89" t="s">
        <v>237</v>
      </c>
      <c r="E310" s="92" t="s">
        <v>185</v>
      </c>
      <c r="F310" s="17"/>
      <c r="G310" s="19"/>
      <c r="H310" s="19">
        <v>200</v>
      </c>
      <c r="I310" s="19"/>
      <c r="J310" s="19"/>
      <c r="K310" s="83">
        <f t="shared" si="34"/>
        <v>200</v>
      </c>
      <c r="L310" s="84">
        <v>4.5085376799999999</v>
      </c>
      <c r="M310" s="85">
        <f t="shared" si="35"/>
        <v>901.707536</v>
      </c>
      <c r="N310" s="86"/>
    </row>
    <row r="311" spans="2:14" s="94" customFormat="1" ht="72" hidden="1" outlineLevel="1" x14ac:dyDescent="0.35">
      <c r="B311" s="7" t="s">
        <v>232</v>
      </c>
      <c r="C311" s="80" t="s">
        <v>931</v>
      </c>
      <c r="D311" s="89" t="s">
        <v>239</v>
      </c>
      <c r="E311" s="92" t="s">
        <v>185</v>
      </c>
      <c r="F311" s="17"/>
      <c r="G311" s="19"/>
      <c r="H311" s="19">
        <v>200</v>
      </c>
      <c r="I311" s="19"/>
      <c r="J311" s="19"/>
      <c r="K311" s="83">
        <f t="shared" si="34"/>
        <v>200</v>
      </c>
      <c r="L311" s="84">
        <v>4.5085376799999999</v>
      </c>
      <c r="M311" s="85">
        <f t="shared" si="35"/>
        <v>901.707536</v>
      </c>
      <c r="N311" s="86"/>
    </row>
    <row r="312" spans="2:14" s="94" customFormat="1" hidden="1" outlineLevel="1" x14ac:dyDescent="0.35">
      <c r="B312" s="7" t="s">
        <v>234</v>
      </c>
      <c r="C312" s="80" t="s">
        <v>931</v>
      </c>
      <c r="D312" s="89" t="s">
        <v>241</v>
      </c>
      <c r="E312" s="92" t="s">
        <v>112</v>
      </c>
      <c r="F312" s="17"/>
      <c r="G312" s="19"/>
      <c r="H312" s="19">
        <v>1</v>
      </c>
      <c r="I312" s="19"/>
      <c r="J312" s="19"/>
      <c r="K312" s="83">
        <f t="shared" si="34"/>
        <v>1</v>
      </c>
      <c r="L312" s="84">
        <v>931.5</v>
      </c>
      <c r="M312" s="85">
        <f t="shared" si="35"/>
        <v>931.5</v>
      </c>
      <c r="N312" s="86"/>
    </row>
    <row r="313" spans="2:14" s="94" customFormat="1" hidden="1" outlineLevel="1" x14ac:dyDescent="0.35">
      <c r="B313" s="8"/>
      <c r="C313" s="109"/>
      <c r="D313" s="110" t="s">
        <v>242</v>
      </c>
      <c r="E313" s="116"/>
      <c r="F313" s="14"/>
      <c r="G313" s="15"/>
      <c r="H313" s="15"/>
      <c r="I313" s="15"/>
      <c r="J313" s="16"/>
      <c r="K313" s="76">
        <f t="shared" si="34"/>
        <v>0</v>
      </c>
      <c r="L313" s="112"/>
      <c r="M313" s="88">
        <f t="shared" si="35"/>
        <v>0</v>
      </c>
      <c r="N313" s="86"/>
    </row>
    <row r="314" spans="2:14" s="94" customFormat="1" hidden="1" outlineLevel="1" x14ac:dyDescent="0.35">
      <c r="B314" s="7" t="s">
        <v>236</v>
      </c>
      <c r="C314" s="80" t="s">
        <v>931</v>
      </c>
      <c r="D314" s="89" t="s">
        <v>244</v>
      </c>
      <c r="E314" s="92" t="s">
        <v>185</v>
      </c>
      <c r="F314" s="17"/>
      <c r="G314" s="19"/>
      <c r="H314" s="18">
        <v>180</v>
      </c>
      <c r="I314" s="19"/>
      <c r="J314" s="20"/>
      <c r="K314" s="83">
        <f t="shared" si="34"/>
        <v>180</v>
      </c>
      <c r="L314" s="84">
        <v>9.9498533333333352</v>
      </c>
      <c r="M314" s="85">
        <f t="shared" si="35"/>
        <v>1790.9736000000003</v>
      </c>
      <c r="N314" s="86"/>
    </row>
    <row r="315" spans="2:14" s="94" customFormat="1" hidden="1" outlineLevel="1" x14ac:dyDescent="0.35">
      <c r="B315" s="7" t="s">
        <v>238</v>
      </c>
      <c r="C315" s="80" t="s">
        <v>931</v>
      </c>
      <c r="D315" s="89" t="s">
        <v>246</v>
      </c>
      <c r="E315" s="92" t="s">
        <v>185</v>
      </c>
      <c r="F315" s="17"/>
      <c r="G315" s="19"/>
      <c r="H315" s="18">
        <v>60</v>
      </c>
      <c r="I315" s="19"/>
      <c r="J315" s="20"/>
      <c r="K315" s="83">
        <f t="shared" si="34"/>
        <v>60</v>
      </c>
      <c r="L315" s="84">
        <v>13.196745833333333</v>
      </c>
      <c r="M315" s="85">
        <f t="shared" si="35"/>
        <v>791.80475000000001</v>
      </c>
      <c r="N315" s="86"/>
    </row>
    <row r="316" spans="2:14" s="94" customFormat="1" hidden="1" outlineLevel="1" x14ac:dyDescent="0.35">
      <c r="B316" s="7" t="s">
        <v>240</v>
      </c>
      <c r="C316" s="80" t="s">
        <v>931</v>
      </c>
      <c r="D316" s="89" t="s">
        <v>248</v>
      </c>
      <c r="E316" s="92" t="s">
        <v>185</v>
      </c>
      <c r="F316" s="17"/>
      <c r="G316" s="18"/>
      <c r="H316" s="18">
        <v>300</v>
      </c>
      <c r="I316" s="19"/>
      <c r="J316" s="20"/>
      <c r="K316" s="83">
        <f t="shared" si="34"/>
        <v>300</v>
      </c>
      <c r="L316" s="84">
        <v>20.184033800000002</v>
      </c>
      <c r="M316" s="85">
        <f t="shared" si="35"/>
        <v>6055.2101400000001</v>
      </c>
      <c r="N316" s="86"/>
    </row>
    <row r="317" spans="2:14" s="94" customFormat="1" hidden="1" outlineLevel="1" x14ac:dyDescent="0.35">
      <c r="B317" s="7" t="s">
        <v>243</v>
      </c>
      <c r="C317" s="80" t="s">
        <v>931</v>
      </c>
      <c r="D317" s="89" t="s">
        <v>250</v>
      </c>
      <c r="E317" s="92" t="s">
        <v>251</v>
      </c>
      <c r="F317" s="17"/>
      <c r="G317" s="18"/>
      <c r="H317" s="18">
        <v>10</v>
      </c>
      <c r="I317" s="19"/>
      <c r="J317" s="20"/>
      <c r="K317" s="83">
        <f t="shared" si="34"/>
        <v>10</v>
      </c>
      <c r="L317" s="84">
        <v>11.860306366666668</v>
      </c>
      <c r="M317" s="85">
        <f t="shared" si="35"/>
        <v>118.60306366666669</v>
      </c>
      <c r="N317" s="86"/>
    </row>
    <row r="318" spans="2:14" s="94" customFormat="1" hidden="1" outlineLevel="1" x14ac:dyDescent="0.35">
      <c r="B318" s="7" t="s">
        <v>245</v>
      </c>
      <c r="C318" s="80" t="s">
        <v>931</v>
      </c>
      <c r="D318" s="89" t="s">
        <v>253</v>
      </c>
      <c r="E318" s="92" t="s">
        <v>251</v>
      </c>
      <c r="F318" s="17"/>
      <c r="G318" s="18"/>
      <c r="H318" s="18">
        <v>10</v>
      </c>
      <c r="I318" s="19"/>
      <c r="J318" s="20"/>
      <c r="K318" s="83">
        <f t="shared" si="34"/>
        <v>10</v>
      </c>
      <c r="L318" s="84">
        <v>11.860306366666668</v>
      </c>
      <c r="M318" s="85">
        <f t="shared" si="35"/>
        <v>118.60306366666669</v>
      </c>
      <c r="N318" s="86"/>
    </row>
    <row r="319" spans="2:14" s="94" customFormat="1" hidden="1" outlineLevel="1" x14ac:dyDescent="0.35">
      <c r="B319" s="7" t="s">
        <v>247</v>
      </c>
      <c r="C319" s="80" t="s">
        <v>931</v>
      </c>
      <c r="D319" s="89" t="s">
        <v>255</v>
      </c>
      <c r="E319" s="92" t="s">
        <v>251</v>
      </c>
      <c r="F319" s="17"/>
      <c r="G319" s="18"/>
      <c r="H319" s="18">
        <v>25</v>
      </c>
      <c r="I319" s="19"/>
      <c r="J319" s="20"/>
      <c r="K319" s="83">
        <f t="shared" si="34"/>
        <v>25</v>
      </c>
      <c r="L319" s="84">
        <v>11.860306366666668</v>
      </c>
      <c r="M319" s="85">
        <f t="shared" si="35"/>
        <v>296.50765916666671</v>
      </c>
      <c r="N319" s="86"/>
    </row>
    <row r="320" spans="2:14" s="94" customFormat="1" hidden="1" outlineLevel="1" x14ac:dyDescent="0.35">
      <c r="B320" s="7" t="s">
        <v>249</v>
      </c>
      <c r="C320" s="80" t="s">
        <v>931</v>
      </c>
      <c r="D320" s="89" t="s">
        <v>257</v>
      </c>
      <c r="E320" s="92" t="s">
        <v>251</v>
      </c>
      <c r="F320" s="17"/>
      <c r="G320" s="18"/>
      <c r="H320" s="18">
        <v>50</v>
      </c>
      <c r="I320" s="19"/>
      <c r="J320" s="20"/>
      <c r="K320" s="83">
        <f t="shared" si="34"/>
        <v>50</v>
      </c>
      <c r="L320" s="84">
        <v>11.860306366666668</v>
      </c>
      <c r="M320" s="85">
        <f t="shared" si="35"/>
        <v>593.01531833333343</v>
      </c>
      <c r="N320" s="86"/>
    </row>
    <row r="321" spans="2:14" s="94" customFormat="1" hidden="1" outlineLevel="1" x14ac:dyDescent="0.35">
      <c r="B321" s="7" t="s">
        <v>252</v>
      </c>
      <c r="C321" s="80" t="s">
        <v>931</v>
      </c>
      <c r="D321" s="89" t="s">
        <v>259</v>
      </c>
      <c r="E321" s="92" t="s">
        <v>251</v>
      </c>
      <c r="F321" s="17"/>
      <c r="G321" s="18"/>
      <c r="H321" s="18">
        <v>3</v>
      </c>
      <c r="I321" s="19"/>
      <c r="J321" s="20"/>
      <c r="K321" s="83">
        <f t="shared" si="34"/>
        <v>3</v>
      </c>
      <c r="L321" s="84">
        <v>14.366973033333332</v>
      </c>
      <c r="M321" s="85">
        <f t="shared" si="35"/>
        <v>43.100919099999999</v>
      </c>
      <c r="N321" s="86"/>
    </row>
    <row r="322" spans="2:14" s="94" customFormat="1" hidden="1" outlineLevel="1" x14ac:dyDescent="0.35">
      <c r="B322" s="7" t="s">
        <v>254</v>
      </c>
      <c r="C322" s="80" t="s">
        <v>931</v>
      </c>
      <c r="D322" s="89" t="s">
        <v>261</v>
      </c>
      <c r="E322" s="92" t="s">
        <v>251</v>
      </c>
      <c r="F322" s="17"/>
      <c r="G322" s="18"/>
      <c r="H322" s="18">
        <v>15</v>
      </c>
      <c r="I322" s="19"/>
      <c r="J322" s="20"/>
      <c r="K322" s="83">
        <f t="shared" si="34"/>
        <v>15</v>
      </c>
      <c r="L322" s="84">
        <v>19.73510846666667</v>
      </c>
      <c r="M322" s="85">
        <f t="shared" si="35"/>
        <v>296.02662700000008</v>
      </c>
      <c r="N322" s="86"/>
    </row>
    <row r="323" spans="2:14" s="94" customFormat="1" hidden="1" outlineLevel="1" x14ac:dyDescent="0.35">
      <c r="B323" s="7" t="s">
        <v>256</v>
      </c>
      <c r="C323" s="80" t="s">
        <v>931</v>
      </c>
      <c r="D323" s="89" t="s">
        <v>263</v>
      </c>
      <c r="E323" s="92" t="s">
        <v>251</v>
      </c>
      <c r="F323" s="17"/>
      <c r="G323" s="18"/>
      <c r="H323" s="18">
        <v>15</v>
      </c>
      <c r="I323" s="19"/>
      <c r="J323" s="20"/>
      <c r="K323" s="83">
        <f t="shared" si="34"/>
        <v>15</v>
      </c>
      <c r="L323" s="84">
        <v>19.73510846666667</v>
      </c>
      <c r="M323" s="85">
        <f t="shared" si="35"/>
        <v>296.02662700000008</v>
      </c>
      <c r="N323" s="86"/>
    </row>
    <row r="324" spans="2:14" s="94" customFormat="1" hidden="1" outlineLevel="1" x14ac:dyDescent="0.35">
      <c r="B324" s="7" t="s">
        <v>258</v>
      </c>
      <c r="C324" s="80" t="s">
        <v>931</v>
      </c>
      <c r="D324" s="89" t="s">
        <v>265</v>
      </c>
      <c r="E324" s="92" t="s">
        <v>251</v>
      </c>
      <c r="F324" s="17"/>
      <c r="G324" s="18"/>
      <c r="H324" s="18">
        <v>20</v>
      </c>
      <c r="I324" s="19"/>
      <c r="J324" s="20"/>
      <c r="K324" s="83">
        <f t="shared" si="34"/>
        <v>20</v>
      </c>
      <c r="L324" s="84">
        <v>19.73510846666667</v>
      </c>
      <c r="M324" s="85">
        <f t="shared" si="35"/>
        <v>394.70216933333342</v>
      </c>
      <c r="N324" s="86"/>
    </row>
    <row r="325" spans="2:14" s="94" customFormat="1" hidden="1" outlineLevel="1" x14ac:dyDescent="0.35">
      <c r="B325" s="7" t="s">
        <v>260</v>
      </c>
      <c r="C325" s="80" t="s">
        <v>931</v>
      </c>
      <c r="D325" s="89" t="s">
        <v>267</v>
      </c>
      <c r="E325" s="92" t="s">
        <v>251</v>
      </c>
      <c r="F325" s="17"/>
      <c r="G325" s="18"/>
      <c r="H325" s="18">
        <v>8</v>
      </c>
      <c r="I325" s="19"/>
      <c r="J325" s="20"/>
      <c r="K325" s="83">
        <f t="shared" si="34"/>
        <v>8</v>
      </c>
      <c r="L325" s="84">
        <v>19.73510846666667</v>
      </c>
      <c r="M325" s="85">
        <f t="shared" si="35"/>
        <v>157.88086773333336</v>
      </c>
      <c r="N325" s="86"/>
    </row>
    <row r="326" spans="2:14" s="94" customFormat="1" ht="48" hidden="1" outlineLevel="1" x14ac:dyDescent="0.35">
      <c r="B326" s="7" t="s">
        <v>262</v>
      </c>
      <c r="C326" s="80" t="s">
        <v>931</v>
      </c>
      <c r="D326" s="89" t="s">
        <v>269</v>
      </c>
      <c r="E326" s="92" t="s">
        <v>185</v>
      </c>
      <c r="F326" s="17"/>
      <c r="G326" s="18"/>
      <c r="H326" s="18">
        <v>150</v>
      </c>
      <c r="I326" s="19"/>
      <c r="J326" s="20"/>
      <c r="K326" s="83">
        <f t="shared" si="34"/>
        <v>150</v>
      </c>
      <c r="L326" s="84">
        <v>5.8525334999999998</v>
      </c>
      <c r="M326" s="85">
        <f t="shared" si="35"/>
        <v>877.88002499999993</v>
      </c>
      <c r="N326" s="86"/>
    </row>
    <row r="327" spans="2:14" s="94" customFormat="1" ht="48" hidden="1" outlineLevel="1" x14ac:dyDescent="0.35">
      <c r="B327" s="7" t="s">
        <v>264</v>
      </c>
      <c r="C327" s="80" t="s">
        <v>931</v>
      </c>
      <c r="D327" s="89" t="s">
        <v>271</v>
      </c>
      <c r="E327" s="92" t="s">
        <v>14</v>
      </c>
      <c r="F327" s="17"/>
      <c r="G327" s="18"/>
      <c r="H327" s="18">
        <v>1</v>
      </c>
      <c r="I327" s="19"/>
      <c r="J327" s="20"/>
      <c r="K327" s="83">
        <f t="shared" si="34"/>
        <v>1</v>
      </c>
      <c r="L327" s="84">
        <v>1181.5</v>
      </c>
      <c r="M327" s="85">
        <f t="shared" si="35"/>
        <v>1181.5</v>
      </c>
      <c r="N327" s="86"/>
    </row>
    <row r="328" spans="2:14" s="94" customFormat="1" hidden="1" outlineLevel="1" x14ac:dyDescent="0.35">
      <c r="B328" s="8"/>
      <c r="C328" s="109"/>
      <c r="D328" s="110" t="s">
        <v>272</v>
      </c>
      <c r="E328" s="116"/>
      <c r="F328" s="14"/>
      <c r="G328" s="15"/>
      <c r="H328" s="15"/>
      <c r="I328" s="15"/>
      <c r="J328" s="16"/>
      <c r="K328" s="76">
        <f>SUM(F328:J328)</f>
        <v>0</v>
      </c>
      <c r="L328" s="112"/>
      <c r="M328" s="88">
        <f>K328*L328</f>
        <v>0</v>
      </c>
      <c r="N328" s="86"/>
    </row>
    <row r="329" spans="2:14" s="94" customFormat="1" hidden="1" outlineLevel="1" x14ac:dyDescent="0.35">
      <c r="B329" s="7" t="s">
        <v>266</v>
      </c>
      <c r="C329" s="80" t="s">
        <v>931</v>
      </c>
      <c r="D329" s="118" t="s">
        <v>274</v>
      </c>
      <c r="E329" s="169" t="s">
        <v>185</v>
      </c>
      <c r="F329" s="17"/>
      <c r="G329" s="18"/>
      <c r="H329" s="18">
        <v>320</v>
      </c>
      <c r="I329" s="19"/>
      <c r="J329" s="20"/>
      <c r="K329" s="83">
        <f>SUM(F329:J329)</f>
        <v>320</v>
      </c>
      <c r="L329" s="84">
        <v>18.210138222222223</v>
      </c>
      <c r="M329" s="85">
        <f>K329*L329</f>
        <v>5827.2442311111117</v>
      </c>
      <c r="N329" s="86"/>
    </row>
    <row r="330" spans="2:14" s="94" customFormat="1" hidden="1" outlineLevel="1" x14ac:dyDescent="0.35">
      <c r="B330" s="7" t="s">
        <v>268</v>
      </c>
      <c r="C330" s="80" t="s">
        <v>931</v>
      </c>
      <c r="D330" s="118" t="s">
        <v>276</v>
      </c>
      <c r="E330" s="169" t="s">
        <v>112</v>
      </c>
      <c r="F330" s="17"/>
      <c r="G330" s="18"/>
      <c r="H330" s="18">
        <v>29</v>
      </c>
      <c r="I330" s="19"/>
      <c r="J330" s="20"/>
      <c r="K330" s="83">
        <f>SUM(F330:J330)</f>
        <v>29</v>
      </c>
      <c r="L330" s="84">
        <v>8.4066288484848499</v>
      </c>
      <c r="M330" s="85">
        <f>K330*L330</f>
        <v>243.79223660606064</v>
      </c>
      <c r="N330" s="86"/>
    </row>
    <row r="331" spans="2:14" s="94" customFormat="1" ht="48" hidden="1" outlineLevel="1" x14ac:dyDescent="0.35">
      <c r="B331" s="7" t="s">
        <v>270</v>
      </c>
      <c r="C331" s="80" t="s">
        <v>931</v>
      </c>
      <c r="D331" s="118" t="s">
        <v>271</v>
      </c>
      <c r="E331" s="169" t="s">
        <v>14</v>
      </c>
      <c r="F331" s="17"/>
      <c r="G331" s="18"/>
      <c r="H331" s="18">
        <v>1</v>
      </c>
      <c r="I331" s="19"/>
      <c r="J331" s="20"/>
      <c r="K331" s="83">
        <f>SUM(F331:J331)</f>
        <v>1</v>
      </c>
      <c r="L331" s="84">
        <v>1346.3306801570777</v>
      </c>
      <c r="M331" s="85">
        <f>K331*L331</f>
        <v>1346.3306801570777</v>
      </c>
      <c r="N331" s="86"/>
    </row>
    <row r="332" spans="2:14" s="94" customFormat="1" hidden="1" outlineLevel="1" x14ac:dyDescent="0.35">
      <c r="B332" s="8"/>
      <c r="C332" s="109"/>
      <c r="D332" s="110" t="s">
        <v>278</v>
      </c>
      <c r="E332" s="116"/>
      <c r="F332" s="14"/>
      <c r="G332" s="15"/>
      <c r="H332" s="15"/>
      <c r="I332" s="15"/>
      <c r="J332" s="16"/>
      <c r="K332" s="76"/>
      <c r="L332" s="112"/>
      <c r="M332" s="88"/>
      <c r="N332" s="86"/>
    </row>
    <row r="333" spans="2:14" s="94" customFormat="1" ht="48" hidden="1" outlineLevel="1" x14ac:dyDescent="0.35">
      <c r="B333" s="7" t="s">
        <v>273</v>
      </c>
      <c r="C333" s="80" t="s">
        <v>931</v>
      </c>
      <c r="D333" s="118" t="s">
        <v>280</v>
      </c>
      <c r="E333" s="169" t="s">
        <v>185</v>
      </c>
      <c r="F333" s="17"/>
      <c r="G333" s="18"/>
      <c r="H333" s="18">
        <v>170</v>
      </c>
      <c r="I333" s="19"/>
      <c r="J333" s="20"/>
      <c r="K333" s="83">
        <f>SUM(F333:J333)</f>
        <v>170</v>
      </c>
      <c r="L333" s="84">
        <v>34.475598385858582</v>
      </c>
      <c r="M333" s="85">
        <f>K333*L333</f>
        <v>5860.8517255959587</v>
      </c>
      <c r="N333" s="86"/>
    </row>
    <row r="334" spans="2:14" s="94" customFormat="1" ht="48" hidden="1" outlineLevel="1" x14ac:dyDescent="0.35">
      <c r="B334" s="7" t="s">
        <v>275</v>
      </c>
      <c r="C334" s="80" t="s">
        <v>931</v>
      </c>
      <c r="D334" s="118" t="s">
        <v>668</v>
      </c>
      <c r="E334" s="169" t="s">
        <v>185</v>
      </c>
      <c r="F334" s="17"/>
      <c r="G334" s="18"/>
      <c r="H334" s="18">
        <v>95</v>
      </c>
      <c r="I334" s="19"/>
      <c r="J334" s="20"/>
      <c r="K334" s="83">
        <f>SUM(F334:J334)</f>
        <v>95</v>
      </c>
      <c r="L334" s="84">
        <v>63.768205033333338</v>
      </c>
      <c r="M334" s="85">
        <f>K334*L334</f>
        <v>6057.9794781666669</v>
      </c>
      <c r="N334" s="86"/>
    </row>
    <row r="335" spans="2:14" s="94" customFormat="1" ht="72" hidden="1" outlineLevel="1" x14ac:dyDescent="0.35">
      <c r="B335" s="7" t="s">
        <v>277</v>
      </c>
      <c r="C335" s="80" t="s">
        <v>931</v>
      </c>
      <c r="D335" s="118" t="s">
        <v>284</v>
      </c>
      <c r="E335" s="169" t="s">
        <v>14</v>
      </c>
      <c r="F335" s="17"/>
      <c r="G335" s="18"/>
      <c r="H335" s="18">
        <v>1</v>
      </c>
      <c r="I335" s="19"/>
      <c r="J335" s="20"/>
      <c r="K335" s="83">
        <f>SUM(F335:J335)</f>
        <v>1</v>
      </c>
      <c r="L335" s="84">
        <v>1181.5</v>
      </c>
      <c r="M335" s="85">
        <f>K335*L335</f>
        <v>1181.5</v>
      </c>
      <c r="N335" s="86"/>
    </row>
    <row r="336" spans="2:14" s="94" customFormat="1" hidden="1" outlineLevel="1" x14ac:dyDescent="0.35">
      <c r="B336" s="8"/>
      <c r="C336" s="109"/>
      <c r="D336" s="110" t="s">
        <v>285</v>
      </c>
      <c r="E336" s="116"/>
      <c r="F336" s="14"/>
      <c r="G336" s="15"/>
      <c r="H336" s="15"/>
      <c r="I336" s="15"/>
      <c r="J336" s="16"/>
      <c r="K336" s="76"/>
      <c r="L336" s="112"/>
      <c r="M336" s="88"/>
      <c r="N336" s="86"/>
    </row>
    <row r="337" spans="2:14" s="94" customFormat="1" ht="96" hidden="1" outlineLevel="1" x14ac:dyDescent="0.35">
      <c r="B337" s="7" t="s">
        <v>279</v>
      </c>
      <c r="C337" s="80" t="s">
        <v>931</v>
      </c>
      <c r="D337" s="118" t="s">
        <v>287</v>
      </c>
      <c r="E337" s="169" t="s">
        <v>112</v>
      </c>
      <c r="F337" s="17"/>
      <c r="G337" s="18"/>
      <c r="H337" s="18">
        <v>1</v>
      </c>
      <c r="I337" s="19"/>
      <c r="J337" s="20"/>
      <c r="K337" s="83">
        <f>SUM(F337:J337)</f>
        <v>1</v>
      </c>
      <c r="L337" s="84">
        <v>5974.1818333333331</v>
      </c>
      <c r="M337" s="85">
        <f>K337*L337</f>
        <v>5974.1818333333331</v>
      </c>
      <c r="N337" s="86"/>
    </row>
    <row r="338" spans="2:14" s="94" customFormat="1" ht="120" hidden="1" outlineLevel="1" x14ac:dyDescent="0.35">
      <c r="B338" s="7" t="s">
        <v>281</v>
      </c>
      <c r="C338" s="80" t="s">
        <v>931</v>
      </c>
      <c r="D338" s="118" t="s">
        <v>289</v>
      </c>
      <c r="E338" s="169" t="s">
        <v>112</v>
      </c>
      <c r="F338" s="17"/>
      <c r="G338" s="18"/>
      <c r="H338" s="18">
        <v>1</v>
      </c>
      <c r="I338" s="19"/>
      <c r="J338" s="20"/>
      <c r="K338" s="83">
        <f>SUM(F338:J338)</f>
        <v>1</v>
      </c>
      <c r="L338" s="84">
        <v>3280.88825</v>
      </c>
      <c r="M338" s="85">
        <f>K338*L338</f>
        <v>3280.88825</v>
      </c>
      <c r="N338" s="86"/>
    </row>
    <row r="339" spans="2:14" s="94" customFormat="1" hidden="1" outlineLevel="1" x14ac:dyDescent="0.35">
      <c r="B339" s="8"/>
      <c r="C339" s="109"/>
      <c r="D339" s="110" t="s">
        <v>290</v>
      </c>
      <c r="E339" s="116"/>
      <c r="F339" s="14"/>
      <c r="G339" s="15"/>
      <c r="H339" s="15"/>
      <c r="I339" s="15"/>
      <c r="J339" s="16"/>
      <c r="K339" s="76">
        <f>SUM(F339:J339)</f>
        <v>0</v>
      </c>
      <c r="L339" s="112"/>
      <c r="M339" s="88">
        <f>K339*L339</f>
        <v>0</v>
      </c>
      <c r="N339" s="86"/>
    </row>
    <row r="340" spans="2:14" s="94" customFormat="1" ht="48" hidden="1" outlineLevel="1" x14ac:dyDescent="0.35">
      <c r="B340" s="7" t="s">
        <v>282</v>
      </c>
      <c r="C340" s="80" t="s">
        <v>931</v>
      </c>
      <c r="D340" s="118" t="s">
        <v>291</v>
      </c>
      <c r="E340" s="169" t="s">
        <v>112</v>
      </c>
      <c r="F340" s="17"/>
      <c r="G340" s="18"/>
      <c r="H340" s="18">
        <v>20</v>
      </c>
      <c r="I340" s="19"/>
      <c r="J340" s="20"/>
      <c r="K340" s="83">
        <f t="shared" ref="K340:K403" si="36">SUM(F340:J340)</f>
        <v>20</v>
      </c>
      <c r="L340" s="84">
        <v>35.889926333333335</v>
      </c>
      <c r="M340" s="85">
        <f t="shared" ref="M340:M403" si="37">K340*L340</f>
        <v>717.7985266666667</v>
      </c>
      <c r="N340" s="86"/>
    </row>
    <row r="341" spans="2:14" s="94" customFormat="1" hidden="1" outlineLevel="1" x14ac:dyDescent="0.35">
      <c r="B341" s="7" t="s">
        <v>283</v>
      </c>
      <c r="C341" s="80" t="s">
        <v>931</v>
      </c>
      <c r="D341" s="118" t="s">
        <v>292</v>
      </c>
      <c r="E341" s="169" t="s">
        <v>112</v>
      </c>
      <c r="F341" s="17"/>
      <c r="G341" s="18"/>
      <c r="H341" s="18">
        <v>300</v>
      </c>
      <c r="I341" s="19"/>
      <c r="J341" s="20"/>
      <c r="K341" s="83">
        <f t="shared" si="36"/>
        <v>300</v>
      </c>
      <c r="L341" s="84">
        <v>9.6146219090909089</v>
      </c>
      <c r="M341" s="85">
        <f t="shared" si="37"/>
        <v>2884.3865727272728</v>
      </c>
      <c r="N341" s="86"/>
    </row>
    <row r="342" spans="2:14" s="94" customFormat="1" ht="48" hidden="1" outlineLevel="1" x14ac:dyDescent="0.35">
      <c r="B342" s="7" t="s">
        <v>286</v>
      </c>
      <c r="C342" s="80" t="s">
        <v>931</v>
      </c>
      <c r="D342" s="118" t="s">
        <v>293</v>
      </c>
      <c r="E342" s="169" t="s">
        <v>112</v>
      </c>
      <c r="F342" s="17"/>
      <c r="G342" s="18"/>
      <c r="H342" s="18">
        <v>25</v>
      </c>
      <c r="I342" s="19"/>
      <c r="J342" s="20"/>
      <c r="K342" s="83">
        <f t="shared" si="36"/>
        <v>25</v>
      </c>
      <c r="L342" s="84">
        <v>51.512405000000001</v>
      </c>
      <c r="M342" s="85">
        <f t="shared" si="37"/>
        <v>1287.810125</v>
      </c>
      <c r="N342" s="86"/>
    </row>
    <row r="343" spans="2:14" s="94" customFormat="1" hidden="1" outlineLevel="1" x14ac:dyDescent="0.35">
      <c r="B343" s="7" t="s">
        <v>288</v>
      </c>
      <c r="C343" s="80" t="s">
        <v>931</v>
      </c>
      <c r="D343" s="118" t="s">
        <v>294</v>
      </c>
      <c r="E343" s="169" t="s">
        <v>112</v>
      </c>
      <c r="F343" s="17"/>
      <c r="G343" s="18"/>
      <c r="H343" s="18">
        <v>255</v>
      </c>
      <c r="I343" s="19"/>
      <c r="J343" s="20"/>
      <c r="K343" s="83">
        <f t="shared" si="36"/>
        <v>255</v>
      </c>
      <c r="L343" s="84">
        <v>29.298693333333336</v>
      </c>
      <c r="M343" s="85">
        <f t="shared" si="37"/>
        <v>7471.1668000000009</v>
      </c>
      <c r="N343" s="86"/>
    </row>
    <row r="344" spans="2:14" s="94" customFormat="1" hidden="1" outlineLevel="1" x14ac:dyDescent="0.35">
      <c r="B344" s="7" t="s">
        <v>680</v>
      </c>
      <c r="C344" s="80" t="s">
        <v>931</v>
      </c>
      <c r="D344" s="118" t="s">
        <v>295</v>
      </c>
      <c r="E344" s="169" t="s">
        <v>112</v>
      </c>
      <c r="F344" s="17"/>
      <c r="G344" s="18"/>
      <c r="H344" s="18">
        <v>20</v>
      </c>
      <c r="I344" s="19"/>
      <c r="J344" s="20"/>
      <c r="K344" s="83">
        <f t="shared" si="36"/>
        <v>20</v>
      </c>
      <c r="L344" s="84">
        <v>41.139293636363639</v>
      </c>
      <c r="M344" s="85">
        <f t="shared" si="37"/>
        <v>822.78587272727282</v>
      </c>
      <c r="N344" s="86"/>
    </row>
    <row r="345" spans="2:14" s="94" customFormat="1" hidden="1" outlineLevel="1" x14ac:dyDescent="0.35">
      <c r="B345" s="7" t="s">
        <v>681</v>
      </c>
      <c r="C345" s="80" t="s">
        <v>931</v>
      </c>
      <c r="D345" s="118" t="s">
        <v>296</v>
      </c>
      <c r="E345" s="169" t="s">
        <v>112</v>
      </c>
      <c r="F345" s="17"/>
      <c r="G345" s="18"/>
      <c r="H345" s="18">
        <v>6</v>
      </c>
      <c r="I345" s="19"/>
      <c r="J345" s="20"/>
      <c r="K345" s="83">
        <f t="shared" si="36"/>
        <v>6</v>
      </c>
      <c r="L345" s="84">
        <v>55.691806666666672</v>
      </c>
      <c r="M345" s="85">
        <f t="shared" si="37"/>
        <v>334.15084000000002</v>
      </c>
      <c r="N345" s="86"/>
    </row>
    <row r="346" spans="2:14" s="94" customFormat="1" hidden="1" outlineLevel="1" x14ac:dyDescent="0.35">
      <c r="B346" s="7" t="s">
        <v>682</v>
      </c>
      <c r="C346" s="80" t="s">
        <v>931</v>
      </c>
      <c r="D346" s="118" t="s">
        <v>297</v>
      </c>
      <c r="E346" s="169" t="s">
        <v>112</v>
      </c>
      <c r="F346" s="17"/>
      <c r="G346" s="18"/>
      <c r="H346" s="18">
        <v>8</v>
      </c>
      <c r="I346" s="19"/>
      <c r="J346" s="20"/>
      <c r="K346" s="83">
        <f t="shared" si="36"/>
        <v>8</v>
      </c>
      <c r="L346" s="84">
        <v>78.451187121212115</v>
      </c>
      <c r="M346" s="85">
        <f t="shared" si="37"/>
        <v>627.60949696969692</v>
      </c>
      <c r="N346" s="86"/>
    </row>
    <row r="347" spans="2:14" s="94" customFormat="1" hidden="1" outlineLevel="1" x14ac:dyDescent="0.35">
      <c r="B347" s="7" t="s">
        <v>683</v>
      </c>
      <c r="C347" s="80" t="s">
        <v>931</v>
      </c>
      <c r="D347" s="118" t="s">
        <v>298</v>
      </c>
      <c r="E347" s="169" t="s">
        <v>112</v>
      </c>
      <c r="F347" s="17"/>
      <c r="G347" s="18"/>
      <c r="H347" s="18">
        <v>2</v>
      </c>
      <c r="I347" s="19"/>
      <c r="J347" s="20"/>
      <c r="K347" s="83">
        <f t="shared" si="36"/>
        <v>2</v>
      </c>
      <c r="L347" s="84">
        <v>97.768143333333342</v>
      </c>
      <c r="M347" s="85">
        <f t="shared" si="37"/>
        <v>195.53628666666668</v>
      </c>
      <c r="N347" s="86"/>
    </row>
    <row r="348" spans="2:14" s="94" customFormat="1" hidden="1" outlineLevel="1" x14ac:dyDescent="0.35">
      <c r="B348" s="8"/>
      <c r="C348" s="109"/>
      <c r="D348" s="110" t="s">
        <v>692</v>
      </c>
      <c r="E348" s="116"/>
      <c r="F348" s="14"/>
      <c r="G348" s="15"/>
      <c r="H348" s="15"/>
      <c r="I348" s="15"/>
      <c r="J348" s="16"/>
      <c r="K348" s="76">
        <f t="shared" si="36"/>
        <v>0</v>
      </c>
      <c r="L348" s="112"/>
      <c r="M348" s="88">
        <f t="shared" si="37"/>
        <v>0</v>
      </c>
      <c r="N348" s="86"/>
    </row>
    <row r="349" spans="2:14" s="94" customFormat="1" ht="48" hidden="1" outlineLevel="1" x14ac:dyDescent="0.35">
      <c r="B349" s="7" t="s">
        <v>806</v>
      </c>
      <c r="C349" s="80" t="s">
        <v>931</v>
      </c>
      <c r="D349" s="118" t="s">
        <v>669</v>
      </c>
      <c r="E349" s="169" t="s">
        <v>14</v>
      </c>
      <c r="F349" s="17"/>
      <c r="G349" s="155"/>
      <c r="H349" s="156"/>
      <c r="I349" s="156"/>
      <c r="J349" s="157"/>
      <c r="K349" s="83">
        <f t="shared" si="36"/>
        <v>0</v>
      </c>
      <c r="L349" s="84">
        <v>5382.8998333333338</v>
      </c>
      <c r="M349" s="85">
        <f t="shared" si="37"/>
        <v>0</v>
      </c>
      <c r="N349" s="86"/>
    </row>
    <row r="350" spans="2:14" s="94" customFormat="1" ht="48" hidden="1" outlineLevel="1" x14ac:dyDescent="0.35">
      <c r="B350" s="7" t="s">
        <v>807</v>
      </c>
      <c r="C350" s="80" t="s">
        <v>931</v>
      </c>
      <c r="D350" s="118" t="s">
        <v>670</v>
      </c>
      <c r="E350" s="169" t="s">
        <v>14</v>
      </c>
      <c r="F350" s="17"/>
      <c r="G350" s="158"/>
      <c r="H350" s="159"/>
      <c r="I350" s="159"/>
      <c r="J350" s="160"/>
      <c r="K350" s="83">
        <f t="shared" si="36"/>
        <v>0</v>
      </c>
      <c r="L350" s="84">
        <v>5382.8998333333338</v>
      </c>
      <c r="M350" s="85">
        <f t="shared" si="37"/>
        <v>0</v>
      </c>
      <c r="N350" s="86"/>
    </row>
    <row r="351" spans="2:14" s="94" customFormat="1" ht="48" hidden="1" outlineLevel="1" x14ac:dyDescent="0.35">
      <c r="B351" s="7" t="s">
        <v>808</v>
      </c>
      <c r="C351" s="80" t="s">
        <v>931</v>
      </c>
      <c r="D351" s="118" t="s">
        <v>671</v>
      </c>
      <c r="E351" s="169" t="s">
        <v>14</v>
      </c>
      <c r="F351" s="17"/>
      <c r="G351" s="158"/>
      <c r="H351" s="159"/>
      <c r="I351" s="159"/>
      <c r="J351" s="160"/>
      <c r="K351" s="83">
        <f t="shared" si="36"/>
        <v>0</v>
      </c>
      <c r="L351" s="84">
        <v>5382.8998333333338</v>
      </c>
      <c r="M351" s="85">
        <f t="shared" si="37"/>
        <v>0</v>
      </c>
      <c r="N351" s="86"/>
    </row>
    <row r="352" spans="2:14" s="94" customFormat="1" ht="48" hidden="1" outlineLevel="1" x14ac:dyDescent="0.35">
      <c r="B352" s="7" t="s">
        <v>809</v>
      </c>
      <c r="C352" s="80" t="s">
        <v>931</v>
      </c>
      <c r="D352" s="118" t="s">
        <v>672</v>
      </c>
      <c r="E352" s="169" t="s">
        <v>14</v>
      </c>
      <c r="F352" s="17"/>
      <c r="G352" s="158"/>
      <c r="H352" s="159"/>
      <c r="I352" s="159"/>
      <c r="J352" s="160"/>
      <c r="K352" s="83">
        <f t="shared" si="36"/>
        <v>0</v>
      </c>
      <c r="L352" s="84">
        <v>5382.8998333333338</v>
      </c>
      <c r="M352" s="85">
        <f t="shared" si="37"/>
        <v>0</v>
      </c>
      <c r="N352" s="86"/>
    </row>
    <row r="353" spans="2:14" s="94" customFormat="1" ht="48" hidden="1" outlineLevel="1" x14ac:dyDescent="0.35">
      <c r="B353" s="7" t="s">
        <v>299</v>
      </c>
      <c r="C353" s="80" t="s">
        <v>931</v>
      </c>
      <c r="D353" s="118" t="s">
        <v>673</v>
      </c>
      <c r="E353" s="169" t="s">
        <v>14</v>
      </c>
      <c r="F353" s="17"/>
      <c r="G353" s="158"/>
      <c r="H353" s="159"/>
      <c r="I353" s="159"/>
      <c r="J353" s="160"/>
      <c r="K353" s="83">
        <f t="shared" si="36"/>
        <v>0</v>
      </c>
      <c r="L353" s="84">
        <v>5382.8998333333338</v>
      </c>
      <c r="M353" s="85">
        <f t="shared" si="37"/>
        <v>0</v>
      </c>
      <c r="N353" s="86"/>
    </row>
    <row r="354" spans="2:14" s="94" customFormat="1" ht="48" hidden="1" outlineLevel="1" x14ac:dyDescent="0.35">
      <c r="B354" s="7" t="s">
        <v>300</v>
      </c>
      <c r="C354" s="80" t="s">
        <v>931</v>
      </c>
      <c r="D354" s="118" t="s">
        <v>674</v>
      </c>
      <c r="E354" s="169" t="s">
        <v>14</v>
      </c>
      <c r="F354" s="17"/>
      <c r="G354" s="158"/>
      <c r="H354" s="159"/>
      <c r="I354" s="159"/>
      <c r="J354" s="160"/>
      <c r="K354" s="83">
        <f t="shared" si="36"/>
        <v>0</v>
      </c>
      <c r="L354" s="84">
        <v>5382.8998333333338</v>
      </c>
      <c r="M354" s="85">
        <f t="shared" si="37"/>
        <v>0</v>
      </c>
      <c r="N354" s="86"/>
    </row>
    <row r="355" spans="2:14" s="94" customFormat="1" ht="48" hidden="1" outlineLevel="1" x14ac:dyDescent="0.35">
      <c r="B355" s="7" t="s">
        <v>301</v>
      </c>
      <c r="C355" s="80" t="s">
        <v>931</v>
      </c>
      <c r="D355" s="118" t="s">
        <v>675</v>
      </c>
      <c r="E355" s="169" t="s">
        <v>14</v>
      </c>
      <c r="F355" s="17"/>
      <c r="G355" s="158"/>
      <c r="H355" s="159"/>
      <c r="I355" s="159"/>
      <c r="J355" s="160"/>
      <c r="K355" s="83">
        <f t="shared" si="36"/>
        <v>0</v>
      </c>
      <c r="L355" s="84">
        <v>5382.8998333333338</v>
      </c>
      <c r="M355" s="85">
        <f t="shared" si="37"/>
        <v>0</v>
      </c>
      <c r="N355" s="86"/>
    </row>
    <row r="356" spans="2:14" s="94" customFormat="1" ht="48" hidden="1" outlineLevel="1" x14ac:dyDescent="0.35">
      <c r="B356" s="7" t="s">
        <v>302</v>
      </c>
      <c r="C356" s="80" t="s">
        <v>931</v>
      </c>
      <c r="D356" s="118" t="s">
        <v>676</v>
      </c>
      <c r="E356" s="169" t="s">
        <v>14</v>
      </c>
      <c r="F356" s="17"/>
      <c r="G356" s="164"/>
      <c r="H356" s="165"/>
      <c r="I356" s="165"/>
      <c r="J356" s="166"/>
      <c r="K356" s="83">
        <f t="shared" si="36"/>
        <v>0</v>
      </c>
      <c r="L356" s="84">
        <v>5382.8998333333338</v>
      </c>
      <c r="M356" s="85">
        <f t="shared" si="37"/>
        <v>0</v>
      </c>
      <c r="N356" s="86"/>
    </row>
    <row r="357" spans="2:14" s="94" customFormat="1" hidden="1" outlineLevel="1" x14ac:dyDescent="0.35">
      <c r="B357" s="8"/>
      <c r="C357" s="109"/>
      <c r="D357" s="110" t="s">
        <v>693</v>
      </c>
      <c r="E357" s="116"/>
      <c r="F357" s="14"/>
      <c r="G357" s="15"/>
      <c r="H357" s="15"/>
      <c r="I357" s="15"/>
      <c r="J357" s="16"/>
      <c r="K357" s="76">
        <f t="shared" si="36"/>
        <v>0</v>
      </c>
      <c r="L357" s="112"/>
      <c r="M357" s="88">
        <f t="shared" si="37"/>
        <v>0</v>
      </c>
      <c r="N357" s="86"/>
    </row>
    <row r="358" spans="2:14" s="94" customFormat="1" ht="48" hidden="1" outlineLevel="1" x14ac:dyDescent="0.35">
      <c r="B358" s="7" t="s">
        <v>303</v>
      </c>
      <c r="C358" s="80" t="s">
        <v>931</v>
      </c>
      <c r="D358" s="118" t="s">
        <v>684</v>
      </c>
      <c r="E358" s="82"/>
      <c r="F358" s="152"/>
      <c r="G358" s="18"/>
      <c r="H358" s="159"/>
      <c r="I358" s="159"/>
      <c r="J358" s="160"/>
      <c r="K358" s="83">
        <f t="shared" si="36"/>
        <v>0</v>
      </c>
      <c r="L358" s="84">
        <v>4216.2331666666669</v>
      </c>
      <c r="M358" s="85">
        <f t="shared" si="37"/>
        <v>0</v>
      </c>
      <c r="N358" s="86"/>
    </row>
    <row r="359" spans="2:14" s="94" customFormat="1" ht="48" hidden="1" outlineLevel="1" x14ac:dyDescent="0.35">
      <c r="B359" s="7" t="s">
        <v>304</v>
      </c>
      <c r="C359" s="80" t="s">
        <v>931</v>
      </c>
      <c r="D359" s="118" t="s">
        <v>685</v>
      </c>
      <c r="E359" s="82"/>
      <c r="F359" s="153"/>
      <c r="G359" s="18"/>
      <c r="H359" s="158"/>
      <c r="I359" s="159"/>
      <c r="J359" s="160"/>
      <c r="K359" s="83">
        <f t="shared" si="36"/>
        <v>0</v>
      </c>
      <c r="L359" s="84">
        <v>4216.2331666666669</v>
      </c>
      <c r="M359" s="85">
        <f t="shared" si="37"/>
        <v>0</v>
      </c>
      <c r="N359" s="86"/>
    </row>
    <row r="360" spans="2:14" s="94" customFormat="1" ht="48" hidden="1" outlineLevel="1" x14ac:dyDescent="0.35">
      <c r="B360" s="7" t="s">
        <v>305</v>
      </c>
      <c r="C360" s="80" t="s">
        <v>931</v>
      </c>
      <c r="D360" s="118" t="s">
        <v>686</v>
      </c>
      <c r="E360" s="82"/>
      <c r="F360" s="153"/>
      <c r="G360" s="18"/>
      <c r="H360" s="158"/>
      <c r="I360" s="159"/>
      <c r="J360" s="160"/>
      <c r="K360" s="83">
        <f t="shared" si="36"/>
        <v>0</v>
      </c>
      <c r="L360" s="84">
        <v>4216.2331666666669</v>
      </c>
      <c r="M360" s="85">
        <f t="shared" si="37"/>
        <v>0</v>
      </c>
      <c r="N360" s="86"/>
    </row>
    <row r="361" spans="2:14" s="94" customFormat="1" ht="48" hidden="1" outlineLevel="1" x14ac:dyDescent="0.35">
      <c r="B361" s="7" t="s">
        <v>306</v>
      </c>
      <c r="C361" s="80" t="s">
        <v>931</v>
      </c>
      <c r="D361" s="118" t="s">
        <v>687</v>
      </c>
      <c r="E361" s="82"/>
      <c r="F361" s="153"/>
      <c r="G361" s="18"/>
      <c r="H361" s="158"/>
      <c r="I361" s="159"/>
      <c r="J361" s="160"/>
      <c r="K361" s="83">
        <f t="shared" si="36"/>
        <v>0</v>
      </c>
      <c r="L361" s="84">
        <v>4216.2331666666669</v>
      </c>
      <c r="M361" s="85">
        <f t="shared" si="37"/>
        <v>0</v>
      </c>
      <c r="N361" s="86"/>
    </row>
    <row r="362" spans="2:14" s="94" customFormat="1" ht="48" hidden="1" outlineLevel="1" x14ac:dyDescent="0.35">
      <c r="B362" s="7" t="s">
        <v>307</v>
      </c>
      <c r="C362" s="80" t="s">
        <v>931</v>
      </c>
      <c r="D362" s="118" t="s">
        <v>688</v>
      </c>
      <c r="E362" s="82"/>
      <c r="F362" s="153"/>
      <c r="G362" s="18"/>
      <c r="H362" s="158"/>
      <c r="I362" s="159"/>
      <c r="J362" s="160"/>
      <c r="K362" s="83">
        <f t="shared" si="36"/>
        <v>0</v>
      </c>
      <c r="L362" s="84">
        <v>4216.2331666666669</v>
      </c>
      <c r="M362" s="85">
        <f t="shared" si="37"/>
        <v>0</v>
      </c>
      <c r="N362" s="86"/>
    </row>
    <row r="363" spans="2:14" s="94" customFormat="1" ht="48" hidden="1" outlineLevel="1" x14ac:dyDescent="0.35">
      <c r="B363" s="7" t="s">
        <v>308</v>
      </c>
      <c r="C363" s="80" t="s">
        <v>931</v>
      </c>
      <c r="D363" s="118" t="s">
        <v>689</v>
      </c>
      <c r="E363" s="82"/>
      <c r="F363" s="153"/>
      <c r="G363" s="18"/>
      <c r="H363" s="158"/>
      <c r="I363" s="159"/>
      <c r="J363" s="160"/>
      <c r="K363" s="83">
        <f t="shared" si="36"/>
        <v>0</v>
      </c>
      <c r="L363" s="84">
        <v>4216.2331666666669</v>
      </c>
      <c r="M363" s="85">
        <f t="shared" si="37"/>
        <v>0</v>
      </c>
      <c r="N363" s="86"/>
    </row>
    <row r="364" spans="2:14" s="94" customFormat="1" ht="48" hidden="1" outlineLevel="1" x14ac:dyDescent="0.35">
      <c r="B364" s="7" t="s">
        <v>309</v>
      </c>
      <c r="C364" s="80" t="s">
        <v>931</v>
      </c>
      <c r="D364" s="118" t="s">
        <v>690</v>
      </c>
      <c r="E364" s="82"/>
      <c r="F364" s="153"/>
      <c r="G364" s="18"/>
      <c r="H364" s="158"/>
      <c r="I364" s="159"/>
      <c r="J364" s="160"/>
      <c r="K364" s="83">
        <f t="shared" si="36"/>
        <v>0</v>
      </c>
      <c r="L364" s="84">
        <v>4216.2331666666669</v>
      </c>
      <c r="M364" s="85">
        <f t="shared" si="37"/>
        <v>0</v>
      </c>
      <c r="N364" s="86"/>
    </row>
    <row r="365" spans="2:14" s="94" customFormat="1" ht="48" hidden="1" outlineLevel="1" x14ac:dyDescent="0.35">
      <c r="B365" s="7" t="s">
        <v>311</v>
      </c>
      <c r="C365" s="80" t="s">
        <v>931</v>
      </c>
      <c r="D365" s="118" t="s">
        <v>691</v>
      </c>
      <c r="E365" s="82"/>
      <c r="F365" s="154"/>
      <c r="G365" s="18"/>
      <c r="H365" s="164"/>
      <c r="I365" s="165"/>
      <c r="J365" s="166"/>
      <c r="K365" s="83">
        <f t="shared" si="36"/>
        <v>0</v>
      </c>
      <c r="L365" s="84">
        <v>4216.2331666666669</v>
      </c>
      <c r="M365" s="85">
        <f t="shared" si="37"/>
        <v>0</v>
      </c>
      <c r="N365" s="86"/>
    </row>
    <row r="366" spans="2:14" s="94" customFormat="1" hidden="1" outlineLevel="1" x14ac:dyDescent="0.35">
      <c r="B366" s="8"/>
      <c r="C366" s="109"/>
      <c r="D366" s="110" t="s">
        <v>694</v>
      </c>
      <c r="E366" s="116"/>
      <c r="F366" s="14"/>
      <c r="G366" s="15"/>
      <c r="H366" s="15"/>
      <c r="I366" s="15"/>
      <c r="J366" s="16"/>
      <c r="K366" s="76">
        <f t="shared" si="36"/>
        <v>0</v>
      </c>
      <c r="L366" s="112"/>
      <c r="M366" s="88">
        <f t="shared" si="37"/>
        <v>0</v>
      </c>
      <c r="N366" s="86"/>
    </row>
    <row r="367" spans="2:14" s="94" customFormat="1" ht="48" hidden="1" outlineLevel="1" x14ac:dyDescent="0.35">
      <c r="B367" s="7" t="s">
        <v>314</v>
      </c>
      <c r="C367" s="80" t="s">
        <v>931</v>
      </c>
      <c r="D367" s="118" t="s">
        <v>696</v>
      </c>
      <c r="E367" s="82"/>
      <c r="F367" s="170"/>
      <c r="G367" s="171"/>
      <c r="H367" s="18">
        <v>1</v>
      </c>
      <c r="I367" s="155"/>
      <c r="J367" s="157"/>
      <c r="K367" s="83">
        <f t="shared" si="36"/>
        <v>1</v>
      </c>
      <c r="L367" s="84">
        <v>4216.2331666666669</v>
      </c>
      <c r="M367" s="85">
        <f t="shared" si="37"/>
        <v>4216.2331666666669</v>
      </c>
      <c r="N367" s="86"/>
    </row>
    <row r="368" spans="2:14" s="94" customFormat="1" ht="48" hidden="1" outlineLevel="1" x14ac:dyDescent="0.35">
      <c r="B368" s="7" t="s">
        <v>316</v>
      </c>
      <c r="C368" s="80" t="s">
        <v>931</v>
      </c>
      <c r="D368" s="118" t="s">
        <v>697</v>
      </c>
      <c r="E368" s="82"/>
      <c r="F368" s="168"/>
      <c r="G368" s="172"/>
      <c r="H368" s="18">
        <v>1</v>
      </c>
      <c r="I368" s="158"/>
      <c r="J368" s="160"/>
      <c r="K368" s="83">
        <f t="shared" si="36"/>
        <v>1</v>
      </c>
      <c r="L368" s="84">
        <v>4216.2331666666669</v>
      </c>
      <c r="M368" s="85">
        <f t="shared" si="37"/>
        <v>4216.2331666666669</v>
      </c>
      <c r="N368" s="86"/>
    </row>
    <row r="369" spans="2:14" s="94" customFormat="1" ht="48" hidden="1" outlineLevel="1" x14ac:dyDescent="0.35">
      <c r="B369" s="7" t="s">
        <v>318</v>
      </c>
      <c r="C369" s="80" t="s">
        <v>931</v>
      </c>
      <c r="D369" s="118" t="s">
        <v>698</v>
      </c>
      <c r="E369" s="82"/>
      <c r="F369" s="168"/>
      <c r="G369" s="172"/>
      <c r="H369" s="18">
        <v>1</v>
      </c>
      <c r="I369" s="158"/>
      <c r="J369" s="160"/>
      <c r="K369" s="83">
        <f t="shared" si="36"/>
        <v>1</v>
      </c>
      <c r="L369" s="84">
        <v>4216.2331666666669</v>
      </c>
      <c r="M369" s="85">
        <f t="shared" si="37"/>
        <v>4216.2331666666669</v>
      </c>
      <c r="N369" s="86"/>
    </row>
    <row r="370" spans="2:14" s="94" customFormat="1" ht="48" hidden="1" outlineLevel="1" x14ac:dyDescent="0.35">
      <c r="B370" s="7" t="s">
        <v>319</v>
      </c>
      <c r="C370" s="80" t="s">
        <v>931</v>
      </c>
      <c r="D370" s="118" t="s">
        <v>699</v>
      </c>
      <c r="E370" s="82"/>
      <c r="F370" s="168"/>
      <c r="G370" s="172"/>
      <c r="H370" s="18">
        <v>1</v>
      </c>
      <c r="I370" s="158"/>
      <c r="J370" s="160"/>
      <c r="K370" s="83">
        <f t="shared" si="36"/>
        <v>1</v>
      </c>
      <c r="L370" s="84">
        <v>4216.2331666666669</v>
      </c>
      <c r="M370" s="85">
        <f t="shared" si="37"/>
        <v>4216.2331666666669</v>
      </c>
      <c r="N370" s="86"/>
    </row>
    <row r="371" spans="2:14" s="94" customFormat="1" ht="48" hidden="1" outlineLevel="1" x14ac:dyDescent="0.35">
      <c r="B371" s="7" t="s">
        <v>810</v>
      </c>
      <c r="C371" s="80" t="s">
        <v>931</v>
      </c>
      <c r="D371" s="118" t="s">
        <v>700</v>
      </c>
      <c r="E371" s="82"/>
      <c r="F371" s="168"/>
      <c r="G371" s="172"/>
      <c r="H371" s="18">
        <v>1</v>
      </c>
      <c r="I371" s="158"/>
      <c r="J371" s="160"/>
      <c r="K371" s="83">
        <f t="shared" si="36"/>
        <v>1</v>
      </c>
      <c r="L371" s="84">
        <v>4216.2331666666669</v>
      </c>
      <c r="M371" s="85">
        <f t="shared" si="37"/>
        <v>4216.2331666666669</v>
      </c>
      <c r="N371" s="86"/>
    </row>
    <row r="372" spans="2:14" s="94" customFormat="1" ht="48" hidden="1" outlineLevel="1" x14ac:dyDescent="0.35">
      <c r="B372" s="7" t="s">
        <v>811</v>
      </c>
      <c r="C372" s="80" t="s">
        <v>931</v>
      </c>
      <c r="D372" s="118" t="s">
        <v>701</v>
      </c>
      <c r="E372" s="82"/>
      <c r="F372" s="168"/>
      <c r="G372" s="172"/>
      <c r="H372" s="18">
        <v>1</v>
      </c>
      <c r="I372" s="158"/>
      <c r="J372" s="160"/>
      <c r="K372" s="83">
        <f t="shared" si="36"/>
        <v>1</v>
      </c>
      <c r="L372" s="84">
        <v>4216.2331666666669</v>
      </c>
      <c r="M372" s="85">
        <f t="shared" si="37"/>
        <v>4216.2331666666669</v>
      </c>
      <c r="N372" s="86"/>
    </row>
    <row r="373" spans="2:14" s="94" customFormat="1" ht="48" hidden="1" outlineLevel="1" x14ac:dyDescent="0.35">
      <c r="B373" s="7" t="s">
        <v>812</v>
      </c>
      <c r="C373" s="80" t="s">
        <v>931</v>
      </c>
      <c r="D373" s="118" t="s">
        <v>702</v>
      </c>
      <c r="E373" s="82"/>
      <c r="F373" s="168"/>
      <c r="G373" s="172"/>
      <c r="H373" s="18">
        <v>1</v>
      </c>
      <c r="I373" s="158"/>
      <c r="J373" s="160"/>
      <c r="K373" s="83">
        <f t="shared" si="36"/>
        <v>1</v>
      </c>
      <c r="L373" s="84">
        <v>4216.2331666666669</v>
      </c>
      <c r="M373" s="85">
        <f t="shared" si="37"/>
        <v>4216.2331666666669</v>
      </c>
      <c r="N373" s="86"/>
    </row>
    <row r="374" spans="2:14" s="94" customFormat="1" ht="48" hidden="1" outlineLevel="1" x14ac:dyDescent="0.35">
      <c r="B374" s="7" t="s">
        <v>813</v>
      </c>
      <c r="C374" s="80" t="s">
        <v>931</v>
      </c>
      <c r="D374" s="118" t="s">
        <v>703</v>
      </c>
      <c r="E374" s="82"/>
      <c r="F374" s="167"/>
      <c r="G374" s="173"/>
      <c r="H374" s="18">
        <v>1</v>
      </c>
      <c r="I374" s="164"/>
      <c r="J374" s="166"/>
      <c r="K374" s="83">
        <f t="shared" si="36"/>
        <v>1</v>
      </c>
      <c r="L374" s="84">
        <v>4216.2331666666669</v>
      </c>
      <c r="M374" s="85">
        <f t="shared" si="37"/>
        <v>4216.2331666666669</v>
      </c>
      <c r="N374" s="86"/>
    </row>
    <row r="375" spans="2:14" s="94" customFormat="1" hidden="1" outlineLevel="1" x14ac:dyDescent="0.35">
      <c r="B375" s="8"/>
      <c r="C375" s="109"/>
      <c r="D375" s="110" t="s">
        <v>713</v>
      </c>
      <c r="E375" s="116"/>
      <c r="F375" s="14"/>
      <c r="G375" s="15"/>
      <c r="H375" s="15"/>
      <c r="I375" s="15"/>
      <c r="J375" s="16"/>
      <c r="K375" s="76">
        <f t="shared" si="36"/>
        <v>0</v>
      </c>
      <c r="L375" s="112"/>
      <c r="M375" s="88">
        <f t="shared" si="37"/>
        <v>0</v>
      </c>
      <c r="N375" s="86"/>
    </row>
    <row r="376" spans="2:14" s="94" customFormat="1" ht="48" hidden="1" outlineLevel="1" x14ac:dyDescent="0.35">
      <c r="B376" s="7" t="s">
        <v>814</v>
      </c>
      <c r="C376" s="80" t="s">
        <v>931</v>
      </c>
      <c r="D376" s="118" t="s">
        <v>705</v>
      </c>
      <c r="E376" s="82"/>
      <c r="F376" s="170"/>
      <c r="G376" s="156"/>
      <c r="H376" s="171"/>
      <c r="I376" s="19"/>
      <c r="J376" s="174"/>
      <c r="K376" s="83">
        <f t="shared" si="36"/>
        <v>0</v>
      </c>
      <c r="L376" s="84">
        <v>4216.2331666666669</v>
      </c>
      <c r="M376" s="85">
        <f t="shared" si="37"/>
        <v>0</v>
      </c>
      <c r="N376" s="86"/>
    </row>
    <row r="377" spans="2:14" s="94" customFormat="1" ht="48" hidden="1" outlineLevel="1" x14ac:dyDescent="0.35">
      <c r="B377" s="7" t="s">
        <v>815</v>
      </c>
      <c r="C377" s="80" t="s">
        <v>931</v>
      </c>
      <c r="D377" s="118" t="s">
        <v>706</v>
      </c>
      <c r="E377" s="82"/>
      <c r="F377" s="168"/>
      <c r="G377" s="159"/>
      <c r="H377" s="172"/>
      <c r="I377" s="19"/>
      <c r="J377" s="175"/>
      <c r="K377" s="83">
        <f t="shared" si="36"/>
        <v>0</v>
      </c>
      <c r="L377" s="84">
        <v>4216.2331666666669</v>
      </c>
      <c r="M377" s="85">
        <f t="shared" si="37"/>
        <v>0</v>
      </c>
      <c r="N377" s="86"/>
    </row>
    <row r="378" spans="2:14" s="94" customFormat="1" ht="48" hidden="1" outlineLevel="1" x14ac:dyDescent="0.35">
      <c r="B378" s="7" t="s">
        <v>816</v>
      </c>
      <c r="C378" s="80" t="s">
        <v>931</v>
      </c>
      <c r="D378" s="118" t="s">
        <v>707</v>
      </c>
      <c r="E378" s="82"/>
      <c r="F378" s="168"/>
      <c r="G378" s="159"/>
      <c r="H378" s="172"/>
      <c r="I378" s="19"/>
      <c r="J378" s="175"/>
      <c r="K378" s="83">
        <f t="shared" si="36"/>
        <v>0</v>
      </c>
      <c r="L378" s="84">
        <v>4216.2331666666669</v>
      </c>
      <c r="M378" s="85">
        <f t="shared" si="37"/>
        <v>0</v>
      </c>
      <c r="N378" s="86"/>
    </row>
    <row r="379" spans="2:14" s="94" customFormat="1" ht="48" hidden="1" outlineLevel="1" x14ac:dyDescent="0.35">
      <c r="B379" s="7" t="s">
        <v>817</v>
      </c>
      <c r="C379" s="80" t="s">
        <v>931</v>
      </c>
      <c r="D379" s="118" t="s">
        <v>708</v>
      </c>
      <c r="E379" s="82"/>
      <c r="F379" s="168"/>
      <c r="G379" s="159"/>
      <c r="H379" s="172"/>
      <c r="I379" s="19"/>
      <c r="J379" s="175"/>
      <c r="K379" s="83">
        <f t="shared" si="36"/>
        <v>0</v>
      </c>
      <c r="L379" s="84">
        <v>4216.2331666666669</v>
      </c>
      <c r="M379" s="85">
        <f t="shared" si="37"/>
        <v>0</v>
      </c>
      <c r="N379" s="86"/>
    </row>
    <row r="380" spans="2:14" s="94" customFormat="1" ht="48" hidden="1" outlineLevel="1" x14ac:dyDescent="0.35">
      <c r="B380" s="7" t="s">
        <v>818</v>
      </c>
      <c r="C380" s="80" t="s">
        <v>931</v>
      </c>
      <c r="D380" s="118" t="s">
        <v>709</v>
      </c>
      <c r="E380" s="82"/>
      <c r="F380" s="168"/>
      <c r="G380" s="159"/>
      <c r="H380" s="172"/>
      <c r="I380" s="19"/>
      <c r="J380" s="175"/>
      <c r="K380" s="83">
        <f t="shared" si="36"/>
        <v>0</v>
      </c>
      <c r="L380" s="84">
        <v>4216.2331666666669</v>
      </c>
      <c r="M380" s="85">
        <f t="shared" si="37"/>
        <v>0</v>
      </c>
      <c r="N380" s="86"/>
    </row>
    <row r="381" spans="2:14" s="94" customFormat="1" ht="48" hidden="1" outlineLevel="1" x14ac:dyDescent="0.35">
      <c r="B381" s="7" t="s">
        <v>819</v>
      </c>
      <c r="C381" s="80" t="s">
        <v>931</v>
      </c>
      <c r="D381" s="118" t="s">
        <v>710</v>
      </c>
      <c r="E381" s="82"/>
      <c r="F381" s="168"/>
      <c r="G381" s="159"/>
      <c r="H381" s="172"/>
      <c r="I381" s="19"/>
      <c r="J381" s="175"/>
      <c r="K381" s="83">
        <f t="shared" si="36"/>
        <v>0</v>
      </c>
      <c r="L381" s="84">
        <v>4216.2331666666669</v>
      </c>
      <c r="M381" s="85">
        <f t="shared" si="37"/>
        <v>0</v>
      </c>
      <c r="N381" s="86"/>
    </row>
    <row r="382" spans="2:14" s="94" customFormat="1" ht="48" hidden="1" outlineLevel="1" x14ac:dyDescent="0.35">
      <c r="B382" s="7" t="s">
        <v>820</v>
      </c>
      <c r="C382" s="80" t="s">
        <v>931</v>
      </c>
      <c r="D382" s="118" t="s">
        <v>711</v>
      </c>
      <c r="E382" s="82"/>
      <c r="F382" s="168"/>
      <c r="G382" s="159"/>
      <c r="H382" s="172"/>
      <c r="I382" s="19"/>
      <c r="J382" s="175"/>
      <c r="K382" s="83">
        <f t="shared" si="36"/>
        <v>0</v>
      </c>
      <c r="L382" s="84">
        <v>4216.2331666666669</v>
      </c>
      <c r="M382" s="85">
        <f t="shared" si="37"/>
        <v>0</v>
      </c>
      <c r="N382" s="86"/>
    </row>
    <row r="383" spans="2:14" s="94" customFormat="1" ht="48" hidden="1" outlineLevel="1" x14ac:dyDescent="0.35">
      <c r="B383" s="7" t="s">
        <v>821</v>
      </c>
      <c r="C383" s="80" t="s">
        <v>931</v>
      </c>
      <c r="D383" s="118" t="s">
        <v>712</v>
      </c>
      <c r="E383" s="82"/>
      <c r="F383" s="167"/>
      <c r="G383" s="165"/>
      <c r="H383" s="173"/>
      <c r="I383" s="19"/>
      <c r="J383" s="176"/>
      <c r="K383" s="83">
        <f t="shared" si="36"/>
        <v>0</v>
      </c>
      <c r="L383" s="84">
        <v>4216.2331666666669</v>
      </c>
      <c r="M383" s="85">
        <f t="shared" si="37"/>
        <v>0</v>
      </c>
      <c r="N383" s="86"/>
    </row>
    <row r="384" spans="2:14" s="94" customFormat="1" hidden="1" outlineLevel="1" x14ac:dyDescent="0.35">
      <c r="B384" s="8"/>
      <c r="C384" s="109"/>
      <c r="D384" s="110" t="s">
        <v>714</v>
      </c>
      <c r="E384" s="116"/>
      <c r="F384" s="14"/>
      <c r="G384" s="15"/>
      <c r="H384" s="15"/>
      <c r="I384" s="15"/>
      <c r="J384" s="16"/>
      <c r="K384" s="76">
        <f t="shared" si="36"/>
        <v>0</v>
      </c>
      <c r="L384" s="112"/>
      <c r="M384" s="88">
        <f t="shared" si="37"/>
        <v>0</v>
      </c>
      <c r="N384" s="86"/>
    </row>
    <row r="385" spans="2:14" s="94" customFormat="1" ht="48" hidden="1" outlineLevel="1" x14ac:dyDescent="0.35">
      <c r="B385" s="7" t="s">
        <v>822</v>
      </c>
      <c r="C385" s="80" t="s">
        <v>931</v>
      </c>
      <c r="D385" s="118" t="s">
        <v>716</v>
      </c>
      <c r="E385" s="82"/>
      <c r="F385" s="170"/>
      <c r="G385" s="156"/>
      <c r="H385" s="156"/>
      <c r="I385" s="171"/>
      <c r="J385" s="20"/>
      <c r="K385" s="83">
        <f t="shared" si="36"/>
        <v>0</v>
      </c>
      <c r="L385" s="84">
        <v>4216.2331666666669</v>
      </c>
      <c r="M385" s="85">
        <f t="shared" si="37"/>
        <v>0</v>
      </c>
      <c r="N385" s="86"/>
    </row>
    <row r="386" spans="2:14" s="94" customFormat="1" ht="48" hidden="1" outlineLevel="1" x14ac:dyDescent="0.35">
      <c r="B386" s="7" t="s">
        <v>823</v>
      </c>
      <c r="C386" s="80" t="s">
        <v>931</v>
      </c>
      <c r="D386" s="118" t="s">
        <v>717</v>
      </c>
      <c r="E386" s="82"/>
      <c r="F386" s="168"/>
      <c r="G386" s="159"/>
      <c r="H386" s="159"/>
      <c r="I386" s="172"/>
      <c r="J386" s="20"/>
      <c r="K386" s="83">
        <f t="shared" si="36"/>
        <v>0</v>
      </c>
      <c r="L386" s="84">
        <v>4216.2331666666669</v>
      </c>
      <c r="M386" s="85">
        <f t="shared" si="37"/>
        <v>0</v>
      </c>
      <c r="N386" s="86"/>
    </row>
    <row r="387" spans="2:14" s="94" customFormat="1" ht="48" hidden="1" outlineLevel="1" x14ac:dyDescent="0.35">
      <c r="B387" s="7" t="s">
        <v>824</v>
      </c>
      <c r="C387" s="80" t="s">
        <v>931</v>
      </c>
      <c r="D387" s="118" t="s">
        <v>718</v>
      </c>
      <c r="E387" s="82"/>
      <c r="F387" s="168"/>
      <c r="G387" s="159"/>
      <c r="H387" s="159"/>
      <c r="I387" s="172"/>
      <c r="J387" s="20"/>
      <c r="K387" s="83">
        <f t="shared" si="36"/>
        <v>0</v>
      </c>
      <c r="L387" s="84">
        <v>4216.2331666666669</v>
      </c>
      <c r="M387" s="85">
        <f t="shared" si="37"/>
        <v>0</v>
      </c>
      <c r="N387" s="86"/>
    </row>
    <row r="388" spans="2:14" s="94" customFormat="1" ht="48" hidden="1" outlineLevel="1" x14ac:dyDescent="0.35">
      <c r="B388" s="7" t="s">
        <v>825</v>
      </c>
      <c r="C388" s="80" t="s">
        <v>931</v>
      </c>
      <c r="D388" s="118" t="s">
        <v>719</v>
      </c>
      <c r="E388" s="82"/>
      <c r="F388" s="168"/>
      <c r="G388" s="159"/>
      <c r="H388" s="159"/>
      <c r="I388" s="172"/>
      <c r="J388" s="20"/>
      <c r="K388" s="83">
        <f t="shared" si="36"/>
        <v>0</v>
      </c>
      <c r="L388" s="84">
        <v>4216.2331666666669</v>
      </c>
      <c r="M388" s="85">
        <f t="shared" si="37"/>
        <v>0</v>
      </c>
      <c r="N388" s="86"/>
    </row>
    <row r="389" spans="2:14" s="94" customFormat="1" ht="48" hidden="1" outlineLevel="1" x14ac:dyDescent="0.35">
      <c r="B389" s="7" t="s">
        <v>826</v>
      </c>
      <c r="C389" s="80" t="s">
        <v>931</v>
      </c>
      <c r="D389" s="118" t="s">
        <v>720</v>
      </c>
      <c r="E389" s="82"/>
      <c r="F389" s="168"/>
      <c r="G389" s="159"/>
      <c r="H389" s="159"/>
      <c r="I389" s="172"/>
      <c r="J389" s="20"/>
      <c r="K389" s="83">
        <f t="shared" si="36"/>
        <v>0</v>
      </c>
      <c r="L389" s="84">
        <v>4216.2331666666669</v>
      </c>
      <c r="M389" s="85">
        <f t="shared" si="37"/>
        <v>0</v>
      </c>
      <c r="N389" s="86"/>
    </row>
    <row r="390" spans="2:14" s="94" customFormat="1" ht="48" hidden="1" outlineLevel="1" x14ac:dyDescent="0.35">
      <c r="B390" s="7" t="s">
        <v>827</v>
      </c>
      <c r="C390" s="80" t="s">
        <v>931</v>
      </c>
      <c r="D390" s="118" t="s">
        <v>721</v>
      </c>
      <c r="E390" s="82"/>
      <c r="F390" s="168"/>
      <c r="G390" s="159"/>
      <c r="H390" s="159"/>
      <c r="I390" s="172"/>
      <c r="J390" s="20"/>
      <c r="K390" s="83">
        <f t="shared" si="36"/>
        <v>0</v>
      </c>
      <c r="L390" s="84">
        <v>4216.2331666666669</v>
      </c>
      <c r="M390" s="85">
        <f t="shared" si="37"/>
        <v>0</v>
      </c>
      <c r="N390" s="86"/>
    </row>
    <row r="391" spans="2:14" s="94" customFormat="1" ht="48" hidden="1" outlineLevel="1" x14ac:dyDescent="0.35">
      <c r="B391" s="7" t="s">
        <v>828</v>
      </c>
      <c r="C391" s="80" t="s">
        <v>931</v>
      </c>
      <c r="D391" s="118" t="s">
        <v>722</v>
      </c>
      <c r="E391" s="82"/>
      <c r="F391" s="168"/>
      <c r="G391" s="159"/>
      <c r="H391" s="159"/>
      <c r="I391" s="172"/>
      <c r="J391" s="20"/>
      <c r="K391" s="83">
        <f t="shared" si="36"/>
        <v>0</v>
      </c>
      <c r="L391" s="84">
        <v>4216.2331666666669</v>
      </c>
      <c r="M391" s="85">
        <f t="shared" si="37"/>
        <v>0</v>
      </c>
      <c r="N391" s="86"/>
    </row>
    <row r="392" spans="2:14" s="94" customFormat="1" ht="48" hidden="1" outlineLevel="1" x14ac:dyDescent="0.35">
      <c r="B392" s="7" t="s">
        <v>829</v>
      </c>
      <c r="C392" s="80" t="s">
        <v>931</v>
      </c>
      <c r="D392" s="118" t="s">
        <v>723</v>
      </c>
      <c r="E392" s="82"/>
      <c r="F392" s="167"/>
      <c r="G392" s="165"/>
      <c r="H392" s="165"/>
      <c r="I392" s="173"/>
      <c r="J392" s="20"/>
      <c r="K392" s="83">
        <f t="shared" si="36"/>
        <v>0</v>
      </c>
      <c r="L392" s="84">
        <v>4216.2331666666669</v>
      </c>
      <c r="M392" s="85">
        <f t="shared" si="37"/>
        <v>0</v>
      </c>
      <c r="N392" s="86"/>
    </row>
    <row r="393" spans="2:14" s="94" customFormat="1" hidden="1" outlineLevel="1" x14ac:dyDescent="0.35">
      <c r="B393" s="8"/>
      <c r="C393" s="109"/>
      <c r="D393" s="110" t="s">
        <v>310</v>
      </c>
      <c r="E393" s="116"/>
      <c r="F393" s="14"/>
      <c r="G393" s="15"/>
      <c r="H393" s="15"/>
      <c r="I393" s="15"/>
      <c r="J393" s="16"/>
      <c r="K393" s="76">
        <f t="shared" si="36"/>
        <v>0</v>
      </c>
      <c r="L393" s="112"/>
      <c r="M393" s="88">
        <f t="shared" si="37"/>
        <v>0</v>
      </c>
      <c r="N393" s="86"/>
    </row>
    <row r="394" spans="2:14" s="94" customFormat="1" ht="72" hidden="1" outlineLevel="1" x14ac:dyDescent="0.35">
      <c r="B394" s="7" t="s">
        <v>830</v>
      </c>
      <c r="C394" s="80" t="s">
        <v>931</v>
      </c>
      <c r="D394" s="118" t="s">
        <v>312</v>
      </c>
      <c r="E394" s="169" t="s">
        <v>313</v>
      </c>
      <c r="F394" s="17"/>
      <c r="G394" s="18"/>
      <c r="H394" s="18">
        <v>2</v>
      </c>
      <c r="I394" s="19"/>
      <c r="J394" s="20"/>
      <c r="K394" s="83">
        <f t="shared" si="36"/>
        <v>2</v>
      </c>
      <c r="L394" s="84">
        <v>992.82478333333336</v>
      </c>
      <c r="M394" s="85">
        <f t="shared" si="37"/>
        <v>1985.6495666666667</v>
      </c>
      <c r="N394" s="86"/>
    </row>
    <row r="395" spans="2:14" s="94" customFormat="1" ht="48" hidden="1" outlineLevel="1" x14ac:dyDescent="0.35">
      <c r="B395" s="7" t="s">
        <v>831</v>
      </c>
      <c r="C395" s="80" t="s">
        <v>931</v>
      </c>
      <c r="D395" s="118" t="s">
        <v>315</v>
      </c>
      <c r="E395" s="169" t="s">
        <v>313</v>
      </c>
      <c r="F395" s="17"/>
      <c r="G395" s="18"/>
      <c r="H395" s="18">
        <v>2</v>
      </c>
      <c r="I395" s="19"/>
      <c r="J395" s="20"/>
      <c r="K395" s="83">
        <f t="shared" si="36"/>
        <v>2</v>
      </c>
      <c r="L395" s="84">
        <v>712.89743333333342</v>
      </c>
      <c r="M395" s="85">
        <f t="shared" si="37"/>
        <v>1425.7948666666668</v>
      </c>
      <c r="N395" s="86"/>
    </row>
    <row r="396" spans="2:14" s="94" customFormat="1" hidden="1" outlineLevel="1" x14ac:dyDescent="0.35">
      <c r="B396" s="7" t="s">
        <v>832</v>
      </c>
      <c r="C396" s="80" t="s">
        <v>931</v>
      </c>
      <c r="D396" s="118" t="s">
        <v>317</v>
      </c>
      <c r="E396" s="169" t="s">
        <v>50</v>
      </c>
      <c r="F396" s="17"/>
      <c r="G396" s="18"/>
      <c r="H396" s="18">
        <v>75</v>
      </c>
      <c r="I396" s="19"/>
      <c r="J396" s="20"/>
      <c r="K396" s="83">
        <f t="shared" si="36"/>
        <v>75</v>
      </c>
      <c r="L396" s="84">
        <v>9.1163964933333332</v>
      </c>
      <c r="M396" s="85">
        <f t="shared" si="37"/>
        <v>683.729737</v>
      </c>
      <c r="N396" s="86"/>
    </row>
    <row r="397" spans="2:14" s="94" customFormat="1" hidden="1" outlineLevel="1" x14ac:dyDescent="0.35">
      <c r="B397" s="7" t="s">
        <v>833</v>
      </c>
      <c r="C397" s="80" t="s">
        <v>931</v>
      </c>
      <c r="D397" s="118" t="s">
        <v>677</v>
      </c>
      <c r="E397" s="169" t="s">
        <v>50</v>
      </c>
      <c r="F397" s="17"/>
      <c r="G397" s="18"/>
      <c r="H397" s="18">
        <v>100</v>
      </c>
      <c r="I397" s="19"/>
      <c r="J397" s="20"/>
      <c r="K397" s="83">
        <f t="shared" si="36"/>
        <v>100</v>
      </c>
      <c r="L397" s="84">
        <v>15.110629866666669</v>
      </c>
      <c r="M397" s="85">
        <f t="shared" si="37"/>
        <v>1511.0629866666668</v>
      </c>
      <c r="N397" s="86"/>
    </row>
    <row r="398" spans="2:14" s="94" customFormat="1" hidden="1" outlineLevel="1" x14ac:dyDescent="0.35">
      <c r="B398" s="8"/>
      <c r="C398" s="109"/>
      <c r="D398" s="110" t="s">
        <v>704</v>
      </c>
      <c r="E398" s="116"/>
      <c r="F398" s="14"/>
      <c r="G398" s="15"/>
      <c r="H398" s="15"/>
      <c r="I398" s="15"/>
      <c r="J398" s="16"/>
      <c r="K398" s="76">
        <f t="shared" si="36"/>
        <v>0</v>
      </c>
      <c r="L398" s="112"/>
      <c r="M398" s="88">
        <f t="shared" si="37"/>
        <v>0</v>
      </c>
      <c r="N398" s="86"/>
    </row>
    <row r="399" spans="2:14" s="94" customFormat="1" hidden="1" outlineLevel="1" x14ac:dyDescent="0.35">
      <c r="B399" s="7" t="s">
        <v>834</v>
      </c>
      <c r="C399" s="80" t="s">
        <v>931</v>
      </c>
      <c r="D399" s="118" t="s">
        <v>678</v>
      </c>
      <c r="E399" s="169" t="s">
        <v>112</v>
      </c>
      <c r="F399" s="17"/>
      <c r="G399" s="18"/>
      <c r="H399" s="18"/>
      <c r="I399" s="19"/>
      <c r="J399" s="20"/>
      <c r="K399" s="83">
        <f t="shared" si="36"/>
        <v>0</v>
      </c>
      <c r="L399" s="84">
        <v>1493.4743333333336</v>
      </c>
      <c r="M399" s="85">
        <f t="shared" si="37"/>
        <v>0</v>
      </c>
      <c r="N399" s="86"/>
    </row>
    <row r="400" spans="2:14" s="94" customFormat="1" ht="48" hidden="1" outlineLevel="1" x14ac:dyDescent="0.35">
      <c r="B400" s="7" t="s">
        <v>835</v>
      </c>
      <c r="C400" s="80" t="s">
        <v>931</v>
      </c>
      <c r="D400" s="118" t="s">
        <v>930</v>
      </c>
      <c r="E400" s="169" t="s">
        <v>112</v>
      </c>
      <c r="F400" s="17"/>
      <c r="G400" s="18"/>
      <c r="H400" s="18"/>
      <c r="I400" s="19"/>
      <c r="J400" s="20"/>
      <c r="K400" s="83">
        <f t="shared" si="36"/>
        <v>0</v>
      </c>
      <c r="L400" s="84">
        <v>41455.270000000004</v>
      </c>
      <c r="M400" s="85">
        <f t="shared" si="37"/>
        <v>0</v>
      </c>
      <c r="N400" s="86"/>
    </row>
    <row r="401" spans="2:14" s="94" customFormat="1" ht="48" hidden="1" outlineLevel="1" x14ac:dyDescent="0.35">
      <c r="B401" s="7" t="s">
        <v>836</v>
      </c>
      <c r="C401" s="80" t="s">
        <v>931</v>
      </c>
      <c r="D401" s="118" t="s">
        <v>695</v>
      </c>
      <c r="E401" s="169" t="s">
        <v>112</v>
      </c>
      <c r="F401" s="17"/>
      <c r="G401" s="18"/>
      <c r="H401" s="18">
        <v>2</v>
      </c>
      <c r="I401" s="19"/>
      <c r="J401" s="20"/>
      <c r="K401" s="83">
        <f t="shared" si="36"/>
        <v>2</v>
      </c>
      <c r="L401" s="84">
        <v>9963.2000000000007</v>
      </c>
      <c r="M401" s="85">
        <f t="shared" si="37"/>
        <v>19926.400000000001</v>
      </c>
      <c r="N401" s="86"/>
    </row>
    <row r="402" spans="2:14" s="94" customFormat="1" ht="48" hidden="1" outlineLevel="1" x14ac:dyDescent="0.35">
      <c r="B402" s="7" t="s">
        <v>837</v>
      </c>
      <c r="C402" s="80" t="s">
        <v>931</v>
      </c>
      <c r="D402" s="118" t="s">
        <v>715</v>
      </c>
      <c r="E402" s="169" t="s">
        <v>112</v>
      </c>
      <c r="F402" s="17"/>
      <c r="G402" s="18"/>
      <c r="H402" s="18"/>
      <c r="I402" s="19"/>
      <c r="J402" s="20"/>
      <c r="K402" s="83">
        <f t="shared" si="36"/>
        <v>0</v>
      </c>
      <c r="L402" s="84">
        <v>8368.9249999999993</v>
      </c>
      <c r="M402" s="85">
        <f t="shared" si="37"/>
        <v>0</v>
      </c>
      <c r="N402" s="86"/>
    </row>
    <row r="403" spans="2:14" s="94" customFormat="1" ht="48.75" hidden="1" outlineLevel="1" thickBot="1" x14ac:dyDescent="0.4">
      <c r="B403" s="7" t="s">
        <v>838</v>
      </c>
      <c r="C403" s="80" t="s">
        <v>931</v>
      </c>
      <c r="D403" s="118" t="s">
        <v>679</v>
      </c>
      <c r="E403" s="169" t="s">
        <v>112</v>
      </c>
      <c r="F403" s="17"/>
      <c r="G403" s="18"/>
      <c r="H403" s="18">
        <v>2</v>
      </c>
      <c r="I403" s="19"/>
      <c r="J403" s="20"/>
      <c r="K403" s="83">
        <f t="shared" si="36"/>
        <v>2</v>
      </c>
      <c r="L403" s="84">
        <v>6534.4250000000002</v>
      </c>
      <c r="M403" s="85">
        <f t="shared" si="37"/>
        <v>13068.85</v>
      </c>
      <c r="N403" s="86"/>
    </row>
    <row r="404" spans="2:14" s="94" customFormat="1" ht="24.75" collapsed="1" thickBot="1" x14ac:dyDescent="0.4">
      <c r="B404" s="65" t="s">
        <v>320</v>
      </c>
      <c r="C404" s="66"/>
      <c r="D404" s="67"/>
      <c r="E404" s="67"/>
      <c r="F404" s="1"/>
      <c r="G404" s="2"/>
      <c r="H404" s="2"/>
      <c r="I404" s="2"/>
      <c r="J404" s="3"/>
      <c r="K404" s="69"/>
      <c r="L404" s="95"/>
      <c r="M404" s="96">
        <f>SUM(M405:M430)</f>
        <v>129489.30775303031</v>
      </c>
      <c r="N404" s="97"/>
    </row>
    <row r="405" spans="2:14" s="94" customFormat="1" hidden="1" outlineLevel="1" x14ac:dyDescent="0.35">
      <c r="B405" s="8"/>
      <c r="C405" s="109"/>
      <c r="D405" s="110" t="s">
        <v>321</v>
      </c>
      <c r="E405" s="116"/>
      <c r="F405" s="14"/>
      <c r="G405" s="15"/>
      <c r="H405" s="15"/>
      <c r="I405" s="15"/>
      <c r="J405" s="16"/>
      <c r="K405" s="76"/>
      <c r="L405" s="112"/>
      <c r="M405" s="88"/>
      <c r="N405" s="86"/>
    </row>
    <row r="406" spans="2:14" s="94" customFormat="1" hidden="1" outlineLevel="1" x14ac:dyDescent="0.35">
      <c r="B406" s="7" t="s">
        <v>322</v>
      </c>
      <c r="C406" s="80" t="s">
        <v>931</v>
      </c>
      <c r="D406" s="118" t="s">
        <v>323</v>
      </c>
      <c r="E406" s="115" t="s">
        <v>313</v>
      </c>
      <c r="F406" s="17"/>
      <c r="G406" s="18"/>
      <c r="H406" s="18">
        <v>16</v>
      </c>
      <c r="I406" s="19"/>
      <c r="J406" s="20"/>
      <c r="K406" s="83">
        <f t="shared" ref="K406:K415" si="38">SUM(F406:J406)</f>
        <v>16</v>
      </c>
      <c r="L406" s="84">
        <v>1741.8131666666668</v>
      </c>
      <c r="M406" s="85">
        <f t="shared" ref="M406:M412" si="39">K406*L406</f>
        <v>27869.010666666669</v>
      </c>
      <c r="N406" s="86"/>
    </row>
    <row r="407" spans="2:14" s="94" customFormat="1" hidden="1" outlineLevel="1" x14ac:dyDescent="0.35">
      <c r="B407" s="7" t="s">
        <v>324</v>
      </c>
      <c r="C407" s="80" t="s">
        <v>931</v>
      </c>
      <c r="D407" s="118" t="s">
        <v>484</v>
      </c>
      <c r="E407" s="115" t="s">
        <v>313</v>
      </c>
      <c r="F407" s="17"/>
      <c r="G407" s="18"/>
      <c r="H407" s="18">
        <v>8</v>
      </c>
      <c r="I407" s="19"/>
      <c r="J407" s="20"/>
      <c r="K407" s="83">
        <f t="shared" si="38"/>
        <v>8</v>
      </c>
      <c r="L407" s="84">
        <v>849.30280000000005</v>
      </c>
      <c r="M407" s="85">
        <f t="shared" si="39"/>
        <v>6794.4224000000004</v>
      </c>
      <c r="N407" s="86"/>
    </row>
    <row r="408" spans="2:14" s="94" customFormat="1" hidden="1" outlineLevel="1" x14ac:dyDescent="0.35">
      <c r="B408" s="7" t="s">
        <v>485</v>
      </c>
      <c r="C408" s="80" t="s">
        <v>931</v>
      </c>
      <c r="D408" s="118" t="s">
        <v>325</v>
      </c>
      <c r="E408" s="115" t="s">
        <v>313</v>
      </c>
      <c r="F408" s="17"/>
      <c r="G408" s="18"/>
      <c r="H408" s="18">
        <v>2</v>
      </c>
      <c r="I408" s="19"/>
      <c r="J408" s="20"/>
      <c r="K408" s="83">
        <f t="shared" si="38"/>
        <v>2</v>
      </c>
      <c r="L408" s="84">
        <v>849.30280000000005</v>
      </c>
      <c r="M408" s="85">
        <f t="shared" si="39"/>
        <v>1698.6056000000001</v>
      </c>
      <c r="N408" s="86"/>
    </row>
    <row r="409" spans="2:14" s="94" customFormat="1" hidden="1" outlineLevel="1" x14ac:dyDescent="0.35">
      <c r="B409" s="7" t="s">
        <v>327</v>
      </c>
      <c r="C409" s="80" t="s">
        <v>931</v>
      </c>
      <c r="D409" s="118" t="s">
        <v>326</v>
      </c>
      <c r="E409" s="115" t="s">
        <v>313</v>
      </c>
      <c r="F409" s="17"/>
      <c r="G409" s="18"/>
      <c r="H409" s="18">
        <v>18</v>
      </c>
      <c r="I409" s="19"/>
      <c r="J409" s="20"/>
      <c r="K409" s="83">
        <f t="shared" si="38"/>
        <v>18</v>
      </c>
      <c r="L409" s="84">
        <v>30</v>
      </c>
      <c r="M409" s="85">
        <f t="shared" si="39"/>
        <v>540</v>
      </c>
      <c r="N409" s="86"/>
    </row>
    <row r="410" spans="2:14" s="94" customFormat="1" hidden="1" outlineLevel="1" x14ac:dyDescent="0.35">
      <c r="B410" s="7" t="s">
        <v>329</v>
      </c>
      <c r="C410" s="80" t="s">
        <v>931</v>
      </c>
      <c r="D410" s="118" t="s">
        <v>328</v>
      </c>
      <c r="E410" s="115" t="s">
        <v>313</v>
      </c>
      <c r="F410" s="17"/>
      <c r="G410" s="18"/>
      <c r="H410" s="18">
        <v>12</v>
      </c>
      <c r="I410" s="19"/>
      <c r="J410" s="20"/>
      <c r="K410" s="83">
        <f t="shared" si="38"/>
        <v>12</v>
      </c>
      <c r="L410" s="84">
        <v>47.5</v>
      </c>
      <c r="M410" s="85">
        <f t="shared" si="39"/>
        <v>570</v>
      </c>
      <c r="N410" s="86"/>
    </row>
    <row r="411" spans="2:14" s="94" customFormat="1" hidden="1" outlineLevel="1" x14ac:dyDescent="0.35">
      <c r="B411" s="7" t="s">
        <v>331</v>
      </c>
      <c r="C411" s="80" t="s">
        <v>931</v>
      </c>
      <c r="D411" s="118" t="s">
        <v>330</v>
      </c>
      <c r="E411" s="115" t="s">
        <v>313</v>
      </c>
      <c r="F411" s="17"/>
      <c r="G411" s="18"/>
      <c r="H411" s="18">
        <v>4</v>
      </c>
      <c r="I411" s="19"/>
      <c r="J411" s="20"/>
      <c r="K411" s="83">
        <f t="shared" si="38"/>
        <v>4</v>
      </c>
      <c r="L411" s="84">
        <v>261.38583333333332</v>
      </c>
      <c r="M411" s="85">
        <f t="shared" si="39"/>
        <v>1045.5433333333333</v>
      </c>
      <c r="N411" s="86"/>
    </row>
    <row r="412" spans="2:14" s="94" customFormat="1" hidden="1" outlineLevel="1" x14ac:dyDescent="0.35">
      <c r="B412" s="7" t="s">
        <v>333</v>
      </c>
      <c r="C412" s="80" t="s">
        <v>931</v>
      </c>
      <c r="D412" s="118" t="s">
        <v>332</v>
      </c>
      <c r="E412" s="115" t="s">
        <v>313</v>
      </c>
      <c r="F412" s="17"/>
      <c r="G412" s="18"/>
      <c r="H412" s="18">
        <v>6</v>
      </c>
      <c r="I412" s="19"/>
      <c r="J412" s="20"/>
      <c r="K412" s="83">
        <f t="shared" si="38"/>
        <v>6</v>
      </c>
      <c r="L412" s="84">
        <v>22.806137878787879</v>
      </c>
      <c r="M412" s="85">
        <f t="shared" si="39"/>
        <v>136.83682727272728</v>
      </c>
      <c r="N412" s="86"/>
    </row>
    <row r="413" spans="2:14" s="94" customFormat="1" hidden="1" outlineLevel="1" x14ac:dyDescent="0.35">
      <c r="B413" s="7" t="s">
        <v>335</v>
      </c>
      <c r="C413" s="80" t="s">
        <v>931</v>
      </c>
      <c r="D413" s="118" t="s">
        <v>334</v>
      </c>
      <c r="E413" s="115" t="s">
        <v>313</v>
      </c>
      <c r="F413" s="17"/>
      <c r="G413" s="18"/>
      <c r="H413" s="18">
        <v>4</v>
      </c>
      <c r="I413" s="19"/>
      <c r="J413" s="20"/>
      <c r="K413" s="83">
        <f t="shared" si="38"/>
        <v>4</v>
      </c>
      <c r="L413" s="84">
        <v>650</v>
      </c>
      <c r="M413" s="85">
        <f>K413*L413</f>
        <v>2600</v>
      </c>
      <c r="N413" s="86"/>
    </row>
    <row r="414" spans="2:14" s="94" customFormat="1" hidden="1" outlineLevel="1" x14ac:dyDescent="0.35">
      <c r="B414" s="7" t="s">
        <v>337</v>
      </c>
      <c r="C414" s="80" t="s">
        <v>931</v>
      </c>
      <c r="D414" s="118" t="s">
        <v>336</v>
      </c>
      <c r="E414" s="115" t="s">
        <v>313</v>
      </c>
      <c r="F414" s="17"/>
      <c r="G414" s="18"/>
      <c r="H414" s="18">
        <v>4</v>
      </c>
      <c r="I414" s="19"/>
      <c r="J414" s="20"/>
      <c r="K414" s="83">
        <f t="shared" si="38"/>
        <v>4</v>
      </c>
      <c r="L414" s="84">
        <v>253.81007575757576</v>
      </c>
      <c r="M414" s="85">
        <f>K414*L414</f>
        <v>1015.240303030303</v>
      </c>
      <c r="N414" s="86"/>
    </row>
    <row r="415" spans="2:14" s="94" customFormat="1" ht="48" hidden="1" outlineLevel="1" x14ac:dyDescent="0.35">
      <c r="B415" s="7" t="s">
        <v>340</v>
      </c>
      <c r="C415" s="80" t="s">
        <v>931</v>
      </c>
      <c r="D415" s="118" t="s">
        <v>338</v>
      </c>
      <c r="E415" s="115" t="s">
        <v>313</v>
      </c>
      <c r="F415" s="17"/>
      <c r="G415" s="18"/>
      <c r="H415" s="18">
        <v>2</v>
      </c>
      <c r="I415" s="19"/>
      <c r="J415" s="20"/>
      <c r="K415" s="83">
        <f t="shared" si="38"/>
        <v>2</v>
      </c>
      <c r="L415" s="84">
        <v>445.46520000000004</v>
      </c>
      <c r="M415" s="85">
        <f>K415*L415</f>
        <v>890.93040000000008</v>
      </c>
      <c r="N415" s="86"/>
    </row>
    <row r="416" spans="2:14" s="94" customFormat="1" hidden="1" outlineLevel="1" x14ac:dyDescent="0.35">
      <c r="B416" s="8"/>
      <c r="C416" s="109"/>
      <c r="D416" s="110" t="s">
        <v>339</v>
      </c>
      <c r="E416" s="116"/>
      <c r="F416" s="14"/>
      <c r="G416" s="15"/>
      <c r="H416" s="15"/>
      <c r="I416" s="15"/>
      <c r="J416" s="16"/>
      <c r="K416" s="76"/>
      <c r="L416" s="112"/>
      <c r="M416" s="88"/>
      <c r="N416" s="86"/>
    </row>
    <row r="417" spans="2:14" s="94" customFormat="1" hidden="1" outlineLevel="1" x14ac:dyDescent="0.35">
      <c r="B417" s="7" t="s">
        <v>342</v>
      </c>
      <c r="C417" s="80" t="s">
        <v>931</v>
      </c>
      <c r="D417" s="118" t="s">
        <v>341</v>
      </c>
      <c r="E417" s="115" t="s">
        <v>50</v>
      </c>
      <c r="F417" s="17"/>
      <c r="G417" s="18"/>
      <c r="H417" s="18">
        <v>6000</v>
      </c>
      <c r="I417" s="19"/>
      <c r="J417" s="20"/>
      <c r="K417" s="83">
        <f t="shared" ref="K417:K422" si="40">SUM(F417:J417)</f>
        <v>6000</v>
      </c>
      <c r="L417" s="84">
        <v>3.69</v>
      </c>
      <c r="M417" s="85">
        <f t="shared" ref="M417:M422" si="41">K417*L417</f>
        <v>22140</v>
      </c>
      <c r="N417" s="86"/>
    </row>
    <row r="418" spans="2:14" s="94" customFormat="1" hidden="1" outlineLevel="1" x14ac:dyDescent="0.35">
      <c r="B418" s="7" t="s">
        <v>344</v>
      </c>
      <c r="C418" s="80" t="s">
        <v>931</v>
      </c>
      <c r="D418" s="118" t="s">
        <v>343</v>
      </c>
      <c r="E418" s="115" t="s">
        <v>112</v>
      </c>
      <c r="F418" s="17"/>
      <c r="G418" s="18"/>
      <c r="H418" s="18">
        <v>700</v>
      </c>
      <c r="I418" s="19"/>
      <c r="J418" s="20"/>
      <c r="K418" s="83">
        <f t="shared" si="40"/>
        <v>700</v>
      </c>
      <c r="L418" s="84">
        <v>5.25</v>
      </c>
      <c r="M418" s="85">
        <f t="shared" si="41"/>
        <v>3675</v>
      </c>
      <c r="N418" s="86"/>
    </row>
    <row r="419" spans="2:14" s="94" customFormat="1" hidden="1" outlineLevel="1" x14ac:dyDescent="0.35">
      <c r="B419" s="7" t="s">
        <v>346</v>
      </c>
      <c r="C419" s="80" t="s">
        <v>931</v>
      </c>
      <c r="D419" s="118" t="s">
        <v>345</v>
      </c>
      <c r="E419" s="115" t="s">
        <v>112</v>
      </c>
      <c r="F419" s="17"/>
      <c r="G419" s="18"/>
      <c r="H419" s="18">
        <v>375</v>
      </c>
      <c r="I419" s="19"/>
      <c r="J419" s="20"/>
      <c r="K419" s="83">
        <f t="shared" si="40"/>
        <v>375</v>
      </c>
      <c r="L419" s="84">
        <v>43.100683333333336</v>
      </c>
      <c r="M419" s="85">
        <f t="shared" si="41"/>
        <v>16162.75625</v>
      </c>
      <c r="N419" s="86"/>
    </row>
    <row r="420" spans="2:14" s="94" customFormat="1" hidden="1" outlineLevel="1" x14ac:dyDescent="0.35">
      <c r="B420" s="7" t="s">
        <v>348</v>
      </c>
      <c r="C420" s="80" t="s">
        <v>931</v>
      </c>
      <c r="D420" s="118" t="s">
        <v>347</v>
      </c>
      <c r="E420" s="115" t="s">
        <v>112</v>
      </c>
      <c r="F420" s="17"/>
      <c r="G420" s="18"/>
      <c r="H420" s="18">
        <v>40</v>
      </c>
      <c r="I420" s="19"/>
      <c r="J420" s="20"/>
      <c r="K420" s="83">
        <f t="shared" si="40"/>
        <v>40</v>
      </c>
      <c r="L420" s="84">
        <v>23.863636363636363</v>
      </c>
      <c r="M420" s="85">
        <f t="shared" si="41"/>
        <v>954.5454545454545</v>
      </c>
      <c r="N420" s="86"/>
    </row>
    <row r="421" spans="2:14" s="94" customFormat="1" hidden="1" outlineLevel="1" x14ac:dyDescent="0.35">
      <c r="B421" s="7" t="s">
        <v>350</v>
      </c>
      <c r="C421" s="80" t="s">
        <v>931</v>
      </c>
      <c r="D421" s="118" t="s">
        <v>349</v>
      </c>
      <c r="E421" s="115" t="s">
        <v>112</v>
      </c>
      <c r="F421" s="17"/>
      <c r="G421" s="18"/>
      <c r="H421" s="18">
        <v>455</v>
      </c>
      <c r="I421" s="19"/>
      <c r="J421" s="20"/>
      <c r="K421" s="83">
        <f t="shared" si="40"/>
        <v>455</v>
      </c>
      <c r="L421" s="84">
        <v>33.305</v>
      </c>
      <c r="M421" s="85">
        <f t="shared" si="41"/>
        <v>15153.775</v>
      </c>
      <c r="N421" s="86"/>
    </row>
    <row r="422" spans="2:14" s="94" customFormat="1" hidden="1" outlineLevel="1" x14ac:dyDescent="0.35">
      <c r="B422" s="7" t="s">
        <v>353</v>
      </c>
      <c r="C422" s="80" t="s">
        <v>931</v>
      </c>
      <c r="D422" s="118" t="s">
        <v>351</v>
      </c>
      <c r="E422" s="115" t="s">
        <v>14</v>
      </c>
      <c r="F422" s="17"/>
      <c r="G422" s="18"/>
      <c r="H422" s="18">
        <v>1</v>
      </c>
      <c r="I422" s="19"/>
      <c r="J422" s="20"/>
      <c r="K422" s="83">
        <f t="shared" si="40"/>
        <v>1</v>
      </c>
      <c r="L422" s="84">
        <v>1863</v>
      </c>
      <c r="M422" s="85">
        <f t="shared" si="41"/>
        <v>1863</v>
      </c>
      <c r="N422" s="86"/>
    </row>
    <row r="423" spans="2:14" s="94" customFormat="1" hidden="1" outlineLevel="1" x14ac:dyDescent="0.35">
      <c r="B423" s="8"/>
      <c r="C423" s="109"/>
      <c r="D423" s="110" t="s">
        <v>352</v>
      </c>
      <c r="E423" s="116"/>
      <c r="F423" s="14"/>
      <c r="G423" s="15"/>
      <c r="H423" s="15"/>
      <c r="I423" s="15"/>
      <c r="J423" s="16"/>
      <c r="K423" s="76"/>
      <c r="L423" s="112"/>
      <c r="M423" s="88"/>
      <c r="N423" s="86"/>
    </row>
    <row r="424" spans="2:14" s="94" customFormat="1" hidden="1" outlineLevel="1" x14ac:dyDescent="0.35">
      <c r="B424" s="7" t="s">
        <v>355</v>
      </c>
      <c r="C424" s="80" t="s">
        <v>931</v>
      </c>
      <c r="D424" s="124" t="s">
        <v>354</v>
      </c>
      <c r="E424" s="123" t="s">
        <v>313</v>
      </c>
      <c r="F424" s="17"/>
      <c r="G424" s="18"/>
      <c r="H424" s="18">
        <v>3</v>
      </c>
      <c r="I424" s="19"/>
      <c r="J424" s="20"/>
      <c r="K424" s="83">
        <f>SUM(F424:J424)</f>
        <v>3</v>
      </c>
      <c r="L424" s="84">
        <v>1099.2735</v>
      </c>
      <c r="M424" s="85">
        <f>K424*L424</f>
        <v>3297.8204999999998</v>
      </c>
      <c r="N424" s="86"/>
    </row>
    <row r="425" spans="2:14" s="94" customFormat="1" hidden="1" outlineLevel="1" x14ac:dyDescent="0.35">
      <c r="B425" s="7" t="s">
        <v>357</v>
      </c>
      <c r="C425" s="80" t="s">
        <v>931</v>
      </c>
      <c r="D425" s="124" t="s">
        <v>356</v>
      </c>
      <c r="E425" s="123" t="s">
        <v>50</v>
      </c>
      <c r="F425" s="17"/>
      <c r="G425" s="18"/>
      <c r="H425" s="18">
        <v>80</v>
      </c>
      <c r="I425" s="19"/>
      <c r="J425" s="20"/>
      <c r="K425" s="83">
        <f>SUM(F425:J425)</f>
        <v>80</v>
      </c>
      <c r="L425" s="84">
        <v>23.654016666666667</v>
      </c>
      <c r="M425" s="85">
        <f>K425*L425</f>
        <v>1892.3213333333333</v>
      </c>
      <c r="N425" s="86"/>
    </row>
    <row r="426" spans="2:14" s="94" customFormat="1" hidden="1" outlineLevel="1" x14ac:dyDescent="0.35">
      <c r="B426" s="7" t="s">
        <v>359</v>
      </c>
      <c r="C426" s="80" t="s">
        <v>931</v>
      </c>
      <c r="D426" s="124" t="s">
        <v>358</v>
      </c>
      <c r="E426" s="123" t="s">
        <v>50</v>
      </c>
      <c r="F426" s="17"/>
      <c r="G426" s="18"/>
      <c r="H426" s="18">
        <v>30</v>
      </c>
      <c r="I426" s="19"/>
      <c r="J426" s="20"/>
      <c r="K426" s="83">
        <f>SUM(F426:J426)</f>
        <v>30</v>
      </c>
      <c r="L426" s="84">
        <v>15.839780000000003</v>
      </c>
      <c r="M426" s="85">
        <f>K426*L426</f>
        <v>475.19340000000011</v>
      </c>
      <c r="N426" s="86"/>
    </row>
    <row r="427" spans="2:14" s="94" customFormat="1" hidden="1" outlineLevel="1" x14ac:dyDescent="0.35">
      <c r="B427" s="7" t="s">
        <v>361</v>
      </c>
      <c r="C427" s="80" t="s">
        <v>931</v>
      </c>
      <c r="D427" s="124" t="s">
        <v>360</v>
      </c>
      <c r="E427" s="123" t="s">
        <v>50</v>
      </c>
      <c r="F427" s="17"/>
      <c r="G427" s="18"/>
      <c r="H427" s="18">
        <v>210</v>
      </c>
      <c r="I427" s="19"/>
      <c r="J427" s="20"/>
      <c r="K427" s="83">
        <f>SUM(F427:J427)</f>
        <v>210</v>
      </c>
      <c r="L427" s="84">
        <v>27.04854666666667</v>
      </c>
      <c r="M427" s="85">
        <f>K427*L427</f>
        <v>5680.1948000000011</v>
      </c>
      <c r="N427" s="86"/>
    </row>
    <row r="428" spans="2:14" s="94" customFormat="1" hidden="1" outlineLevel="1" x14ac:dyDescent="0.35">
      <c r="B428" s="7" t="s">
        <v>364</v>
      </c>
      <c r="C428" s="80" t="s">
        <v>931</v>
      </c>
      <c r="D428" s="124" t="s">
        <v>362</v>
      </c>
      <c r="E428" s="115" t="s">
        <v>313</v>
      </c>
      <c r="F428" s="17"/>
      <c r="G428" s="18"/>
      <c r="H428" s="18">
        <v>20</v>
      </c>
      <c r="I428" s="19"/>
      <c r="J428" s="20"/>
      <c r="K428" s="83">
        <f>SUM(F428:J428)</f>
        <v>20</v>
      </c>
      <c r="L428" s="84">
        <v>35.796483333333335</v>
      </c>
      <c r="M428" s="85">
        <f>K428*L428</f>
        <v>715.92966666666666</v>
      </c>
      <c r="N428" s="86"/>
    </row>
    <row r="429" spans="2:14" s="94" customFormat="1" hidden="1" outlineLevel="1" x14ac:dyDescent="0.35">
      <c r="B429" s="8"/>
      <c r="C429" s="109"/>
      <c r="D429" s="110" t="s">
        <v>363</v>
      </c>
      <c r="E429" s="116"/>
      <c r="F429" s="14"/>
      <c r="G429" s="15"/>
      <c r="H429" s="15"/>
      <c r="I429" s="15"/>
      <c r="J429" s="16"/>
      <c r="K429" s="76"/>
      <c r="L429" s="112"/>
      <c r="M429" s="88"/>
      <c r="N429" s="86"/>
    </row>
    <row r="430" spans="2:14" s="94" customFormat="1" ht="24.75" hidden="1" outlineLevel="1" thickBot="1" x14ac:dyDescent="0.4">
      <c r="B430" s="7" t="s">
        <v>483</v>
      </c>
      <c r="C430" s="80" t="s">
        <v>931</v>
      </c>
      <c r="D430" s="125" t="s">
        <v>365</v>
      </c>
      <c r="E430" s="126" t="s">
        <v>14</v>
      </c>
      <c r="F430" s="17"/>
      <c r="G430" s="18"/>
      <c r="H430" s="18">
        <v>1</v>
      </c>
      <c r="I430" s="19"/>
      <c r="J430" s="20"/>
      <c r="K430" s="83">
        <f>SUM(F430:J430)</f>
        <v>1</v>
      </c>
      <c r="L430" s="84">
        <v>14318.181818181818</v>
      </c>
      <c r="M430" s="85">
        <f>K430*L430</f>
        <v>14318.181818181818</v>
      </c>
      <c r="N430" s="86"/>
    </row>
    <row r="431" spans="2:14" s="94" customFormat="1" ht="24.75" collapsed="1" thickBot="1" x14ac:dyDescent="0.4">
      <c r="B431" s="65" t="s">
        <v>366</v>
      </c>
      <c r="C431" s="66"/>
      <c r="D431" s="67"/>
      <c r="E431" s="67"/>
      <c r="F431" s="1"/>
      <c r="G431" s="2"/>
      <c r="H431" s="2"/>
      <c r="I431" s="2"/>
      <c r="J431" s="3"/>
      <c r="K431" s="69"/>
      <c r="L431" s="95"/>
      <c r="M431" s="96">
        <f>SUM(M433:M454)</f>
        <v>29609.392520369696</v>
      </c>
      <c r="N431" s="97"/>
    </row>
    <row r="432" spans="2:14" s="94" customFormat="1" hidden="1" outlineLevel="1" x14ac:dyDescent="0.35">
      <c r="B432" s="8"/>
      <c r="C432" s="109"/>
      <c r="D432" s="110" t="s">
        <v>367</v>
      </c>
      <c r="E432" s="116"/>
      <c r="F432" s="14"/>
      <c r="G432" s="15"/>
      <c r="H432" s="15"/>
      <c r="I432" s="15"/>
      <c r="J432" s="16"/>
      <c r="K432" s="76"/>
      <c r="L432" s="112"/>
      <c r="M432" s="88"/>
      <c r="N432" s="86"/>
    </row>
    <row r="433" spans="2:14" s="94" customFormat="1" hidden="1" outlineLevel="1" x14ac:dyDescent="0.35">
      <c r="B433" s="7" t="s">
        <v>368</v>
      </c>
      <c r="C433" s="80" t="s">
        <v>931</v>
      </c>
      <c r="D433" s="127" t="s">
        <v>369</v>
      </c>
      <c r="E433" s="102" t="s">
        <v>370</v>
      </c>
      <c r="F433" s="17"/>
      <c r="G433" s="18"/>
      <c r="H433" s="18">
        <v>16</v>
      </c>
      <c r="I433" s="19"/>
      <c r="J433" s="20"/>
      <c r="K433" s="83">
        <f t="shared" ref="K433:K440" si="42">SUM(F433:J433)</f>
        <v>16</v>
      </c>
      <c r="L433" s="84">
        <v>373.59035</v>
      </c>
      <c r="M433" s="85">
        <f t="shared" ref="M433:M440" si="43">K433*L433</f>
        <v>5977.4456</v>
      </c>
      <c r="N433" s="86"/>
    </row>
    <row r="434" spans="2:14" s="94" customFormat="1" hidden="1" outlineLevel="1" x14ac:dyDescent="0.35">
      <c r="B434" s="7" t="s">
        <v>371</v>
      </c>
      <c r="C434" s="80" t="s">
        <v>931</v>
      </c>
      <c r="D434" s="127" t="s">
        <v>724</v>
      </c>
      <c r="E434" s="102" t="s">
        <v>370</v>
      </c>
      <c r="F434" s="17"/>
      <c r="G434" s="18"/>
      <c r="H434" s="18"/>
      <c r="I434" s="19"/>
      <c r="J434" s="20"/>
      <c r="K434" s="83">
        <f t="shared" si="42"/>
        <v>0</v>
      </c>
      <c r="L434" s="84">
        <v>121.31990000000002</v>
      </c>
      <c r="M434" s="85">
        <f t="shared" si="43"/>
        <v>0</v>
      </c>
      <c r="N434" s="86"/>
    </row>
    <row r="435" spans="2:14" s="94" customFormat="1" hidden="1" outlineLevel="1" x14ac:dyDescent="0.35">
      <c r="B435" s="7" t="s">
        <v>372</v>
      </c>
      <c r="C435" s="80" t="s">
        <v>931</v>
      </c>
      <c r="D435" s="127" t="s">
        <v>373</v>
      </c>
      <c r="E435" s="102" t="s">
        <v>185</v>
      </c>
      <c r="F435" s="17"/>
      <c r="G435" s="18"/>
      <c r="H435" s="18">
        <v>21</v>
      </c>
      <c r="I435" s="19"/>
      <c r="J435" s="20"/>
      <c r="K435" s="83">
        <f t="shared" si="42"/>
        <v>21</v>
      </c>
      <c r="L435" s="84">
        <v>44.343784742424248</v>
      </c>
      <c r="M435" s="85">
        <f t="shared" si="43"/>
        <v>931.21947959090926</v>
      </c>
      <c r="N435" s="86"/>
    </row>
    <row r="436" spans="2:14" s="94" customFormat="1" hidden="1" outlineLevel="1" x14ac:dyDescent="0.35">
      <c r="B436" s="7" t="s">
        <v>374</v>
      </c>
      <c r="C436" s="80" t="s">
        <v>931</v>
      </c>
      <c r="D436" s="127" t="s">
        <v>375</v>
      </c>
      <c r="E436" s="102" t="s">
        <v>185</v>
      </c>
      <c r="F436" s="17"/>
      <c r="G436" s="18"/>
      <c r="H436" s="18">
        <v>6</v>
      </c>
      <c r="I436" s="19"/>
      <c r="J436" s="20"/>
      <c r="K436" s="83">
        <f t="shared" si="42"/>
        <v>6</v>
      </c>
      <c r="L436" s="84">
        <v>62.968484666666676</v>
      </c>
      <c r="M436" s="85">
        <f t="shared" si="43"/>
        <v>377.81090800000004</v>
      </c>
      <c r="N436" s="86"/>
    </row>
    <row r="437" spans="2:14" s="94" customFormat="1" hidden="1" outlineLevel="1" x14ac:dyDescent="0.35">
      <c r="B437" s="7" t="s">
        <v>376</v>
      </c>
      <c r="C437" s="80" t="s">
        <v>931</v>
      </c>
      <c r="D437" s="127" t="s">
        <v>725</v>
      </c>
      <c r="E437" s="102" t="s">
        <v>185</v>
      </c>
      <c r="F437" s="17"/>
      <c r="G437" s="18"/>
      <c r="H437" s="18"/>
      <c r="I437" s="19"/>
      <c r="J437" s="20"/>
      <c r="K437" s="83">
        <f t="shared" si="42"/>
        <v>0</v>
      </c>
      <c r="L437" s="84">
        <v>87.170571181818204</v>
      </c>
      <c r="M437" s="85">
        <f t="shared" si="43"/>
        <v>0</v>
      </c>
      <c r="N437" s="86"/>
    </row>
    <row r="438" spans="2:14" s="94" customFormat="1" hidden="1" outlineLevel="1" x14ac:dyDescent="0.35">
      <c r="B438" s="7" t="s">
        <v>378</v>
      </c>
      <c r="C438" s="80" t="s">
        <v>931</v>
      </c>
      <c r="D438" s="127" t="s">
        <v>377</v>
      </c>
      <c r="E438" s="102" t="s">
        <v>112</v>
      </c>
      <c r="F438" s="17"/>
      <c r="G438" s="18"/>
      <c r="H438" s="18">
        <v>5</v>
      </c>
      <c r="I438" s="19"/>
      <c r="J438" s="20"/>
      <c r="K438" s="83">
        <f t="shared" si="42"/>
        <v>5</v>
      </c>
      <c r="L438" s="84">
        <v>35.382605757575753</v>
      </c>
      <c r="M438" s="85">
        <f t="shared" si="43"/>
        <v>176.91302878787877</v>
      </c>
      <c r="N438" s="86"/>
    </row>
    <row r="439" spans="2:14" s="94" customFormat="1" hidden="1" outlineLevel="1" x14ac:dyDescent="0.35">
      <c r="B439" s="7" t="s">
        <v>380</v>
      </c>
      <c r="C439" s="80" t="s">
        <v>931</v>
      </c>
      <c r="D439" s="127" t="s">
        <v>379</v>
      </c>
      <c r="E439" s="102" t="s">
        <v>112</v>
      </c>
      <c r="F439" s="17"/>
      <c r="G439" s="18"/>
      <c r="H439" s="18">
        <v>2</v>
      </c>
      <c r="I439" s="19"/>
      <c r="J439" s="20"/>
      <c r="K439" s="83">
        <f t="shared" si="42"/>
        <v>2</v>
      </c>
      <c r="L439" s="84">
        <v>40.716294242424247</v>
      </c>
      <c r="M439" s="85">
        <f t="shared" si="43"/>
        <v>81.432588484848495</v>
      </c>
      <c r="N439" s="86"/>
    </row>
    <row r="440" spans="2:14" s="94" customFormat="1" hidden="1" outlineLevel="1" x14ac:dyDescent="0.35">
      <c r="B440" s="7" t="s">
        <v>383</v>
      </c>
      <c r="C440" s="80" t="s">
        <v>931</v>
      </c>
      <c r="D440" s="127" t="s">
        <v>381</v>
      </c>
      <c r="E440" s="102" t="s">
        <v>112</v>
      </c>
      <c r="F440" s="17"/>
      <c r="G440" s="18"/>
      <c r="H440" s="18">
        <v>2</v>
      </c>
      <c r="I440" s="19"/>
      <c r="J440" s="20"/>
      <c r="K440" s="83">
        <f t="shared" si="42"/>
        <v>2</v>
      </c>
      <c r="L440" s="84">
        <v>47.701586666666664</v>
      </c>
      <c r="M440" s="85">
        <f t="shared" si="43"/>
        <v>95.403173333333328</v>
      </c>
      <c r="N440" s="86"/>
    </row>
    <row r="441" spans="2:14" s="94" customFormat="1" hidden="1" outlineLevel="1" x14ac:dyDescent="0.35">
      <c r="B441" s="8"/>
      <c r="C441" s="109"/>
      <c r="D441" s="110" t="s">
        <v>382</v>
      </c>
      <c r="E441" s="116"/>
      <c r="F441" s="14"/>
      <c r="G441" s="15"/>
      <c r="H441" s="15"/>
      <c r="I441" s="15"/>
      <c r="J441" s="16"/>
      <c r="K441" s="76"/>
      <c r="L441" s="112"/>
      <c r="M441" s="88"/>
      <c r="N441" s="86"/>
    </row>
    <row r="442" spans="2:14" s="94" customFormat="1" hidden="1" outlineLevel="1" x14ac:dyDescent="0.35">
      <c r="B442" s="7" t="s">
        <v>385</v>
      </c>
      <c r="C442" s="80" t="s">
        <v>931</v>
      </c>
      <c r="D442" s="118" t="s">
        <v>384</v>
      </c>
      <c r="E442" s="115" t="s">
        <v>185</v>
      </c>
      <c r="F442" s="17"/>
      <c r="G442" s="18"/>
      <c r="H442" s="18">
        <v>90</v>
      </c>
      <c r="I442" s="19"/>
      <c r="J442" s="20"/>
      <c r="K442" s="83">
        <f t="shared" ref="K442:K451" si="44">SUM(F442:J442)</f>
        <v>90</v>
      </c>
      <c r="L442" s="84">
        <v>9.9498533333333352</v>
      </c>
      <c r="M442" s="85">
        <f t="shared" ref="M442:M451" si="45">K442*L442</f>
        <v>895.48680000000013</v>
      </c>
      <c r="N442" s="86"/>
    </row>
    <row r="443" spans="2:14" s="94" customFormat="1" hidden="1" outlineLevel="1" x14ac:dyDescent="0.35">
      <c r="B443" s="7" t="s">
        <v>386</v>
      </c>
      <c r="C443" s="80" t="s">
        <v>931</v>
      </c>
      <c r="D443" s="118" t="s">
        <v>250</v>
      </c>
      <c r="E443" s="115" t="s">
        <v>251</v>
      </c>
      <c r="F443" s="17"/>
      <c r="G443" s="18"/>
      <c r="H443" s="18">
        <v>10</v>
      </c>
      <c r="I443" s="19"/>
      <c r="J443" s="20"/>
      <c r="K443" s="83">
        <f t="shared" si="44"/>
        <v>10</v>
      </c>
      <c r="L443" s="84">
        <v>11.860306366666668</v>
      </c>
      <c r="M443" s="85">
        <f t="shared" si="45"/>
        <v>118.60306366666669</v>
      </c>
      <c r="N443" s="86"/>
    </row>
    <row r="444" spans="2:14" s="94" customFormat="1" hidden="1" outlineLevel="1" x14ac:dyDescent="0.35">
      <c r="B444" s="7" t="s">
        <v>387</v>
      </c>
      <c r="C444" s="80" t="s">
        <v>931</v>
      </c>
      <c r="D444" s="118" t="s">
        <v>253</v>
      </c>
      <c r="E444" s="115" t="s">
        <v>251</v>
      </c>
      <c r="F444" s="17"/>
      <c r="G444" s="18"/>
      <c r="H444" s="18">
        <v>5</v>
      </c>
      <c r="I444" s="19"/>
      <c r="J444" s="20"/>
      <c r="K444" s="83">
        <f t="shared" si="44"/>
        <v>5</v>
      </c>
      <c r="L444" s="84">
        <v>11.860306366666668</v>
      </c>
      <c r="M444" s="85">
        <f t="shared" si="45"/>
        <v>59.301531833333343</v>
      </c>
      <c r="N444" s="86"/>
    </row>
    <row r="445" spans="2:14" s="94" customFormat="1" hidden="1" outlineLevel="1" x14ac:dyDescent="0.35">
      <c r="B445" s="7" t="s">
        <v>388</v>
      </c>
      <c r="C445" s="80" t="s">
        <v>931</v>
      </c>
      <c r="D445" s="118" t="s">
        <v>255</v>
      </c>
      <c r="E445" s="115" t="s">
        <v>251</v>
      </c>
      <c r="F445" s="17"/>
      <c r="G445" s="18"/>
      <c r="H445" s="18">
        <v>20</v>
      </c>
      <c r="I445" s="19"/>
      <c r="J445" s="20"/>
      <c r="K445" s="83">
        <f t="shared" si="44"/>
        <v>20</v>
      </c>
      <c r="L445" s="84">
        <v>11.860306366666668</v>
      </c>
      <c r="M445" s="85">
        <f t="shared" si="45"/>
        <v>237.20612733333337</v>
      </c>
      <c r="N445" s="86"/>
    </row>
    <row r="446" spans="2:14" s="94" customFormat="1" hidden="1" outlineLevel="1" x14ac:dyDescent="0.35">
      <c r="B446" s="7" t="s">
        <v>389</v>
      </c>
      <c r="C446" s="80" t="s">
        <v>931</v>
      </c>
      <c r="D446" s="118" t="s">
        <v>257</v>
      </c>
      <c r="E446" s="115" t="s">
        <v>251</v>
      </c>
      <c r="F446" s="17"/>
      <c r="G446" s="18"/>
      <c r="H446" s="18">
        <v>20</v>
      </c>
      <c r="I446" s="19"/>
      <c r="J446" s="20"/>
      <c r="K446" s="83">
        <f t="shared" si="44"/>
        <v>20</v>
      </c>
      <c r="L446" s="84">
        <v>11.860306366666668</v>
      </c>
      <c r="M446" s="85">
        <f t="shared" si="45"/>
        <v>237.20612733333337</v>
      </c>
      <c r="N446" s="86"/>
    </row>
    <row r="447" spans="2:14" s="94" customFormat="1" hidden="1" outlineLevel="1" x14ac:dyDescent="0.35">
      <c r="B447" s="7" t="s">
        <v>390</v>
      </c>
      <c r="C447" s="80" t="s">
        <v>931</v>
      </c>
      <c r="D447" s="118" t="s">
        <v>259</v>
      </c>
      <c r="E447" s="115" t="s">
        <v>251</v>
      </c>
      <c r="F447" s="17"/>
      <c r="G447" s="18"/>
      <c r="H447" s="18">
        <v>2</v>
      </c>
      <c r="I447" s="19"/>
      <c r="J447" s="20"/>
      <c r="K447" s="83">
        <f t="shared" si="44"/>
        <v>2</v>
      </c>
      <c r="L447" s="84">
        <v>11.860306366666668</v>
      </c>
      <c r="M447" s="85">
        <f t="shared" si="45"/>
        <v>23.720612733333336</v>
      </c>
      <c r="N447" s="86"/>
    </row>
    <row r="448" spans="2:14" s="94" customFormat="1" hidden="1" outlineLevel="1" x14ac:dyDescent="0.35">
      <c r="B448" s="7" t="s">
        <v>392</v>
      </c>
      <c r="C448" s="80" t="s">
        <v>931</v>
      </c>
      <c r="D448" s="118" t="s">
        <v>391</v>
      </c>
      <c r="E448" s="115" t="s">
        <v>36</v>
      </c>
      <c r="F448" s="17"/>
      <c r="G448" s="18"/>
      <c r="H448" s="18">
        <v>200</v>
      </c>
      <c r="I448" s="19"/>
      <c r="J448" s="20"/>
      <c r="K448" s="83">
        <f t="shared" si="44"/>
        <v>200</v>
      </c>
      <c r="L448" s="84">
        <v>6.2603462296969701</v>
      </c>
      <c r="M448" s="85">
        <f t="shared" si="45"/>
        <v>1252.069245939394</v>
      </c>
      <c r="N448" s="86"/>
    </row>
    <row r="449" spans="2:16" s="94" customFormat="1" ht="48" hidden="1" outlineLevel="1" x14ac:dyDescent="0.35">
      <c r="B449" s="7" t="s">
        <v>394</v>
      </c>
      <c r="C449" s="80" t="s">
        <v>931</v>
      </c>
      <c r="D449" s="118" t="s">
        <v>393</v>
      </c>
      <c r="E449" s="115" t="s">
        <v>36</v>
      </c>
      <c r="F449" s="17"/>
      <c r="G449" s="18"/>
      <c r="H449" s="18">
        <v>12</v>
      </c>
      <c r="I449" s="19"/>
      <c r="J449" s="20"/>
      <c r="K449" s="83">
        <f t="shared" si="44"/>
        <v>12</v>
      </c>
      <c r="L449" s="84">
        <v>659.87641666666673</v>
      </c>
      <c r="M449" s="85">
        <f t="shared" si="45"/>
        <v>7918.5170000000007</v>
      </c>
      <c r="N449" s="86"/>
    </row>
    <row r="450" spans="2:16" s="94" customFormat="1" hidden="1" outlineLevel="1" x14ac:dyDescent="0.35">
      <c r="B450" s="7" t="s">
        <v>396</v>
      </c>
      <c r="C450" s="80" t="s">
        <v>931</v>
      </c>
      <c r="D450" s="118" t="s">
        <v>395</v>
      </c>
      <c r="E450" s="115" t="s">
        <v>36</v>
      </c>
      <c r="F450" s="17"/>
      <c r="G450" s="18"/>
      <c r="H450" s="18">
        <v>8</v>
      </c>
      <c r="I450" s="19"/>
      <c r="J450" s="20"/>
      <c r="K450" s="83">
        <f t="shared" si="44"/>
        <v>8</v>
      </c>
      <c r="L450" s="84">
        <v>204.16977424242427</v>
      </c>
      <c r="M450" s="85">
        <f t="shared" si="45"/>
        <v>1633.3581939393941</v>
      </c>
      <c r="N450" s="86"/>
    </row>
    <row r="451" spans="2:16" s="94" customFormat="1" hidden="1" outlineLevel="1" x14ac:dyDescent="0.35">
      <c r="B451" s="7" t="s">
        <v>399</v>
      </c>
      <c r="C451" s="80" t="s">
        <v>931</v>
      </c>
      <c r="D451" s="127" t="s">
        <v>397</v>
      </c>
      <c r="E451" s="102" t="s">
        <v>14</v>
      </c>
      <c r="F451" s="17"/>
      <c r="G451" s="18"/>
      <c r="H451" s="18">
        <v>1</v>
      </c>
      <c r="I451" s="19"/>
      <c r="J451" s="20"/>
      <c r="K451" s="83">
        <f t="shared" si="44"/>
        <v>1</v>
      </c>
      <c r="L451" s="84">
        <v>3704.6983333333337</v>
      </c>
      <c r="M451" s="85">
        <f t="shared" si="45"/>
        <v>3704.6983333333337</v>
      </c>
      <c r="N451" s="86"/>
    </row>
    <row r="452" spans="2:16" s="94" customFormat="1" hidden="1" outlineLevel="1" x14ac:dyDescent="0.35">
      <c r="B452" s="8"/>
      <c r="C452" s="109"/>
      <c r="D452" s="110" t="s">
        <v>398</v>
      </c>
      <c r="E452" s="116"/>
      <c r="F452" s="14"/>
      <c r="G452" s="15"/>
      <c r="H452" s="15"/>
      <c r="I452" s="15"/>
      <c r="J452" s="16"/>
      <c r="K452" s="76"/>
      <c r="L452" s="112"/>
      <c r="M452" s="88"/>
      <c r="N452" s="86"/>
    </row>
    <row r="453" spans="2:16" s="94" customFormat="1" hidden="1" outlineLevel="1" x14ac:dyDescent="0.35">
      <c r="B453" s="7" t="s">
        <v>401</v>
      </c>
      <c r="C453" s="80" t="s">
        <v>931</v>
      </c>
      <c r="D453" s="127" t="s">
        <v>400</v>
      </c>
      <c r="E453" s="102" t="s">
        <v>36</v>
      </c>
      <c r="F453" s="17"/>
      <c r="G453" s="18"/>
      <c r="H453" s="18">
        <v>45</v>
      </c>
      <c r="I453" s="18"/>
      <c r="J453" s="20"/>
      <c r="K453" s="83">
        <f>SUM(F453:J453)</f>
        <v>45</v>
      </c>
      <c r="L453" s="84">
        <v>94.553445454545454</v>
      </c>
      <c r="M453" s="85">
        <f>K453*L453</f>
        <v>4254.905045454545</v>
      </c>
      <c r="N453" s="86"/>
    </row>
    <row r="454" spans="2:16" s="94" customFormat="1" ht="24.75" hidden="1" outlineLevel="1" thickBot="1" x14ac:dyDescent="0.4">
      <c r="B454" s="7" t="s">
        <v>839</v>
      </c>
      <c r="C454" s="80" t="s">
        <v>931</v>
      </c>
      <c r="D454" s="127" t="s">
        <v>402</v>
      </c>
      <c r="E454" s="102" t="s">
        <v>36</v>
      </c>
      <c r="F454" s="17"/>
      <c r="G454" s="18"/>
      <c r="H454" s="18">
        <v>16</v>
      </c>
      <c r="I454" s="18"/>
      <c r="J454" s="20"/>
      <c r="K454" s="83">
        <f>SUM(F454:J454)</f>
        <v>16</v>
      </c>
      <c r="L454" s="84">
        <v>102.1309787878788</v>
      </c>
      <c r="M454" s="85">
        <f>K454*L454</f>
        <v>1634.0956606060608</v>
      </c>
      <c r="N454" s="86"/>
    </row>
    <row r="455" spans="2:16" s="94" customFormat="1" ht="24.75" collapsed="1" thickBot="1" x14ac:dyDescent="0.4">
      <c r="B455" s="65" t="s">
        <v>403</v>
      </c>
      <c r="C455" s="66"/>
      <c r="D455" s="67"/>
      <c r="E455" s="67"/>
      <c r="F455" s="1"/>
      <c r="G455" s="2"/>
      <c r="H455" s="2"/>
      <c r="I455" s="2"/>
      <c r="J455" s="3"/>
      <c r="K455" s="69"/>
      <c r="L455" s="95"/>
      <c r="M455" s="96">
        <f>SUM(M456:M491)</f>
        <v>58267.617816666665</v>
      </c>
      <c r="N455" s="97"/>
    </row>
    <row r="456" spans="2:16" s="94" customFormat="1" hidden="1" outlineLevel="1" x14ac:dyDescent="0.35">
      <c r="B456" s="177"/>
      <c r="C456" s="178"/>
      <c r="D456" s="120" t="s">
        <v>127</v>
      </c>
      <c r="E456" s="121"/>
      <c r="F456" s="11"/>
      <c r="G456" s="12"/>
      <c r="H456" s="12"/>
      <c r="I456" s="12"/>
      <c r="J456" s="13"/>
      <c r="K456" s="122"/>
      <c r="L456" s="179"/>
      <c r="M456" s="180"/>
      <c r="N456" s="86"/>
    </row>
    <row r="457" spans="2:16" s="94" customFormat="1" ht="48" hidden="1" outlineLevel="1" x14ac:dyDescent="0.35">
      <c r="B457" s="7" t="s">
        <v>404</v>
      </c>
      <c r="C457" s="80" t="s">
        <v>931</v>
      </c>
      <c r="D457" s="118" t="s">
        <v>405</v>
      </c>
      <c r="E457" s="115" t="s">
        <v>112</v>
      </c>
      <c r="F457" s="17"/>
      <c r="G457" s="18"/>
      <c r="H457" s="18">
        <v>1</v>
      </c>
      <c r="I457" s="19"/>
      <c r="J457" s="20"/>
      <c r="K457" s="83">
        <f t="shared" ref="K457:K486" si="46">SUM(F457:J457)</f>
        <v>1</v>
      </c>
      <c r="L457" s="84">
        <v>5805.1403333333337</v>
      </c>
      <c r="M457" s="85">
        <f t="shared" ref="M457:M462" si="47">K457*L457</f>
        <v>5805.1403333333337</v>
      </c>
      <c r="N457" s="86"/>
      <c r="P457" s="119"/>
    </row>
    <row r="458" spans="2:16" s="94" customFormat="1" ht="48" hidden="1" outlineLevel="1" x14ac:dyDescent="0.35">
      <c r="B458" s="7" t="s">
        <v>406</v>
      </c>
      <c r="C458" s="80" t="s">
        <v>931</v>
      </c>
      <c r="D458" s="118" t="s">
        <v>407</v>
      </c>
      <c r="E458" s="115" t="s">
        <v>112</v>
      </c>
      <c r="F458" s="17"/>
      <c r="G458" s="18"/>
      <c r="H458" s="18">
        <v>2</v>
      </c>
      <c r="I458" s="19"/>
      <c r="J458" s="20"/>
      <c r="K458" s="83">
        <f t="shared" si="46"/>
        <v>2</v>
      </c>
      <c r="L458" s="84">
        <v>6670.3540000000003</v>
      </c>
      <c r="M458" s="85">
        <f>K458*L458</f>
        <v>13340.708000000001</v>
      </c>
      <c r="N458" s="86"/>
      <c r="P458" s="119"/>
    </row>
    <row r="459" spans="2:16" s="94" customFormat="1" ht="48" hidden="1" outlineLevel="1" x14ac:dyDescent="0.35">
      <c r="B459" s="7" t="s">
        <v>408</v>
      </c>
      <c r="C459" s="80" t="s">
        <v>931</v>
      </c>
      <c r="D459" s="118" t="s">
        <v>726</v>
      </c>
      <c r="E459" s="115" t="s">
        <v>112</v>
      </c>
      <c r="F459" s="17"/>
      <c r="G459" s="18"/>
      <c r="H459" s="18"/>
      <c r="I459" s="19"/>
      <c r="J459" s="20"/>
      <c r="K459" s="83">
        <f t="shared" si="46"/>
        <v>0</v>
      </c>
      <c r="L459" s="84">
        <v>7817.3503333333329</v>
      </c>
      <c r="M459" s="85">
        <f t="shared" si="47"/>
        <v>0</v>
      </c>
      <c r="N459" s="86"/>
      <c r="P459" s="119"/>
    </row>
    <row r="460" spans="2:16" s="94" customFormat="1" ht="48" hidden="1" outlineLevel="1" x14ac:dyDescent="0.35">
      <c r="B460" s="7" t="s">
        <v>410</v>
      </c>
      <c r="C460" s="80" t="s">
        <v>931</v>
      </c>
      <c r="D460" s="118" t="s">
        <v>409</v>
      </c>
      <c r="E460" s="115" t="s">
        <v>112</v>
      </c>
      <c r="F460" s="17"/>
      <c r="G460" s="18"/>
      <c r="H460" s="18">
        <v>1</v>
      </c>
      <c r="I460" s="19"/>
      <c r="J460" s="20"/>
      <c r="K460" s="83">
        <f t="shared" si="46"/>
        <v>1</v>
      </c>
      <c r="L460" s="84">
        <v>4188.4736666666668</v>
      </c>
      <c r="M460" s="85">
        <f t="shared" si="47"/>
        <v>4188.4736666666668</v>
      </c>
      <c r="N460" s="86"/>
      <c r="P460" s="119"/>
    </row>
    <row r="461" spans="2:16" s="94" customFormat="1" ht="48" hidden="1" outlineLevel="1" x14ac:dyDescent="0.35">
      <c r="B461" s="7" t="s">
        <v>412</v>
      </c>
      <c r="C461" s="80" t="s">
        <v>931</v>
      </c>
      <c r="D461" s="118" t="s">
        <v>411</v>
      </c>
      <c r="E461" s="115" t="s">
        <v>112</v>
      </c>
      <c r="F461" s="17"/>
      <c r="G461" s="18"/>
      <c r="H461" s="18">
        <v>2</v>
      </c>
      <c r="I461" s="19"/>
      <c r="J461" s="20"/>
      <c r="K461" s="83">
        <f t="shared" si="46"/>
        <v>2</v>
      </c>
      <c r="L461" s="84">
        <v>4870.3540000000003</v>
      </c>
      <c r="M461" s="85">
        <f t="shared" si="47"/>
        <v>9740.7080000000005</v>
      </c>
      <c r="N461" s="86"/>
      <c r="P461" s="119"/>
    </row>
    <row r="462" spans="2:16" s="94" customFormat="1" ht="48" hidden="1" outlineLevel="1" x14ac:dyDescent="0.35">
      <c r="B462" s="7" t="s">
        <v>413</v>
      </c>
      <c r="C462" s="80" t="s">
        <v>931</v>
      </c>
      <c r="D462" s="118" t="s">
        <v>727</v>
      </c>
      <c r="E462" s="115" t="s">
        <v>112</v>
      </c>
      <c r="F462" s="17"/>
      <c r="G462" s="18"/>
      <c r="H462" s="18"/>
      <c r="I462" s="19"/>
      <c r="J462" s="20"/>
      <c r="K462" s="83">
        <f t="shared" si="46"/>
        <v>0</v>
      </c>
      <c r="L462" s="84">
        <v>5817.3503333333329</v>
      </c>
      <c r="M462" s="85">
        <f t="shared" si="47"/>
        <v>0</v>
      </c>
      <c r="N462" s="86"/>
      <c r="P462" s="119"/>
    </row>
    <row r="463" spans="2:16" s="94" customFormat="1" hidden="1" outlineLevel="1" x14ac:dyDescent="0.35">
      <c r="B463" s="8"/>
      <c r="C463" s="109"/>
      <c r="D463" s="110" t="s">
        <v>728</v>
      </c>
      <c r="E463" s="116"/>
      <c r="F463" s="14"/>
      <c r="G463" s="15"/>
      <c r="H463" s="15"/>
      <c r="I463" s="15"/>
      <c r="J463" s="16"/>
      <c r="K463" s="76"/>
      <c r="L463" s="112"/>
      <c r="M463" s="88"/>
      <c r="N463" s="86"/>
    </row>
    <row r="464" spans="2:16" s="94" customFormat="1" hidden="1" outlineLevel="1" x14ac:dyDescent="0.35">
      <c r="B464" s="7" t="s">
        <v>414</v>
      </c>
      <c r="C464" s="80" t="s">
        <v>931</v>
      </c>
      <c r="D464" s="118" t="s">
        <v>419</v>
      </c>
      <c r="E464" s="115" t="s">
        <v>112</v>
      </c>
      <c r="F464" s="17"/>
      <c r="G464" s="18"/>
      <c r="H464" s="18">
        <v>2</v>
      </c>
      <c r="I464" s="19"/>
      <c r="J464" s="20"/>
      <c r="K464" s="83">
        <f t="shared" si="46"/>
        <v>2</v>
      </c>
      <c r="L464" s="84">
        <v>362.53418333333337</v>
      </c>
      <c r="M464" s="85">
        <f t="shared" ref="M464:M486" si="48">K464*L464</f>
        <v>725.06836666666675</v>
      </c>
      <c r="N464" s="86"/>
      <c r="P464" s="119"/>
    </row>
    <row r="465" spans="2:16" s="94" customFormat="1" hidden="1" outlineLevel="1" x14ac:dyDescent="0.35">
      <c r="B465" s="7" t="s">
        <v>415</v>
      </c>
      <c r="C465" s="80" t="s">
        <v>931</v>
      </c>
      <c r="D465" s="118" t="s">
        <v>421</v>
      </c>
      <c r="E465" s="115" t="s">
        <v>112</v>
      </c>
      <c r="F465" s="17"/>
      <c r="G465" s="18"/>
      <c r="H465" s="18">
        <v>6</v>
      </c>
      <c r="I465" s="19"/>
      <c r="J465" s="20"/>
      <c r="K465" s="83">
        <f t="shared" si="46"/>
        <v>6</v>
      </c>
      <c r="L465" s="84">
        <v>400.11171666666672</v>
      </c>
      <c r="M465" s="85">
        <f t="shared" si="48"/>
        <v>2400.6703000000002</v>
      </c>
      <c r="N465" s="86"/>
      <c r="P465" s="119"/>
    </row>
    <row r="466" spans="2:16" s="94" customFormat="1" hidden="1" outlineLevel="1" x14ac:dyDescent="0.35">
      <c r="B466" s="7" t="s">
        <v>416</v>
      </c>
      <c r="C466" s="80" t="s">
        <v>931</v>
      </c>
      <c r="D466" s="118" t="s">
        <v>729</v>
      </c>
      <c r="E466" s="115" t="s">
        <v>112</v>
      </c>
      <c r="F466" s="17"/>
      <c r="G466" s="18"/>
      <c r="H466" s="18"/>
      <c r="I466" s="19"/>
      <c r="J466" s="20"/>
      <c r="K466" s="83">
        <f t="shared" si="46"/>
        <v>0</v>
      </c>
      <c r="L466" s="84">
        <v>159.94688333333337</v>
      </c>
      <c r="M466" s="85">
        <f t="shared" si="48"/>
        <v>0</v>
      </c>
      <c r="N466" s="86"/>
      <c r="P466" s="119"/>
    </row>
    <row r="467" spans="2:16" s="94" customFormat="1" hidden="1" outlineLevel="1" x14ac:dyDescent="0.35">
      <c r="B467" s="7" t="s">
        <v>417</v>
      </c>
      <c r="C467" s="80" t="s">
        <v>931</v>
      </c>
      <c r="D467" s="118" t="s">
        <v>730</v>
      </c>
      <c r="E467" s="115" t="s">
        <v>112</v>
      </c>
      <c r="F467" s="17"/>
      <c r="G467" s="18"/>
      <c r="H467" s="18"/>
      <c r="I467" s="19"/>
      <c r="J467" s="20"/>
      <c r="K467" s="83">
        <f t="shared" si="46"/>
        <v>0</v>
      </c>
      <c r="L467" s="84">
        <v>226.61355000000003</v>
      </c>
      <c r="M467" s="85">
        <f t="shared" si="48"/>
        <v>0</v>
      </c>
      <c r="N467" s="86"/>
      <c r="P467" s="119"/>
    </row>
    <row r="468" spans="2:16" s="94" customFormat="1" hidden="1" outlineLevel="1" x14ac:dyDescent="0.35">
      <c r="B468" s="7" t="s">
        <v>418</v>
      </c>
      <c r="C468" s="80" t="s">
        <v>931</v>
      </c>
      <c r="D468" s="118" t="s">
        <v>731</v>
      </c>
      <c r="E468" s="115" t="s">
        <v>112</v>
      </c>
      <c r="F468" s="17"/>
      <c r="G468" s="18"/>
      <c r="H468" s="18"/>
      <c r="I468" s="19"/>
      <c r="J468" s="20"/>
      <c r="K468" s="83">
        <f t="shared" si="46"/>
        <v>0</v>
      </c>
      <c r="L468" s="84">
        <v>286.61355000000003</v>
      </c>
      <c r="M468" s="85">
        <f t="shared" si="48"/>
        <v>0</v>
      </c>
      <c r="N468" s="86"/>
      <c r="P468" s="119"/>
    </row>
    <row r="469" spans="2:16" s="94" customFormat="1" hidden="1" outlineLevel="1" x14ac:dyDescent="0.35">
      <c r="B469" s="8"/>
      <c r="C469" s="109"/>
      <c r="D469" s="110" t="s">
        <v>423</v>
      </c>
      <c r="E469" s="116"/>
      <c r="F469" s="14"/>
      <c r="G469" s="15"/>
      <c r="H469" s="15"/>
      <c r="I469" s="15"/>
      <c r="J469" s="16"/>
      <c r="K469" s="76">
        <f t="shared" si="46"/>
        <v>0</v>
      </c>
      <c r="L469" s="112"/>
      <c r="M469" s="88">
        <f t="shared" si="48"/>
        <v>0</v>
      </c>
      <c r="N469" s="86"/>
    </row>
    <row r="470" spans="2:16" s="94" customFormat="1" hidden="1" outlineLevel="1" x14ac:dyDescent="0.35">
      <c r="B470" s="7" t="s">
        <v>420</v>
      </c>
      <c r="C470" s="80" t="s">
        <v>931</v>
      </c>
      <c r="D470" s="118" t="s">
        <v>425</v>
      </c>
      <c r="E470" s="115" t="s">
        <v>426</v>
      </c>
      <c r="F470" s="17"/>
      <c r="G470" s="18"/>
      <c r="H470" s="18">
        <v>108</v>
      </c>
      <c r="I470" s="18"/>
      <c r="J470" s="18"/>
      <c r="K470" s="83">
        <f t="shared" si="46"/>
        <v>108</v>
      </c>
      <c r="L470" s="84">
        <v>9</v>
      </c>
      <c r="M470" s="85">
        <f t="shared" si="48"/>
        <v>972</v>
      </c>
      <c r="N470" s="86"/>
      <c r="P470" s="119"/>
    </row>
    <row r="471" spans="2:16" s="94" customFormat="1" hidden="1" outlineLevel="1" x14ac:dyDescent="0.35">
      <c r="B471" s="7" t="s">
        <v>422</v>
      </c>
      <c r="C471" s="80" t="s">
        <v>931</v>
      </c>
      <c r="D471" s="118" t="s">
        <v>732</v>
      </c>
      <c r="E471" s="115" t="s">
        <v>426</v>
      </c>
      <c r="F471" s="17"/>
      <c r="G471" s="18"/>
      <c r="H471" s="18">
        <v>15</v>
      </c>
      <c r="I471" s="18"/>
      <c r="J471" s="18"/>
      <c r="K471" s="83">
        <f t="shared" si="46"/>
        <v>15</v>
      </c>
      <c r="L471" s="84">
        <v>38.473870000000005</v>
      </c>
      <c r="M471" s="85">
        <f t="shared" si="48"/>
        <v>577.10805000000005</v>
      </c>
      <c r="N471" s="86"/>
      <c r="P471" s="119"/>
    </row>
    <row r="472" spans="2:16" s="94" customFormat="1" ht="48" hidden="1" outlineLevel="1" x14ac:dyDescent="0.35">
      <c r="B472" s="7" t="s">
        <v>424</v>
      </c>
      <c r="C472" s="80" t="s">
        <v>931</v>
      </c>
      <c r="D472" s="118" t="s">
        <v>430</v>
      </c>
      <c r="E472" s="115" t="s">
        <v>185</v>
      </c>
      <c r="F472" s="17"/>
      <c r="G472" s="18"/>
      <c r="H472" s="18">
        <v>20</v>
      </c>
      <c r="I472" s="18"/>
      <c r="J472" s="18"/>
      <c r="K472" s="83">
        <f t="shared" si="46"/>
        <v>20</v>
      </c>
      <c r="L472" s="84">
        <v>133.27045000000001</v>
      </c>
      <c r="M472" s="85">
        <f t="shared" si="48"/>
        <v>2665.4090000000001</v>
      </c>
      <c r="N472" s="86"/>
      <c r="P472" s="119"/>
    </row>
    <row r="473" spans="2:16" s="94" customFormat="1" ht="48" hidden="1" outlineLevel="1" x14ac:dyDescent="0.35">
      <c r="B473" s="7" t="s">
        <v>427</v>
      </c>
      <c r="C473" s="80" t="s">
        <v>931</v>
      </c>
      <c r="D473" s="118" t="s">
        <v>733</v>
      </c>
      <c r="E473" s="115" t="s">
        <v>185</v>
      </c>
      <c r="F473" s="17"/>
      <c r="G473" s="18"/>
      <c r="H473" s="18"/>
      <c r="I473" s="18"/>
      <c r="J473" s="18"/>
      <c r="K473" s="83">
        <f t="shared" si="46"/>
        <v>0</v>
      </c>
      <c r="L473" s="84">
        <v>120.27045</v>
      </c>
      <c r="M473" s="85">
        <f t="shared" si="48"/>
        <v>0</v>
      </c>
      <c r="N473" s="86"/>
      <c r="P473" s="119"/>
    </row>
    <row r="474" spans="2:16" s="94" customFormat="1" ht="48" hidden="1" outlineLevel="1" x14ac:dyDescent="0.35">
      <c r="B474" s="7" t="s">
        <v>428</v>
      </c>
      <c r="C474" s="80" t="s">
        <v>931</v>
      </c>
      <c r="D474" s="118" t="s">
        <v>734</v>
      </c>
      <c r="E474" s="115" t="s">
        <v>185</v>
      </c>
      <c r="F474" s="17"/>
      <c r="G474" s="18"/>
      <c r="H474" s="18"/>
      <c r="I474" s="18"/>
      <c r="J474" s="18"/>
      <c r="K474" s="83">
        <f t="shared" si="46"/>
        <v>0</v>
      </c>
      <c r="L474" s="84">
        <v>112.93711666666667</v>
      </c>
      <c r="M474" s="85">
        <f t="shared" si="48"/>
        <v>0</v>
      </c>
      <c r="N474" s="86"/>
      <c r="P474" s="119"/>
    </row>
    <row r="475" spans="2:16" s="94" customFormat="1" ht="48" hidden="1" outlineLevel="1" x14ac:dyDescent="0.35">
      <c r="B475" s="7" t="s">
        <v>429</v>
      </c>
      <c r="C475" s="80" t="s">
        <v>931</v>
      </c>
      <c r="D475" s="118" t="s">
        <v>735</v>
      </c>
      <c r="E475" s="115" t="s">
        <v>185</v>
      </c>
      <c r="F475" s="17"/>
      <c r="G475" s="18"/>
      <c r="H475" s="18"/>
      <c r="I475" s="18"/>
      <c r="J475" s="18"/>
      <c r="K475" s="83">
        <f t="shared" si="46"/>
        <v>0</v>
      </c>
      <c r="L475" s="84">
        <v>110.93711666666667</v>
      </c>
      <c r="M475" s="85">
        <f t="shared" si="48"/>
        <v>0</v>
      </c>
      <c r="N475" s="86"/>
      <c r="P475" s="119"/>
    </row>
    <row r="476" spans="2:16" s="94" customFormat="1" ht="48" hidden="1" outlineLevel="1" x14ac:dyDescent="0.35">
      <c r="B476" s="7" t="s">
        <v>431</v>
      </c>
      <c r="C476" s="80" t="s">
        <v>931</v>
      </c>
      <c r="D476" s="118" t="s">
        <v>432</v>
      </c>
      <c r="E476" s="115" t="s">
        <v>185</v>
      </c>
      <c r="F476" s="17"/>
      <c r="G476" s="18"/>
      <c r="H476" s="18">
        <v>6</v>
      </c>
      <c r="I476" s="18"/>
      <c r="J476" s="18"/>
      <c r="K476" s="83">
        <f t="shared" si="46"/>
        <v>6</v>
      </c>
      <c r="L476" s="84">
        <v>103.93711666666667</v>
      </c>
      <c r="M476" s="85">
        <f t="shared" si="48"/>
        <v>623.62270000000001</v>
      </c>
      <c r="N476" s="86"/>
      <c r="P476" s="119"/>
    </row>
    <row r="477" spans="2:16" s="94" customFormat="1" hidden="1" outlineLevel="1" x14ac:dyDescent="0.35">
      <c r="B477" s="7" t="s">
        <v>433</v>
      </c>
      <c r="C477" s="80" t="s">
        <v>931</v>
      </c>
      <c r="D477" s="118" t="s">
        <v>736</v>
      </c>
      <c r="E477" s="115" t="s">
        <v>36</v>
      </c>
      <c r="F477" s="17"/>
      <c r="G477" s="18"/>
      <c r="H477" s="18">
        <v>1</v>
      </c>
      <c r="I477" s="18"/>
      <c r="J477" s="18"/>
      <c r="K477" s="83">
        <f t="shared" si="46"/>
        <v>1</v>
      </c>
      <c r="L477" s="84">
        <v>325</v>
      </c>
      <c r="M477" s="85">
        <f t="shared" si="48"/>
        <v>325</v>
      </c>
      <c r="N477" s="86"/>
      <c r="P477" s="119"/>
    </row>
    <row r="478" spans="2:16" s="94" customFormat="1" hidden="1" outlineLevel="1" x14ac:dyDescent="0.35">
      <c r="B478" s="7" t="s">
        <v>434</v>
      </c>
      <c r="C478" s="80" t="s">
        <v>931</v>
      </c>
      <c r="D478" s="118" t="s">
        <v>441</v>
      </c>
      <c r="E478" s="115" t="s">
        <v>36</v>
      </c>
      <c r="F478" s="17"/>
      <c r="G478" s="18"/>
      <c r="H478" s="18">
        <v>4</v>
      </c>
      <c r="I478" s="18"/>
      <c r="J478" s="18"/>
      <c r="K478" s="83">
        <f t="shared" si="46"/>
        <v>4</v>
      </c>
      <c r="L478" s="84">
        <v>290</v>
      </c>
      <c r="M478" s="85">
        <f t="shared" si="48"/>
        <v>1160</v>
      </c>
      <c r="N478" s="86"/>
      <c r="P478" s="119"/>
    </row>
    <row r="479" spans="2:16" s="94" customFormat="1" hidden="1" outlineLevel="1" x14ac:dyDescent="0.35">
      <c r="B479" s="7" t="s">
        <v>435</v>
      </c>
      <c r="C479" s="80" t="s">
        <v>931</v>
      </c>
      <c r="D479" s="118" t="s">
        <v>737</v>
      </c>
      <c r="E479" s="115" t="s">
        <v>36</v>
      </c>
      <c r="F479" s="17"/>
      <c r="G479" s="18"/>
      <c r="H479" s="18"/>
      <c r="I479" s="18"/>
      <c r="J479" s="18"/>
      <c r="K479" s="83">
        <f t="shared" si="46"/>
        <v>0</v>
      </c>
      <c r="L479" s="84">
        <v>365</v>
      </c>
      <c r="M479" s="85">
        <f t="shared" si="48"/>
        <v>0</v>
      </c>
      <c r="N479" s="86"/>
      <c r="P479" s="119"/>
    </row>
    <row r="480" spans="2:16" s="94" customFormat="1" hidden="1" outlineLevel="1" x14ac:dyDescent="0.35">
      <c r="B480" s="7" t="s">
        <v>436</v>
      </c>
      <c r="C480" s="80" t="s">
        <v>931</v>
      </c>
      <c r="D480" s="118" t="s">
        <v>445</v>
      </c>
      <c r="E480" s="115" t="s">
        <v>36</v>
      </c>
      <c r="F480" s="17"/>
      <c r="G480" s="18"/>
      <c r="H480" s="18">
        <v>4</v>
      </c>
      <c r="I480" s="18"/>
      <c r="J480" s="18"/>
      <c r="K480" s="83">
        <f t="shared" si="46"/>
        <v>4</v>
      </c>
      <c r="L480" s="84">
        <v>209.92735000000002</v>
      </c>
      <c r="M480" s="85">
        <f t="shared" si="48"/>
        <v>839.70940000000007</v>
      </c>
      <c r="N480" s="86"/>
      <c r="P480" s="119"/>
    </row>
    <row r="481" spans="2:16" s="94" customFormat="1" hidden="1" outlineLevel="1" x14ac:dyDescent="0.35">
      <c r="B481" s="7" t="s">
        <v>437</v>
      </c>
      <c r="C481" s="80" t="s">
        <v>931</v>
      </c>
      <c r="D481" s="118" t="s">
        <v>443</v>
      </c>
      <c r="E481" s="115" t="s">
        <v>36</v>
      </c>
      <c r="F481" s="17"/>
      <c r="G481" s="18"/>
      <c r="H481" s="18"/>
      <c r="I481" s="18"/>
      <c r="J481" s="18"/>
      <c r="K481" s="83">
        <f t="shared" si="46"/>
        <v>0</v>
      </c>
      <c r="L481" s="84">
        <v>660.05555000000004</v>
      </c>
      <c r="M481" s="85">
        <f t="shared" si="48"/>
        <v>0</v>
      </c>
      <c r="N481" s="86"/>
      <c r="P481" s="119"/>
    </row>
    <row r="482" spans="2:16" s="94" customFormat="1" hidden="1" outlineLevel="1" x14ac:dyDescent="0.35">
      <c r="B482" s="8"/>
      <c r="C482" s="109"/>
      <c r="D482" s="110" t="s">
        <v>446</v>
      </c>
      <c r="E482" s="116"/>
      <c r="F482" s="14"/>
      <c r="G482" s="15"/>
      <c r="H482" s="15"/>
      <c r="I482" s="15"/>
      <c r="J482" s="16"/>
      <c r="K482" s="76">
        <f t="shared" si="46"/>
        <v>0</v>
      </c>
      <c r="L482" s="112"/>
      <c r="M482" s="88">
        <f t="shared" si="48"/>
        <v>0</v>
      </c>
      <c r="N482" s="86"/>
    </row>
    <row r="483" spans="2:16" s="94" customFormat="1" ht="48" hidden="1" outlineLevel="1" x14ac:dyDescent="0.35">
      <c r="B483" s="7" t="s">
        <v>438</v>
      </c>
      <c r="C483" s="80" t="s">
        <v>931</v>
      </c>
      <c r="D483" s="118" t="s">
        <v>448</v>
      </c>
      <c r="E483" s="115" t="s">
        <v>76</v>
      </c>
      <c r="F483" s="17"/>
      <c r="G483" s="18"/>
      <c r="H483" s="18">
        <v>1</v>
      </c>
      <c r="I483" s="19"/>
      <c r="J483" s="20"/>
      <c r="K483" s="83">
        <f t="shared" si="46"/>
        <v>1</v>
      </c>
      <c r="L483" s="84">
        <v>3226</v>
      </c>
      <c r="M483" s="85">
        <f t="shared" si="48"/>
        <v>3226</v>
      </c>
      <c r="N483" s="86"/>
      <c r="P483" s="119"/>
    </row>
    <row r="484" spans="2:16" s="94" customFormat="1" ht="48" hidden="1" outlineLevel="1" x14ac:dyDescent="0.35">
      <c r="B484" s="7" t="s">
        <v>439</v>
      </c>
      <c r="C484" s="80" t="s">
        <v>931</v>
      </c>
      <c r="D484" s="118" t="s">
        <v>738</v>
      </c>
      <c r="E484" s="115" t="s">
        <v>76</v>
      </c>
      <c r="F484" s="17"/>
      <c r="G484" s="18"/>
      <c r="H484" s="18">
        <v>1</v>
      </c>
      <c r="I484" s="19"/>
      <c r="J484" s="20"/>
      <c r="K484" s="83">
        <f t="shared" si="46"/>
        <v>1</v>
      </c>
      <c r="L484" s="84">
        <v>3226</v>
      </c>
      <c r="M484" s="85">
        <f t="shared" si="48"/>
        <v>3226</v>
      </c>
      <c r="N484" s="86"/>
      <c r="P484" s="119"/>
    </row>
    <row r="485" spans="2:16" s="94" customFormat="1" ht="48" hidden="1" outlineLevel="1" x14ac:dyDescent="0.35">
      <c r="B485" s="7" t="s">
        <v>440</v>
      </c>
      <c r="C485" s="80" t="s">
        <v>931</v>
      </c>
      <c r="D485" s="118" t="s">
        <v>451</v>
      </c>
      <c r="E485" s="115" t="s">
        <v>76</v>
      </c>
      <c r="F485" s="17"/>
      <c r="G485" s="18"/>
      <c r="H485" s="18">
        <v>1</v>
      </c>
      <c r="I485" s="19"/>
      <c r="J485" s="20"/>
      <c r="K485" s="83">
        <f t="shared" si="46"/>
        <v>1</v>
      </c>
      <c r="L485" s="84">
        <v>3226</v>
      </c>
      <c r="M485" s="85">
        <f t="shared" si="48"/>
        <v>3226</v>
      </c>
      <c r="N485" s="86"/>
      <c r="P485" s="119"/>
    </row>
    <row r="486" spans="2:16" s="94" customFormat="1" ht="48" hidden="1" outlineLevel="1" x14ac:dyDescent="0.35">
      <c r="B486" s="7" t="s">
        <v>442</v>
      </c>
      <c r="C486" s="80" t="s">
        <v>931</v>
      </c>
      <c r="D486" s="118" t="s">
        <v>739</v>
      </c>
      <c r="E486" s="115" t="s">
        <v>76</v>
      </c>
      <c r="F486" s="17"/>
      <c r="G486" s="18"/>
      <c r="H486" s="18"/>
      <c r="I486" s="19"/>
      <c r="J486" s="20"/>
      <c r="K486" s="83">
        <f t="shared" si="46"/>
        <v>0</v>
      </c>
      <c r="L486" s="84">
        <v>3226</v>
      </c>
      <c r="M486" s="85">
        <f t="shared" si="48"/>
        <v>0</v>
      </c>
      <c r="N486" s="86"/>
      <c r="P486" s="119"/>
    </row>
    <row r="487" spans="2:16" s="94" customFormat="1" ht="48" hidden="1" outlineLevel="1" x14ac:dyDescent="0.35">
      <c r="B487" s="7" t="s">
        <v>444</v>
      </c>
      <c r="C487" s="80" t="s">
        <v>931</v>
      </c>
      <c r="D487" s="118" t="s">
        <v>740</v>
      </c>
      <c r="E487" s="115" t="s">
        <v>76</v>
      </c>
      <c r="F487" s="17"/>
      <c r="G487" s="18"/>
      <c r="H487" s="18"/>
      <c r="I487" s="19"/>
      <c r="J487" s="20"/>
      <c r="K487" s="83">
        <f>SUM(F487:J487)</f>
        <v>0</v>
      </c>
      <c r="L487" s="84">
        <v>3226</v>
      </c>
      <c r="M487" s="85">
        <f>K487*L487</f>
        <v>0</v>
      </c>
      <c r="N487" s="86"/>
      <c r="P487" s="119"/>
    </row>
    <row r="488" spans="2:16" s="94" customFormat="1" ht="48" hidden="1" outlineLevel="1" x14ac:dyDescent="0.35">
      <c r="B488" s="7" t="s">
        <v>447</v>
      </c>
      <c r="C488" s="80" t="s">
        <v>931</v>
      </c>
      <c r="D488" s="118" t="s">
        <v>741</v>
      </c>
      <c r="E488" s="115" t="s">
        <v>76</v>
      </c>
      <c r="F488" s="17"/>
      <c r="G488" s="18"/>
      <c r="H488" s="18"/>
      <c r="I488" s="19"/>
      <c r="J488" s="20"/>
      <c r="K488" s="83">
        <f>SUM(F488:J488)</f>
        <v>0</v>
      </c>
      <c r="L488" s="84">
        <v>3226</v>
      </c>
      <c r="M488" s="85">
        <f>K488*L488</f>
        <v>0</v>
      </c>
      <c r="N488" s="86"/>
      <c r="P488" s="119"/>
    </row>
    <row r="489" spans="2:16" s="94" customFormat="1" ht="48" hidden="1" outlineLevel="1" x14ac:dyDescent="0.35">
      <c r="B489" s="7" t="s">
        <v>449</v>
      </c>
      <c r="C489" s="80" t="s">
        <v>931</v>
      </c>
      <c r="D489" s="118" t="s">
        <v>742</v>
      </c>
      <c r="E489" s="115" t="s">
        <v>76</v>
      </c>
      <c r="F489" s="17"/>
      <c r="G489" s="18"/>
      <c r="H489" s="18"/>
      <c r="I489" s="19"/>
      <c r="J489" s="20"/>
      <c r="K489" s="83">
        <f>SUM(F489:J489)</f>
        <v>0</v>
      </c>
      <c r="L489" s="84">
        <v>3226</v>
      </c>
      <c r="M489" s="85">
        <f>K489*L489</f>
        <v>0</v>
      </c>
      <c r="N489" s="86"/>
      <c r="P489" s="119"/>
    </row>
    <row r="490" spans="2:16" s="94" customFormat="1" hidden="1" outlineLevel="1" x14ac:dyDescent="0.35">
      <c r="B490" s="8"/>
      <c r="C490" s="109"/>
      <c r="D490" s="110" t="s">
        <v>452</v>
      </c>
      <c r="E490" s="116"/>
      <c r="F490" s="14"/>
      <c r="G490" s="15"/>
      <c r="H490" s="15"/>
      <c r="I490" s="15"/>
      <c r="J490" s="16"/>
      <c r="K490" s="76">
        <f>SUM(F490:J490)</f>
        <v>0</v>
      </c>
      <c r="L490" s="112"/>
      <c r="M490" s="88">
        <f>K490*L490</f>
        <v>0</v>
      </c>
      <c r="N490" s="86"/>
    </row>
    <row r="491" spans="2:16" s="94" customFormat="1" ht="48.75" hidden="1" outlineLevel="1" thickBot="1" x14ac:dyDescent="0.4">
      <c r="B491" s="9" t="s">
        <v>450</v>
      </c>
      <c r="C491" s="128" t="s">
        <v>931</v>
      </c>
      <c r="D491" s="129" t="s">
        <v>743</v>
      </c>
      <c r="E491" s="130" t="s">
        <v>14</v>
      </c>
      <c r="F491" s="181"/>
      <c r="G491" s="182"/>
      <c r="H491" s="182">
        <v>1</v>
      </c>
      <c r="I491" s="183"/>
      <c r="J491" s="184"/>
      <c r="K491" s="104">
        <f>SUM(F491:J491)</f>
        <v>1</v>
      </c>
      <c r="L491" s="185">
        <v>5226</v>
      </c>
      <c r="M491" s="186">
        <f>K491*L491</f>
        <v>5226</v>
      </c>
      <c r="N491" s="86"/>
      <c r="P491" s="119"/>
    </row>
    <row r="492" spans="2:16" collapsed="1" x14ac:dyDescent="0.35">
      <c r="K492" s="135"/>
      <c r="L492" s="135"/>
      <c r="M492" s="135"/>
      <c r="N492" s="135"/>
    </row>
    <row r="493" spans="2:16" x14ac:dyDescent="0.35">
      <c r="J493" s="136"/>
      <c r="K493" s="270" t="s">
        <v>453</v>
      </c>
      <c r="L493" s="270"/>
      <c r="M493" s="136">
        <f>M9+M25+M44+M62+M105+M113+M124+M126+M149+M176+M203+M226+M233+M236+M294+M404+M431+M455</f>
        <v>1055257.7759269164</v>
      </c>
      <c r="N493" s="137"/>
    </row>
    <row r="494" spans="2:16" x14ac:dyDescent="0.35">
      <c r="E494" s="138"/>
      <c r="F494" s="138"/>
      <c r="G494" s="138"/>
      <c r="H494" s="138"/>
      <c r="I494" s="138"/>
      <c r="J494" s="139"/>
      <c r="K494" s="139" t="s">
        <v>454</v>
      </c>
      <c r="L494" s="140">
        <f>BDI!D17</f>
        <v>0.2552281167108752</v>
      </c>
      <c r="M494" s="141">
        <f>M493*L494</f>
        <v>269331.45479433361</v>
      </c>
      <c r="N494" s="142"/>
    </row>
    <row r="495" spans="2:16" x14ac:dyDescent="0.35">
      <c r="E495" s="143"/>
      <c r="F495" s="143"/>
      <c r="G495" s="143"/>
      <c r="H495" s="143"/>
      <c r="I495" s="143"/>
      <c r="J495" s="144"/>
      <c r="K495" s="271" t="s">
        <v>9</v>
      </c>
      <c r="L495" s="271"/>
      <c r="M495" s="144">
        <f>SUM(M493:M494)</f>
        <v>1324589.2307212499</v>
      </c>
      <c r="N495" s="142"/>
    </row>
    <row r="496" spans="2:16" x14ac:dyDescent="0.35">
      <c r="K496" s="135"/>
      <c r="L496" s="135"/>
      <c r="M496" s="135"/>
      <c r="N496" s="135"/>
    </row>
    <row r="497" spans="2:32" x14ac:dyDescent="0.35">
      <c r="L497" s="145">
        <f>1+L494</f>
        <v>1.2552281167108752</v>
      </c>
      <c r="M497" s="146"/>
    </row>
    <row r="498" spans="2:32" x14ac:dyDescent="0.35">
      <c r="L498" s="148"/>
      <c r="M498" s="148"/>
    </row>
    <row r="499" spans="2:32" s="94" customFormat="1" x14ac:dyDescent="0.35">
      <c r="B499" s="131"/>
      <c r="C499" s="132"/>
      <c r="D499" s="133"/>
      <c r="E499" s="134"/>
      <c r="F499" s="134"/>
      <c r="G499" s="134"/>
      <c r="H499" s="134"/>
      <c r="I499" s="134"/>
      <c r="J499" s="134"/>
      <c r="N499" s="147"/>
      <c r="O499" s="98"/>
      <c r="P499" s="98"/>
      <c r="Q499" s="98"/>
      <c r="R499" s="98"/>
      <c r="S499" s="98"/>
      <c r="T499" s="98"/>
      <c r="U499" s="98"/>
      <c r="V499" s="98"/>
      <c r="W499" s="98"/>
      <c r="X499" s="98"/>
      <c r="Y499" s="98"/>
      <c r="Z499" s="98"/>
      <c r="AA499" s="98"/>
      <c r="AB499" s="98"/>
      <c r="AC499" s="98"/>
      <c r="AD499" s="98"/>
      <c r="AE499" s="98"/>
      <c r="AF499" s="98"/>
    </row>
    <row r="500" spans="2:32" s="94" customFormat="1" x14ac:dyDescent="0.35">
      <c r="B500" s="131"/>
      <c r="C500" s="132"/>
      <c r="D500" s="133"/>
      <c r="E500" s="134"/>
      <c r="F500" s="134"/>
      <c r="G500" s="134"/>
      <c r="H500" s="134"/>
      <c r="I500" s="134"/>
      <c r="J500" s="134"/>
      <c r="L500" s="149"/>
      <c r="N500" s="147"/>
      <c r="O500" s="98"/>
      <c r="P500" s="98"/>
      <c r="Q500" s="98"/>
      <c r="R500" s="98"/>
      <c r="S500" s="98"/>
      <c r="T500" s="98"/>
      <c r="U500" s="98"/>
      <c r="V500" s="98"/>
      <c r="W500" s="98"/>
      <c r="X500" s="98"/>
      <c r="Y500" s="98"/>
      <c r="Z500" s="98"/>
      <c r="AA500" s="98"/>
      <c r="AB500" s="98"/>
      <c r="AC500" s="98"/>
      <c r="AD500" s="98"/>
      <c r="AE500" s="98"/>
      <c r="AF500" s="98"/>
    </row>
  </sheetData>
  <sheetProtection selectLockedCells="1"/>
  <mergeCells count="15">
    <mergeCell ref="M7:M8"/>
    <mergeCell ref="K493:L493"/>
    <mergeCell ref="K495:L495"/>
    <mergeCell ref="G7:G8"/>
    <mergeCell ref="H7:H8"/>
    <mergeCell ref="I7:I8"/>
    <mergeCell ref="J7:J8"/>
    <mergeCell ref="K7:K8"/>
    <mergeCell ref="L7:L8"/>
    <mergeCell ref="F7:F8"/>
    <mergeCell ref="D2:D5"/>
    <mergeCell ref="B7:B8"/>
    <mergeCell ref="C7:C8"/>
    <mergeCell ref="D7:D8"/>
    <mergeCell ref="E7:E8"/>
  </mergeCells>
  <conditionalFormatting sqref="L430 L417:L422 L424:L428 L433:L440 L442:L451 L453:L454 L457:L462 L464:L468 L470:L481 L483:L489 L491 L406:L415 L202 L228 L230:L232 L172:L175 L125 L128:L137 L115:L120 L122:L123 L106:L112 L139:L148 L151:L157 L205:L214 L216:L225 L234:L235 L296:L312 L314:L327 L329:L331 L333:L335 L337:L338 L340:L347 L349:L356 L358:L365 L367:L374 L376:L383 L385:L392 L394:L397 L399:L403 L15 L21:L24 L41:L43 L17:L19 L81:L84 L27:L39 L64:L79 L86:L92 L95:L100 L45:L61 L102:L104 L196:L197 L263:L273 L293 L275:L291 L178:L194 L159:L170 L238:L261 L11:L13">
    <cfRule type="cellIs" dxfId="11" priority="4" operator="greaterThan">
      <formula>0</formula>
    </cfRule>
  </conditionalFormatting>
  <conditionalFormatting sqref="L94">
    <cfRule type="cellIs" dxfId="10" priority="3" operator="greaterThan">
      <formula>0</formula>
    </cfRule>
  </conditionalFormatting>
  <conditionalFormatting sqref="L94">
    <cfRule type="cellIs" dxfId="9" priority="2" operator="greaterThan">
      <formula>0</formula>
    </cfRule>
  </conditionalFormatting>
  <conditionalFormatting sqref="L199:L200">
    <cfRule type="cellIs" dxfId="8" priority="1" operator="greaterThan">
      <formula>0</formula>
    </cfRule>
  </conditionalFormatting>
  <printOptions horizontalCentered="1"/>
  <pageMargins left="0.39370078740157483" right="0.39370078740157483" top="0.78740157480314965" bottom="0.59055118110236227" header="0.39370078740157483" footer="0.39370078740157483"/>
  <pageSetup paperSize="9" scale="47" fitToHeight="1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500"/>
  <sheetViews>
    <sheetView showGridLines="0" showZeros="0" zoomScale="48" zoomScaleNormal="48" zoomScaleSheetLayoutView="95" workbookViewId="0">
      <pane ySplit="8" topLeftCell="A9" activePane="bottomLeft" state="frozen"/>
      <selection activeCell="O124" sqref="O124"/>
      <selection pane="bottomLeft" activeCell="O124" sqref="O124"/>
    </sheetView>
  </sheetViews>
  <sheetFormatPr defaultColWidth="10.28515625" defaultRowHeight="24" outlineLevelRow="1" outlineLevelCol="1" x14ac:dyDescent="0.35"/>
  <cols>
    <col min="1" max="1" width="2.140625" style="94" customWidth="1"/>
    <col min="2" max="2" width="12.28515625" style="131" customWidth="1"/>
    <col min="3" max="3" width="25" style="132" customWidth="1"/>
    <col min="4" max="4" width="138.85546875" style="133" customWidth="1"/>
    <col min="5" max="5" width="11.42578125" style="134" customWidth="1"/>
    <col min="6" max="10" width="17.85546875" style="134" hidden="1" customWidth="1" outlineLevel="1"/>
    <col min="11" max="11" width="27.28515625" style="94" bestFit="1" customWidth="1" collapsed="1"/>
    <col min="12" max="12" width="41" style="94" bestFit="1" customWidth="1"/>
    <col min="13" max="13" width="37.28515625" style="94" bestFit="1" customWidth="1"/>
    <col min="14" max="14" width="2.42578125" style="147" customWidth="1"/>
    <col min="15" max="15" width="25.85546875" style="98" bestFit="1" customWidth="1"/>
    <col min="16" max="16" width="20.28515625" style="98" bestFit="1" customWidth="1"/>
    <col min="17" max="17" width="13" style="98" bestFit="1" customWidth="1"/>
    <col min="18" max="18" width="12.140625" style="98" bestFit="1" customWidth="1"/>
    <col min="19" max="16384" width="10.28515625" style="98"/>
  </cols>
  <sheetData>
    <row r="1" spans="1:15" s="42" customFormat="1" x14ac:dyDescent="0.25">
      <c r="A1" s="36"/>
      <c r="B1" s="37"/>
      <c r="C1" s="38"/>
      <c r="D1" s="37"/>
      <c r="E1" s="37"/>
      <c r="F1" s="37"/>
      <c r="G1" s="37"/>
      <c r="H1" s="37"/>
      <c r="I1" s="37"/>
      <c r="J1" s="37"/>
      <c r="K1" s="39"/>
      <c r="L1" s="40"/>
      <c r="M1" s="40"/>
      <c r="N1" s="41"/>
    </row>
    <row r="2" spans="1:15" s="42" customFormat="1" x14ac:dyDescent="0.25">
      <c r="A2" s="36"/>
      <c r="B2" s="43"/>
      <c r="C2" s="44"/>
      <c r="D2" s="272" t="s">
        <v>840</v>
      </c>
      <c r="E2" s="45"/>
      <c r="F2" s="45"/>
      <c r="G2" s="45"/>
      <c r="H2" s="45"/>
      <c r="I2" s="45"/>
      <c r="J2" s="45"/>
      <c r="K2" s="46"/>
      <c r="L2" s="197" t="s">
        <v>0</v>
      </c>
      <c r="M2" s="47">
        <f>M495</f>
        <v>1339155.5170153466</v>
      </c>
      <c r="N2" s="41"/>
      <c r="O2" s="48"/>
    </row>
    <row r="3" spans="1:15" s="42" customFormat="1" x14ac:dyDescent="0.25">
      <c r="A3" s="36"/>
      <c r="B3" s="49"/>
      <c r="C3" s="50"/>
      <c r="D3" s="273"/>
      <c r="E3" s="51"/>
      <c r="F3" s="51"/>
      <c r="G3" s="51"/>
      <c r="H3" s="51"/>
      <c r="I3" s="51"/>
      <c r="J3" s="51"/>
      <c r="K3" s="52"/>
      <c r="L3" s="53" t="s">
        <v>1</v>
      </c>
      <c r="M3" s="54">
        <f>1390*5</f>
        <v>6950</v>
      </c>
      <c r="N3" s="41"/>
      <c r="O3" s="48"/>
    </row>
    <row r="4" spans="1:15" s="42" customFormat="1" x14ac:dyDescent="0.25">
      <c r="A4" s="36"/>
      <c r="B4" s="49"/>
      <c r="C4" s="50"/>
      <c r="D4" s="273"/>
      <c r="E4" s="51"/>
      <c r="F4" s="51"/>
      <c r="G4" s="51"/>
      <c r="H4" s="51"/>
      <c r="I4" s="51"/>
      <c r="J4" s="51"/>
      <c r="K4" s="52"/>
      <c r="L4" s="53" t="s">
        <v>2</v>
      </c>
      <c r="M4" s="55">
        <f>M2/M3</f>
        <v>192.68424705256786</v>
      </c>
      <c r="N4" s="41"/>
    </row>
    <row r="5" spans="1:15" s="42" customFormat="1" x14ac:dyDescent="0.25">
      <c r="A5" s="36"/>
      <c r="B5" s="56"/>
      <c r="C5" s="57"/>
      <c r="D5" s="273"/>
      <c r="E5" s="37"/>
      <c r="F5" s="37"/>
      <c r="G5" s="37"/>
      <c r="H5" s="37"/>
      <c r="I5" s="37"/>
      <c r="J5" s="37"/>
      <c r="K5" s="58"/>
      <c r="L5" s="58"/>
      <c r="M5" s="58"/>
      <c r="N5" s="41"/>
    </row>
    <row r="6" spans="1:15" s="42" customFormat="1" ht="24.75" thickBot="1" x14ac:dyDescent="0.3">
      <c r="A6" s="36"/>
      <c r="B6" s="37"/>
      <c r="C6" s="38"/>
      <c r="D6" s="37"/>
      <c r="E6" s="37"/>
      <c r="F6" s="37"/>
      <c r="G6" s="37"/>
      <c r="H6" s="37"/>
      <c r="I6" s="37"/>
      <c r="J6" s="37"/>
      <c r="K6" s="37"/>
      <c r="L6" s="37"/>
      <c r="M6" s="37"/>
      <c r="N6" s="41"/>
    </row>
    <row r="7" spans="1:15" s="61" customFormat="1" ht="22.5" x14ac:dyDescent="0.3">
      <c r="A7" s="59"/>
      <c r="B7" s="276" t="s">
        <v>3</v>
      </c>
      <c r="C7" s="278" t="s">
        <v>4</v>
      </c>
      <c r="D7" s="280" t="s">
        <v>5</v>
      </c>
      <c r="E7" s="282" t="s">
        <v>6</v>
      </c>
      <c r="F7" s="285" t="s">
        <v>490</v>
      </c>
      <c r="G7" s="287" t="s">
        <v>489</v>
      </c>
      <c r="H7" s="287" t="s">
        <v>488</v>
      </c>
      <c r="I7" s="287" t="s">
        <v>487</v>
      </c>
      <c r="J7" s="274" t="s">
        <v>486</v>
      </c>
      <c r="K7" s="280" t="s">
        <v>7</v>
      </c>
      <c r="L7" s="289" t="s">
        <v>8</v>
      </c>
      <c r="M7" s="268" t="s">
        <v>9</v>
      </c>
      <c r="N7" s="60"/>
    </row>
    <row r="8" spans="1:15" s="63" customFormat="1" ht="23.25" thickBot="1" x14ac:dyDescent="0.35">
      <c r="A8" s="62"/>
      <c r="B8" s="277"/>
      <c r="C8" s="279"/>
      <c r="D8" s="281"/>
      <c r="E8" s="283"/>
      <c r="F8" s="286"/>
      <c r="G8" s="288"/>
      <c r="H8" s="288"/>
      <c r="I8" s="288"/>
      <c r="J8" s="275"/>
      <c r="K8" s="284"/>
      <c r="L8" s="290"/>
      <c r="M8" s="269"/>
      <c r="N8" s="60"/>
    </row>
    <row r="9" spans="1:15" s="72" customFormat="1" ht="24.75" thickBot="1" x14ac:dyDescent="0.35">
      <c r="A9" s="64"/>
      <c r="B9" s="65" t="s">
        <v>10</v>
      </c>
      <c r="C9" s="66"/>
      <c r="D9" s="67"/>
      <c r="E9" s="67"/>
      <c r="F9" s="65"/>
      <c r="G9" s="67"/>
      <c r="H9" s="67"/>
      <c r="I9" s="67"/>
      <c r="J9" s="68"/>
      <c r="K9" s="69"/>
      <c r="L9" s="67"/>
      <c r="M9" s="70">
        <f>SUM(M10:M24)</f>
        <v>31426.517110000001</v>
      </c>
      <c r="N9" s="71"/>
    </row>
    <row r="10" spans="1:15" s="63" customFormat="1" hidden="1" outlineLevel="1" x14ac:dyDescent="0.3">
      <c r="A10" s="62"/>
      <c r="B10" s="4"/>
      <c r="C10" s="73"/>
      <c r="D10" s="74" t="s">
        <v>11</v>
      </c>
      <c r="E10" s="75"/>
      <c r="F10" s="11"/>
      <c r="G10" s="12"/>
      <c r="H10" s="12"/>
      <c r="I10" s="12"/>
      <c r="J10" s="13"/>
      <c r="K10" s="76"/>
      <c r="L10" s="77">
        <v>0</v>
      </c>
      <c r="M10" s="78"/>
      <c r="N10" s="79"/>
    </row>
    <row r="11" spans="1:15" s="63" customFormat="1" ht="48" hidden="1" outlineLevel="1" x14ac:dyDescent="0.3">
      <c r="A11" s="62"/>
      <c r="B11" s="5" t="s">
        <v>12</v>
      </c>
      <c r="C11" s="80" t="s">
        <v>935</v>
      </c>
      <c r="D11" s="81" t="s">
        <v>13</v>
      </c>
      <c r="E11" s="82" t="s">
        <v>14</v>
      </c>
      <c r="F11" s="17"/>
      <c r="G11" s="18"/>
      <c r="H11" s="18"/>
      <c r="I11" s="19">
        <v>0.2</v>
      </c>
      <c r="J11" s="20"/>
      <c r="K11" s="83">
        <f>SUM(F11:J11)</f>
        <v>0.2</v>
      </c>
      <c r="L11" s="84">
        <v>670.72</v>
      </c>
      <c r="M11" s="85">
        <f>K11*L11</f>
        <v>134.14400000000001</v>
      </c>
      <c r="N11" s="86"/>
    </row>
    <row r="12" spans="1:15" s="63" customFormat="1" hidden="1" outlineLevel="1" x14ac:dyDescent="0.3">
      <c r="A12" s="62"/>
      <c r="B12" s="5" t="s">
        <v>15</v>
      </c>
      <c r="C12" s="80" t="s">
        <v>931</v>
      </c>
      <c r="D12" s="81" t="s">
        <v>16</v>
      </c>
      <c r="E12" s="82" t="s">
        <v>14</v>
      </c>
      <c r="F12" s="17"/>
      <c r="G12" s="18"/>
      <c r="H12" s="18"/>
      <c r="I12" s="19">
        <v>0.2</v>
      </c>
      <c r="J12" s="20"/>
      <c r="K12" s="83">
        <f>SUM(F12:J12)</f>
        <v>0.2</v>
      </c>
      <c r="L12" s="84">
        <v>10157.083333333334</v>
      </c>
      <c r="M12" s="85">
        <f>K12*L12</f>
        <v>2031.416666666667</v>
      </c>
      <c r="N12" s="86"/>
    </row>
    <row r="13" spans="1:15" s="63" customFormat="1" ht="48" hidden="1" outlineLevel="1" x14ac:dyDescent="0.3">
      <c r="A13" s="62"/>
      <c r="B13" s="5" t="s">
        <v>17</v>
      </c>
      <c r="C13" s="80" t="s">
        <v>931</v>
      </c>
      <c r="D13" s="81" t="s">
        <v>18</v>
      </c>
      <c r="E13" s="82" t="s">
        <v>14</v>
      </c>
      <c r="F13" s="17"/>
      <c r="G13" s="18"/>
      <c r="H13" s="18"/>
      <c r="I13" s="19">
        <v>1</v>
      </c>
      <c r="J13" s="20"/>
      <c r="K13" s="83">
        <f>SUM(F13:J13)</f>
        <v>1</v>
      </c>
      <c r="L13" s="84">
        <v>1328.77</v>
      </c>
      <c r="M13" s="85">
        <f>K13*L13</f>
        <v>1328.77</v>
      </c>
      <c r="N13" s="86"/>
    </row>
    <row r="14" spans="1:15" s="63" customFormat="1" hidden="1" outlineLevel="1" x14ac:dyDescent="0.3">
      <c r="A14" s="62"/>
      <c r="B14" s="4"/>
      <c r="C14" s="87"/>
      <c r="D14" s="74" t="s">
        <v>20</v>
      </c>
      <c r="E14" s="75"/>
      <c r="F14" s="14"/>
      <c r="G14" s="15"/>
      <c r="H14" s="15"/>
      <c r="I14" s="15"/>
      <c r="J14" s="16"/>
      <c r="K14" s="76"/>
      <c r="L14" s="77"/>
      <c r="M14" s="88"/>
      <c r="N14" s="86"/>
    </row>
    <row r="15" spans="1:15" s="63" customFormat="1" ht="72" hidden="1" outlineLevel="1" x14ac:dyDescent="0.3">
      <c r="A15" s="62"/>
      <c r="B15" s="6" t="s">
        <v>19</v>
      </c>
      <c r="C15" s="80" t="s">
        <v>931</v>
      </c>
      <c r="D15" s="89" t="s">
        <v>22</v>
      </c>
      <c r="E15" s="90" t="s">
        <v>14</v>
      </c>
      <c r="F15" s="17"/>
      <c r="G15" s="18"/>
      <c r="H15" s="18"/>
      <c r="I15" s="19">
        <v>1</v>
      </c>
      <c r="J15" s="20"/>
      <c r="K15" s="83">
        <f>SUM(F15:J15)</f>
        <v>1</v>
      </c>
      <c r="L15" s="84">
        <v>3211.75</v>
      </c>
      <c r="M15" s="85">
        <f>K15*L15</f>
        <v>3211.75</v>
      </c>
      <c r="N15" s="86"/>
    </row>
    <row r="16" spans="1:15" s="63" customFormat="1" hidden="1" outlineLevel="1" x14ac:dyDescent="0.3">
      <c r="A16" s="62"/>
      <c r="B16" s="4"/>
      <c r="C16" s="87"/>
      <c r="D16" s="74" t="s">
        <v>23</v>
      </c>
      <c r="E16" s="75"/>
      <c r="F16" s="14"/>
      <c r="G16" s="15"/>
      <c r="H16" s="15"/>
      <c r="I16" s="15"/>
      <c r="J16" s="16"/>
      <c r="K16" s="76"/>
      <c r="L16" s="77">
        <v>0</v>
      </c>
      <c r="M16" s="88"/>
      <c r="N16" s="86"/>
    </row>
    <row r="17" spans="1:14" s="42" customFormat="1" hidden="1" outlineLevel="1" x14ac:dyDescent="0.25">
      <c r="A17" s="36"/>
      <c r="B17" s="5" t="s">
        <v>21</v>
      </c>
      <c r="C17" s="80" t="s">
        <v>931</v>
      </c>
      <c r="D17" s="91" t="s">
        <v>25</v>
      </c>
      <c r="E17" s="92" t="s">
        <v>26</v>
      </c>
      <c r="F17" s="17"/>
      <c r="G17" s="18"/>
      <c r="H17" s="18"/>
      <c r="I17" s="19">
        <v>0.5</v>
      </c>
      <c r="J17" s="20"/>
      <c r="K17" s="83">
        <f>SUM(F17:J17)</f>
        <v>0.5</v>
      </c>
      <c r="L17" s="84">
        <v>11470.133333333333</v>
      </c>
      <c r="M17" s="85">
        <f>K17*L17</f>
        <v>5735.0666666666666</v>
      </c>
      <c r="N17" s="86"/>
    </row>
    <row r="18" spans="1:14" s="42" customFormat="1" hidden="1" outlineLevel="1" x14ac:dyDescent="0.25">
      <c r="A18" s="36"/>
      <c r="B18" s="5" t="s">
        <v>24</v>
      </c>
      <c r="C18" s="80" t="s">
        <v>931</v>
      </c>
      <c r="D18" s="91" t="s">
        <v>28</v>
      </c>
      <c r="E18" s="92" t="s">
        <v>26</v>
      </c>
      <c r="F18" s="17"/>
      <c r="G18" s="18"/>
      <c r="H18" s="18"/>
      <c r="I18" s="19">
        <v>0.5</v>
      </c>
      <c r="J18" s="20"/>
      <c r="K18" s="83">
        <f>SUM(F18:J18)</f>
        <v>0.5</v>
      </c>
      <c r="L18" s="84">
        <v>20584.833333333336</v>
      </c>
      <c r="M18" s="85">
        <f>K18*L18</f>
        <v>10292.416666666668</v>
      </c>
      <c r="N18" s="86"/>
    </row>
    <row r="19" spans="1:14" s="42" customFormat="1" hidden="1" outlineLevel="1" x14ac:dyDescent="0.25">
      <c r="A19" s="36"/>
      <c r="B19" s="5" t="s">
        <v>27</v>
      </c>
      <c r="C19" s="80" t="s">
        <v>931</v>
      </c>
      <c r="D19" s="91" t="s">
        <v>30</v>
      </c>
      <c r="E19" s="92" t="s">
        <v>26</v>
      </c>
      <c r="F19" s="17"/>
      <c r="G19" s="18"/>
      <c r="H19" s="18"/>
      <c r="I19" s="19">
        <v>0.5</v>
      </c>
      <c r="J19" s="20"/>
      <c r="K19" s="83">
        <f>SUM(F19:J19)</f>
        <v>0.5</v>
      </c>
      <c r="L19" s="84">
        <v>7269.3833333333341</v>
      </c>
      <c r="M19" s="85">
        <f>K19*L19</f>
        <v>3634.6916666666671</v>
      </c>
      <c r="N19" s="86"/>
    </row>
    <row r="20" spans="1:14" s="42" customFormat="1" hidden="1" outlineLevel="1" x14ac:dyDescent="0.25">
      <c r="A20" s="36"/>
      <c r="B20" s="4"/>
      <c r="C20" s="87"/>
      <c r="D20" s="74" t="s">
        <v>31</v>
      </c>
      <c r="E20" s="75"/>
      <c r="F20" s="14"/>
      <c r="G20" s="15"/>
      <c r="H20" s="15"/>
      <c r="I20" s="15"/>
      <c r="J20" s="16"/>
      <c r="K20" s="76"/>
      <c r="L20" s="77">
        <v>0</v>
      </c>
      <c r="M20" s="88"/>
      <c r="N20" s="86"/>
    </row>
    <row r="21" spans="1:14" s="42" customFormat="1" hidden="1" outlineLevel="1" x14ac:dyDescent="0.25">
      <c r="A21" s="36"/>
      <c r="B21" s="5" t="s">
        <v>29</v>
      </c>
      <c r="C21" s="80" t="s">
        <v>931</v>
      </c>
      <c r="D21" s="91" t="s">
        <v>33</v>
      </c>
      <c r="E21" s="93" t="s">
        <v>14</v>
      </c>
      <c r="F21" s="21"/>
      <c r="G21" s="22"/>
      <c r="H21" s="22"/>
      <c r="I21" s="22">
        <v>1</v>
      </c>
      <c r="J21" s="20"/>
      <c r="K21" s="83">
        <f>SUM(F21:J21)</f>
        <v>1</v>
      </c>
      <c r="L21" s="84">
        <v>1663.6480433333334</v>
      </c>
      <c r="M21" s="85">
        <f>K21*L21</f>
        <v>1663.6480433333334</v>
      </c>
      <c r="N21" s="86"/>
    </row>
    <row r="22" spans="1:14" s="42" customFormat="1" hidden="1" outlineLevel="1" x14ac:dyDescent="0.25">
      <c r="A22" s="36"/>
      <c r="B22" s="5" t="s">
        <v>32</v>
      </c>
      <c r="C22" s="80" t="s">
        <v>931</v>
      </c>
      <c r="D22" s="91" t="s">
        <v>35</v>
      </c>
      <c r="E22" s="93" t="s">
        <v>36</v>
      </c>
      <c r="F22" s="21"/>
      <c r="G22" s="22"/>
      <c r="H22" s="22"/>
      <c r="I22" s="22">
        <v>0.2</v>
      </c>
      <c r="J22" s="20"/>
      <c r="K22" s="83">
        <f>SUM(F22:J22)</f>
        <v>0.2</v>
      </c>
      <c r="L22" s="84">
        <v>2120.8533333333339</v>
      </c>
      <c r="M22" s="85">
        <f>K22*L22</f>
        <v>424.17066666666682</v>
      </c>
      <c r="N22" s="86"/>
    </row>
    <row r="23" spans="1:14" s="42" customFormat="1" hidden="1" outlineLevel="1" x14ac:dyDescent="0.25">
      <c r="A23" s="36"/>
      <c r="B23" s="5" t="s">
        <v>34</v>
      </c>
      <c r="C23" s="80" t="s">
        <v>931</v>
      </c>
      <c r="D23" s="91" t="s">
        <v>38</v>
      </c>
      <c r="E23" s="93" t="s">
        <v>14</v>
      </c>
      <c r="F23" s="21"/>
      <c r="G23" s="22"/>
      <c r="H23" s="22"/>
      <c r="I23" s="22">
        <v>1</v>
      </c>
      <c r="J23" s="20"/>
      <c r="K23" s="83">
        <f>SUM(F23:J23)</f>
        <v>1</v>
      </c>
      <c r="L23" s="84">
        <v>1069.2733333333333</v>
      </c>
      <c r="M23" s="85">
        <f>K23*L23</f>
        <v>1069.2733333333333</v>
      </c>
      <c r="N23" s="86"/>
    </row>
    <row r="24" spans="1:14" s="63" customFormat="1" ht="72.75" hidden="1" outlineLevel="1" thickBot="1" x14ac:dyDescent="0.35">
      <c r="A24" s="62"/>
      <c r="B24" s="5" t="s">
        <v>37</v>
      </c>
      <c r="C24" s="80" t="s">
        <v>931</v>
      </c>
      <c r="D24" s="91" t="s">
        <v>39</v>
      </c>
      <c r="E24" s="93" t="s">
        <v>40</v>
      </c>
      <c r="F24" s="17"/>
      <c r="G24" s="18"/>
      <c r="H24" s="18"/>
      <c r="I24" s="19">
        <v>1</v>
      </c>
      <c r="J24" s="20"/>
      <c r="K24" s="83">
        <f>SUM(F24:J24)</f>
        <v>1</v>
      </c>
      <c r="L24" s="84">
        <v>1901.1694</v>
      </c>
      <c r="M24" s="85">
        <f>K24*L24</f>
        <v>1901.1694</v>
      </c>
      <c r="N24" s="86"/>
    </row>
    <row r="25" spans="1:14" ht="24.75" collapsed="1" thickBot="1" x14ac:dyDescent="0.4">
      <c r="B25" s="65" t="s">
        <v>41</v>
      </c>
      <c r="C25" s="66"/>
      <c r="D25" s="67"/>
      <c r="E25" s="67"/>
      <c r="F25" s="1"/>
      <c r="G25" s="2"/>
      <c r="H25" s="2"/>
      <c r="I25" s="2"/>
      <c r="J25" s="3"/>
      <c r="K25" s="69"/>
      <c r="L25" s="95"/>
      <c r="M25" s="96">
        <f>SUM(M26:M43)</f>
        <v>17961.638778466666</v>
      </c>
      <c r="N25" s="97"/>
    </row>
    <row r="26" spans="1:14" hidden="1" outlineLevel="1" x14ac:dyDescent="0.35">
      <c r="B26" s="4"/>
      <c r="C26" s="87"/>
      <c r="D26" s="74" t="s">
        <v>42</v>
      </c>
      <c r="E26" s="75"/>
      <c r="F26" s="14"/>
      <c r="G26" s="15"/>
      <c r="H26" s="15"/>
      <c r="I26" s="15"/>
      <c r="J26" s="16"/>
      <c r="K26" s="76"/>
      <c r="L26" s="77"/>
      <c r="M26" s="88"/>
      <c r="N26" s="86"/>
    </row>
    <row r="27" spans="1:14" hidden="1" outlineLevel="1" x14ac:dyDescent="0.35">
      <c r="B27" s="5" t="s">
        <v>43</v>
      </c>
      <c r="C27" s="80" t="s">
        <v>931</v>
      </c>
      <c r="D27" s="99" t="s">
        <v>516</v>
      </c>
      <c r="E27" s="100" t="s">
        <v>44</v>
      </c>
      <c r="F27" s="17"/>
      <c r="G27" s="18"/>
      <c r="H27" s="18"/>
      <c r="I27" s="19"/>
      <c r="J27" s="20"/>
      <c r="K27" s="83">
        <f>SUM(F27:J27)</f>
        <v>0</v>
      </c>
      <c r="L27" s="84">
        <v>12.696446666666668</v>
      </c>
      <c r="M27" s="85">
        <f>K27*L27</f>
        <v>0</v>
      </c>
      <c r="N27" s="86"/>
    </row>
    <row r="28" spans="1:14" hidden="1" outlineLevel="1" x14ac:dyDescent="0.35">
      <c r="B28" s="5" t="s">
        <v>45</v>
      </c>
      <c r="C28" s="80" t="s">
        <v>931</v>
      </c>
      <c r="D28" s="99" t="s">
        <v>46</v>
      </c>
      <c r="E28" s="100" t="s">
        <v>44</v>
      </c>
      <c r="F28" s="17"/>
      <c r="G28" s="18"/>
      <c r="H28" s="18"/>
      <c r="I28" s="19">
        <v>6.16</v>
      </c>
      <c r="J28" s="20"/>
      <c r="K28" s="83">
        <f t="shared" ref="K28:K37" si="0">SUM(F28:J28)</f>
        <v>6.16</v>
      </c>
      <c r="L28" s="84">
        <v>11.263186666666668</v>
      </c>
      <c r="M28" s="85">
        <f t="shared" ref="M28:M36" si="1">K28*L28</f>
        <v>69.381229866666672</v>
      </c>
      <c r="N28" s="86"/>
    </row>
    <row r="29" spans="1:14" hidden="1" outlineLevel="1" x14ac:dyDescent="0.35">
      <c r="B29" s="5" t="s">
        <v>47</v>
      </c>
      <c r="C29" s="80" t="s">
        <v>931</v>
      </c>
      <c r="D29" s="99" t="s">
        <v>491</v>
      </c>
      <c r="E29" s="100" t="s">
        <v>44</v>
      </c>
      <c r="F29" s="17"/>
      <c r="G29" s="18"/>
      <c r="H29" s="18"/>
      <c r="I29" s="19">
        <v>0</v>
      </c>
      <c r="J29" s="20"/>
      <c r="K29" s="83">
        <f t="shared" si="0"/>
        <v>0</v>
      </c>
      <c r="L29" s="84">
        <v>11.59652</v>
      </c>
      <c r="M29" s="85">
        <f t="shared" si="1"/>
        <v>0</v>
      </c>
      <c r="N29" s="86"/>
    </row>
    <row r="30" spans="1:14" hidden="1" outlineLevel="1" x14ac:dyDescent="0.35">
      <c r="B30" s="5" t="s">
        <v>48</v>
      </c>
      <c r="C30" s="80" t="s">
        <v>931</v>
      </c>
      <c r="D30" s="99" t="s">
        <v>492</v>
      </c>
      <c r="E30" s="100" t="s">
        <v>44</v>
      </c>
      <c r="F30" s="17"/>
      <c r="G30" s="18"/>
      <c r="H30" s="18"/>
      <c r="I30" s="19">
        <v>13</v>
      </c>
      <c r="J30" s="20"/>
      <c r="K30" s="83">
        <f t="shared" si="0"/>
        <v>13</v>
      </c>
      <c r="L30" s="84">
        <v>4.2888400000000004</v>
      </c>
      <c r="M30" s="85">
        <f t="shared" si="1"/>
        <v>55.754920000000006</v>
      </c>
      <c r="N30" s="86"/>
    </row>
    <row r="31" spans="1:14" hidden="1" outlineLevel="1" x14ac:dyDescent="0.35">
      <c r="B31" s="5" t="s">
        <v>49</v>
      </c>
      <c r="C31" s="80" t="s">
        <v>931</v>
      </c>
      <c r="D31" s="99" t="s">
        <v>493</v>
      </c>
      <c r="E31" s="100" t="s">
        <v>44</v>
      </c>
      <c r="F31" s="17"/>
      <c r="G31" s="18"/>
      <c r="H31" s="18"/>
      <c r="I31" s="19">
        <v>29.47</v>
      </c>
      <c r="J31" s="20"/>
      <c r="K31" s="83">
        <f t="shared" si="0"/>
        <v>29.47</v>
      </c>
      <c r="L31" s="84">
        <v>6.4299266666666668</v>
      </c>
      <c r="M31" s="85">
        <f t="shared" si="1"/>
        <v>189.48993886666668</v>
      </c>
      <c r="N31" s="86"/>
    </row>
    <row r="32" spans="1:14" hidden="1" outlineLevel="1" x14ac:dyDescent="0.35">
      <c r="B32" s="5" t="s">
        <v>51</v>
      </c>
      <c r="C32" s="80" t="s">
        <v>931</v>
      </c>
      <c r="D32" s="99" t="s">
        <v>494</v>
      </c>
      <c r="E32" s="100" t="s">
        <v>50</v>
      </c>
      <c r="F32" s="17"/>
      <c r="G32" s="18"/>
      <c r="H32" s="18"/>
      <c r="I32" s="19">
        <v>257.44</v>
      </c>
      <c r="J32" s="20"/>
      <c r="K32" s="83">
        <f t="shared" si="0"/>
        <v>257.44</v>
      </c>
      <c r="L32" s="84">
        <v>5.379926666666667</v>
      </c>
      <c r="M32" s="85">
        <f t="shared" si="1"/>
        <v>1385.0083210666667</v>
      </c>
      <c r="N32" s="86"/>
    </row>
    <row r="33" spans="1:14" hidden="1" outlineLevel="1" x14ac:dyDescent="0.35">
      <c r="B33" s="5" t="s">
        <v>52</v>
      </c>
      <c r="C33" s="80" t="s">
        <v>931</v>
      </c>
      <c r="D33" s="99" t="s">
        <v>495</v>
      </c>
      <c r="E33" s="100" t="s">
        <v>36</v>
      </c>
      <c r="F33" s="17"/>
      <c r="G33" s="18"/>
      <c r="H33" s="18"/>
      <c r="I33" s="19">
        <v>1</v>
      </c>
      <c r="J33" s="20"/>
      <c r="K33" s="83">
        <f t="shared" si="0"/>
        <v>1</v>
      </c>
      <c r="L33" s="84">
        <v>79.987666666666669</v>
      </c>
      <c r="M33" s="85">
        <f t="shared" si="1"/>
        <v>79.987666666666669</v>
      </c>
      <c r="N33" s="86"/>
    </row>
    <row r="34" spans="1:14" hidden="1" outlineLevel="1" x14ac:dyDescent="0.35">
      <c r="B34" s="5" t="s">
        <v>54</v>
      </c>
      <c r="C34" s="80" t="s">
        <v>931</v>
      </c>
      <c r="D34" s="99" t="s">
        <v>496</v>
      </c>
      <c r="E34" s="100" t="s">
        <v>36</v>
      </c>
      <c r="F34" s="17"/>
      <c r="G34" s="18"/>
      <c r="H34" s="18"/>
      <c r="I34" s="19">
        <v>96</v>
      </c>
      <c r="J34" s="20"/>
      <c r="K34" s="83">
        <f t="shared" si="0"/>
        <v>96</v>
      </c>
      <c r="L34" s="84">
        <v>13.364346666666668</v>
      </c>
      <c r="M34" s="85">
        <f t="shared" si="1"/>
        <v>1282.9772800000001</v>
      </c>
      <c r="N34" s="86"/>
    </row>
    <row r="35" spans="1:14" hidden="1" outlineLevel="1" x14ac:dyDescent="0.35">
      <c r="B35" s="5" t="s">
        <v>55</v>
      </c>
      <c r="C35" s="80" t="s">
        <v>931</v>
      </c>
      <c r="D35" s="99" t="s">
        <v>53</v>
      </c>
      <c r="E35" s="100" t="s">
        <v>36</v>
      </c>
      <c r="F35" s="17"/>
      <c r="G35" s="18"/>
      <c r="H35" s="18"/>
      <c r="I35" s="19">
        <v>48</v>
      </c>
      <c r="J35" s="20"/>
      <c r="K35" s="83">
        <f t="shared" si="0"/>
        <v>48</v>
      </c>
      <c r="L35" s="84">
        <v>21.1221</v>
      </c>
      <c r="M35" s="85">
        <f t="shared" si="1"/>
        <v>1013.8607999999999</v>
      </c>
      <c r="N35" s="86"/>
    </row>
    <row r="36" spans="1:14" hidden="1" outlineLevel="1" x14ac:dyDescent="0.35">
      <c r="B36" s="5" t="s">
        <v>56</v>
      </c>
      <c r="C36" s="80" t="s">
        <v>931</v>
      </c>
      <c r="D36" s="99" t="s">
        <v>497</v>
      </c>
      <c r="E36" s="100" t="s">
        <v>44</v>
      </c>
      <c r="F36" s="17"/>
      <c r="G36" s="18"/>
      <c r="H36" s="18"/>
      <c r="I36" s="19">
        <v>18.62</v>
      </c>
      <c r="J36" s="20"/>
      <c r="K36" s="83">
        <f t="shared" si="0"/>
        <v>18.62</v>
      </c>
      <c r="L36" s="84">
        <v>21.199633333333335</v>
      </c>
      <c r="M36" s="85">
        <f t="shared" si="1"/>
        <v>394.73717266666671</v>
      </c>
      <c r="N36" s="86"/>
    </row>
    <row r="37" spans="1:14" s="72" customFormat="1" hidden="1" outlineLevel="1" x14ac:dyDescent="0.3">
      <c r="A37" s="64"/>
      <c r="B37" s="5" t="s">
        <v>57</v>
      </c>
      <c r="C37" s="80" t="s">
        <v>931</v>
      </c>
      <c r="D37" s="89" t="s">
        <v>498</v>
      </c>
      <c r="E37" s="100" t="s">
        <v>44</v>
      </c>
      <c r="F37" s="17"/>
      <c r="G37" s="18"/>
      <c r="H37" s="18"/>
      <c r="I37" s="19">
        <v>4.32</v>
      </c>
      <c r="J37" s="20"/>
      <c r="K37" s="83">
        <f t="shared" si="0"/>
        <v>4.32</v>
      </c>
      <c r="L37" s="84">
        <v>30.749633333333332</v>
      </c>
      <c r="M37" s="85">
        <f>K37*L37</f>
        <v>132.838416</v>
      </c>
      <c r="N37" s="86"/>
    </row>
    <row r="38" spans="1:14" s="72" customFormat="1" hidden="1" outlineLevel="1" x14ac:dyDescent="0.3">
      <c r="A38" s="64"/>
      <c r="B38" s="5" t="s">
        <v>59</v>
      </c>
      <c r="C38" s="80" t="s">
        <v>931</v>
      </c>
      <c r="D38" s="89" t="s">
        <v>518</v>
      </c>
      <c r="E38" s="100" t="s">
        <v>44</v>
      </c>
      <c r="F38" s="17"/>
      <c r="G38" s="18"/>
      <c r="H38" s="18"/>
      <c r="I38" s="19"/>
      <c r="J38" s="20"/>
      <c r="K38" s="83">
        <f>SUM(F38:J38)</f>
        <v>0</v>
      </c>
      <c r="L38" s="84">
        <v>26.032966666666667</v>
      </c>
      <c r="M38" s="85">
        <f>K38*L38</f>
        <v>0</v>
      </c>
      <c r="N38" s="86"/>
    </row>
    <row r="39" spans="1:14" s="72" customFormat="1" hidden="1" outlineLevel="1" x14ac:dyDescent="0.3">
      <c r="A39" s="64"/>
      <c r="B39" s="5" t="s">
        <v>61</v>
      </c>
      <c r="C39" s="80" t="s">
        <v>931</v>
      </c>
      <c r="D39" s="89" t="s">
        <v>519</v>
      </c>
      <c r="E39" s="100" t="s">
        <v>44</v>
      </c>
      <c r="F39" s="17"/>
      <c r="G39" s="18"/>
      <c r="H39" s="18"/>
      <c r="I39" s="19"/>
      <c r="J39" s="20"/>
      <c r="K39" s="83">
        <f>SUM(F39:J39)</f>
        <v>0</v>
      </c>
      <c r="L39" s="84">
        <v>34.512783333333338</v>
      </c>
      <c r="M39" s="85">
        <f>K39*L39</f>
        <v>0</v>
      </c>
      <c r="N39" s="86"/>
    </row>
    <row r="40" spans="1:14" hidden="1" outlineLevel="1" x14ac:dyDescent="0.35">
      <c r="B40" s="4"/>
      <c r="C40" s="87"/>
      <c r="D40" s="74" t="s">
        <v>58</v>
      </c>
      <c r="E40" s="75"/>
      <c r="F40" s="14"/>
      <c r="G40" s="15"/>
      <c r="H40" s="15"/>
      <c r="I40" s="15"/>
      <c r="J40" s="16"/>
      <c r="K40" s="76"/>
      <c r="L40" s="77"/>
      <c r="M40" s="88"/>
      <c r="N40" s="86"/>
    </row>
    <row r="41" spans="1:14" hidden="1" outlineLevel="1" x14ac:dyDescent="0.35">
      <c r="B41" s="5" t="s">
        <v>515</v>
      </c>
      <c r="C41" s="80" t="s">
        <v>931</v>
      </c>
      <c r="D41" s="101" t="s">
        <v>60</v>
      </c>
      <c r="E41" s="102" t="s">
        <v>517</v>
      </c>
      <c r="F41" s="17"/>
      <c r="G41" s="18"/>
      <c r="H41" s="18"/>
      <c r="I41" s="19">
        <v>0.5</v>
      </c>
      <c r="J41" s="20"/>
      <c r="K41" s="83">
        <f>SUM(F41:J41)</f>
        <v>0.5</v>
      </c>
      <c r="L41" s="84">
        <v>7833.8850666666667</v>
      </c>
      <c r="M41" s="85">
        <f>K41*L41</f>
        <v>3916.9425333333334</v>
      </c>
      <c r="N41" s="86"/>
    </row>
    <row r="42" spans="1:14" hidden="1" outlineLevel="1" x14ac:dyDescent="0.35">
      <c r="B42" s="5" t="s">
        <v>520</v>
      </c>
      <c r="C42" s="80" t="s">
        <v>931</v>
      </c>
      <c r="D42" s="101" t="s">
        <v>62</v>
      </c>
      <c r="E42" s="93" t="s">
        <v>14</v>
      </c>
      <c r="F42" s="17"/>
      <c r="G42" s="18"/>
      <c r="H42" s="18"/>
      <c r="I42" s="19">
        <v>1</v>
      </c>
      <c r="J42" s="20"/>
      <c r="K42" s="83">
        <f>SUM(F42:J42)</f>
        <v>1</v>
      </c>
      <c r="L42" s="84">
        <v>3173.3150000000001</v>
      </c>
      <c r="M42" s="85">
        <f>K42*L42</f>
        <v>3173.3150000000001</v>
      </c>
      <c r="N42" s="86"/>
    </row>
    <row r="43" spans="1:14" ht="48.75" hidden="1" outlineLevel="1" thickBot="1" x14ac:dyDescent="0.4">
      <c r="B43" s="5" t="s">
        <v>521</v>
      </c>
      <c r="C43" s="80" t="s">
        <v>931</v>
      </c>
      <c r="D43" s="101" t="s">
        <v>63</v>
      </c>
      <c r="E43" s="103" t="s">
        <v>14</v>
      </c>
      <c r="F43" s="17"/>
      <c r="G43" s="18"/>
      <c r="H43" s="18"/>
      <c r="I43" s="19">
        <v>1</v>
      </c>
      <c r="J43" s="20"/>
      <c r="K43" s="104">
        <f>SUM(F43:J43)</f>
        <v>1</v>
      </c>
      <c r="L43" s="84">
        <v>6267.3455000000004</v>
      </c>
      <c r="M43" s="85">
        <f>K43*L43</f>
        <v>6267.3455000000004</v>
      </c>
      <c r="N43" s="86"/>
    </row>
    <row r="44" spans="1:14" ht="24.75" collapsed="1" thickBot="1" x14ac:dyDescent="0.4">
      <c r="B44" s="65" t="s">
        <v>64</v>
      </c>
      <c r="C44" s="66"/>
      <c r="D44" s="67"/>
      <c r="E44" s="67"/>
      <c r="F44" s="1"/>
      <c r="G44" s="2"/>
      <c r="H44" s="2"/>
      <c r="I44" s="2"/>
      <c r="J44" s="3"/>
      <c r="K44" s="69"/>
      <c r="L44" s="95"/>
      <c r="M44" s="96">
        <f>SUM(M45:M61)</f>
        <v>33808.934739596669</v>
      </c>
      <c r="N44" s="97"/>
    </row>
    <row r="45" spans="1:14" ht="48" hidden="1" outlineLevel="1" x14ac:dyDescent="0.35">
      <c r="B45" s="5" t="s">
        <v>65</v>
      </c>
      <c r="C45" s="80" t="s">
        <v>931</v>
      </c>
      <c r="D45" s="89" t="s">
        <v>562</v>
      </c>
      <c r="E45" s="92" t="s">
        <v>44</v>
      </c>
      <c r="F45" s="23"/>
      <c r="G45" s="18"/>
      <c r="H45" s="18"/>
      <c r="I45" s="19">
        <v>1293.6500000000001</v>
      </c>
      <c r="J45" s="20"/>
      <c r="K45" s="83">
        <f t="shared" ref="K45:K58" si="2">SUM(F45:J45)</f>
        <v>1293.6500000000001</v>
      </c>
      <c r="L45" s="84">
        <v>16.814383333333335</v>
      </c>
      <c r="M45" s="85">
        <f t="shared" ref="M45:M58" si="3">K45*L45</f>
        <v>21751.92699916667</v>
      </c>
      <c r="N45" s="86"/>
    </row>
    <row r="46" spans="1:14" ht="96" hidden="1" outlineLevel="1" x14ac:dyDescent="0.35">
      <c r="B46" s="5" t="s">
        <v>522</v>
      </c>
      <c r="C46" s="80" t="s">
        <v>931</v>
      </c>
      <c r="D46" s="89" t="s">
        <v>563</v>
      </c>
      <c r="E46" s="92" t="s">
        <v>44</v>
      </c>
      <c r="F46" s="23"/>
      <c r="G46" s="18"/>
      <c r="H46" s="18"/>
      <c r="I46" s="19"/>
      <c r="J46" s="20"/>
      <c r="K46" s="83">
        <f t="shared" si="2"/>
        <v>0</v>
      </c>
      <c r="L46" s="84">
        <v>13.103594854396382</v>
      </c>
      <c r="M46" s="85">
        <f t="shared" si="3"/>
        <v>0</v>
      </c>
      <c r="N46" s="86"/>
    </row>
    <row r="47" spans="1:14" ht="72" hidden="1" outlineLevel="1" x14ac:dyDescent="0.35">
      <c r="B47" s="5" t="s">
        <v>66</v>
      </c>
      <c r="C47" s="80" t="s">
        <v>931</v>
      </c>
      <c r="D47" s="89" t="s">
        <v>564</v>
      </c>
      <c r="E47" s="92" t="s">
        <v>44</v>
      </c>
      <c r="F47" s="23"/>
      <c r="G47" s="18"/>
      <c r="H47" s="18"/>
      <c r="I47" s="19"/>
      <c r="J47" s="20"/>
      <c r="K47" s="83">
        <f t="shared" si="2"/>
        <v>0</v>
      </c>
      <c r="L47" s="84">
        <v>190.92793333333336</v>
      </c>
      <c r="M47" s="85">
        <f t="shared" si="3"/>
        <v>0</v>
      </c>
      <c r="N47" s="86"/>
    </row>
    <row r="48" spans="1:14" ht="72" hidden="1" outlineLevel="1" x14ac:dyDescent="0.35">
      <c r="B48" s="5" t="s">
        <v>523</v>
      </c>
      <c r="C48" s="80" t="s">
        <v>931</v>
      </c>
      <c r="D48" s="89" t="s">
        <v>565</v>
      </c>
      <c r="E48" s="92" t="s">
        <v>44</v>
      </c>
      <c r="F48" s="23"/>
      <c r="G48" s="18"/>
      <c r="H48" s="18"/>
      <c r="I48" s="19"/>
      <c r="J48" s="20"/>
      <c r="K48" s="83">
        <f t="shared" si="2"/>
        <v>0</v>
      </c>
      <c r="L48" s="84">
        <v>238.56373333333332</v>
      </c>
      <c r="M48" s="85">
        <f t="shared" si="3"/>
        <v>0</v>
      </c>
      <c r="N48" s="86"/>
    </row>
    <row r="49" spans="1:14" ht="36.75" hidden="1" customHeight="1" outlineLevel="1" x14ac:dyDescent="0.35">
      <c r="B49" s="5" t="s">
        <v>67</v>
      </c>
      <c r="C49" s="80" t="s">
        <v>931</v>
      </c>
      <c r="D49" s="106" t="s">
        <v>763</v>
      </c>
      <c r="E49" s="92" t="s">
        <v>44</v>
      </c>
      <c r="F49" s="23"/>
      <c r="G49" s="18"/>
      <c r="H49" s="18"/>
      <c r="I49" s="19"/>
      <c r="J49" s="20"/>
      <c r="K49" s="83">
        <f t="shared" si="2"/>
        <v>0</v>
      </c>
      <c r="L49" s="84">
        <v>177.49528913333336</v>
      </c>
      <c r="M49" s="85">
        <f t="shared" si="3"/>
        <v>0</v>
      </c>
      <c r="N49" s="86"/>
    </row>
    <row r="50" spans="1:14" ht="41.25" hidden="1" customHeight="1" outlineLevel="1" x14ac:dyDescent="0.35">
      <c r="B50" s="5" t="s">
        <v>68</v>
      </c>
      <c r="C50" s="80" t="s">
        <v>931</v>
      </c>
      <c r="D50" s="89" t="s">
        <v>566</v>
      </c>
      <c r="E50" s="92" t="s">
        <v>44</v>
      </c>
      <c r="F50" s="23"/>
      <c r="G50" s="18"/>
      <c r="H50" s="18"/>
      <c r="I50" s="19">
        <v>40.61</v>
      </c>
      <c r="J50" s="20"/>
      <c r="K50" s="83">
        <f t="shared" si="2"/>
        <v>40.61</v>
      </c>
      <c r="L50" s="84">
        <v>21.759023000000003</v>
      </c>
      <c r="M50" s="85">
        <f t="shared" si="3"/>
        <v>883.63392403000012</v>
      </c>
      <c r="N50" s="86"/>
    </row>
    <row r="51" spans="1:14" ht="48" hidden="1" outlineLevel="1" x14ac:dyDescent="0.35">
      <c r="B51" s="5" t="s">
        <v>524</v>
      </c>
      <c r="C51" s="80" t="s">
        <v>931</v>
      </c>
      <c r="D51" s="89" t="s">
        <v>567</v>
      </c>
      <c r="E51" s="92" t="s">
        <v>44</v>
      </c>
      <c r="F51" s="23"/>
      <c r="G51" s="18"/>
      <c r="H51" s="18"/>
      <c r="I51" s="19"/>
      <c r="J51" s="20"/>
      <c r="K51" s="83">
        <f t="shared" si="2"/>
        <v>0</v>
      </c>
      <c r="L51" s="84">
        <v>32.046898333333338</v>
      </c>
      <c r="M51" s="85">
        <f t="shared" si="3"/>
        <v>0</v>
      </c>
      <c r="N51" s="86"/>
    </row>
    <row r="52" spans="1:14" ht="48" hidden="1" outlineLevel="1" x14ac:dyDescent="0.35">
      <c r="B52" s="5" t="s">
        <v>69</v>
      </c>
      <c r="C52" s="80" t="s">
        <v>931</v>
      </c>
      <c r="D52" s="89" t="s">
        <v>568</v>
      </c>
      <c r="E52" s="92" t="s">
        <v>44</v>
      </c>
      <c r="F52" s="23"/>
      <c r="G52" s="18"/>
      <c r="H52" s="18"/>
      <c r="I52" s="19"/>
      <c r="J52" s="20"/>
      <c r="K52" s="83">
        <f t="shared" si="2"/>
        <v>0</v>
      </c>
      <c r="L52" s="84">
        <v>162.51820182666668</v>
      </c>
      <c r="M52" s="85">
        <f t="shared" si="3"/>
        <v>0</v>
      </c>
      <c r="N52" s="86"/>
    </row>
    <row r="53" spans="1:14" ht="120" hidden="1" outlineLevel="1" x14ac:dyDescent="0.35">
      <c r="B53" s="5" t="s">
        <v>70</v>
      </c>
      <c r="C53" s="80" t="s">
        <v>931</v>
      </c>
      <c r="D53" s="89" t="s">
        <v>569</v>
      </c>
      <c r="E53" s="92" t="s">
        <v>44</v>
      </c>
      <c r="F53" s="23"/>
      <c r="G53" s="18"/>
      <c r="H53" s="18"/>
      <c r="I53" s="19"/>
      <c r="J53" s="20"/>
      <c r="K53" s="83">
        <f t="shared" si="2"/>
        <v>0</v>
      </c>
      <c r="L53" s="84">
        <v>182.14748333333333</v>
      </c>
      <c r="M53" s="85">
        <f t="shared" si="3"/>
        <v>0</v>
      </c>
      <c r="N53" s="86"/>
    </row>
    <row r="54" spans="1:14" ht="96" hidden="1" outlineLevel="1" x14ac:dyDescent="0.35">
      <c r="B54" s="5" t="s">
        <v>525</v>
      </c>
      <c r="C54" s="80" t="s">
        <v>931</v>
      </c>
      <c r="D54" s="89" t="s">
        <v>570</v>
      </c>
      <c r="E54" s="92" t="s">
        <v>44</v>
      </c>
      <c r="F54" s="23"/>
      <c r="G54" s="18"/>
      <c r="H54" s="18"/>
      <c r="I54" s="19"/>
      <c r="J54" s="20"/>
      <c r="K54" s="83">
        <f t="shared" si="2"/>
        <v>0</v>
      </c>
      <c r="L54" s="84">
        <v>190.5145766666667</v>
      </c>
      <c r="M54" s="85">
        <f t="shared" si="3"/>
        <v>0</v>
      </c>
      <c r="N54" s="86"/>
    </row>
    <row r="55" spans="1:14" ht="48" hidden="1" outlineLevel="1" x14ac:dyDescent="0.35">
      <c r="B55" s="5" t="s">
        <v>526</v>
      </c>
      <c r="C55" s="80" t="s">
        <v>931</v>
      </c>
      <c r="D55" s="89" t="s">
        <v>571</v>
      </c>
      <c r="E55" s="92" t="s">
        <v>36</v>
      </c>
      <c r="F55" s="23"/>
      <c r="G55" s="18"/>
      <c r="H55" s="18"/>
      <c r="I55" s="19"/>
      <c r="J55" s="20"/>
      <c r="K55" s="83">
        <f t="shared" si="2"/>
        <v>0</v>
      </c>
      <c r="L55" s="84">
        <v>63.589120000000001</v>
      </c>
      <c r="M55" s="85">
        <f t="shared" si="3"/>
        <v>0</v>
      </c>
      <c r="N55" s="86"/>
    </row>
    <row r="56" spans="1:14" ht="41.25" hidden="1" customHeight="1" outlineLevel="1" x14ac:dyDescent="0.35">
      <c r="B56" s="5" t="s">
        <v>527</v>
      </c>
      <c r="C56" s="80" t="s">
        <v>931</v>
      </c>
      <c r="D56" s="89" t="s">
        <v>572</v>
      </c>
      <c r="E56" s="92" t="s">
        <v>36</v>
      </c>
      <c r="F56" s="23"/>
      <c r="G56" s="18"/>
      <c r="H56" s="18"/>
      <c r="I56" s="19">
        <v>2</v>
      </c>
      <c r="J56" s="20"/>
      <c r="K56" s="83">
        <f t="shared" si="2"/>
        <v>2</v>
      </c>
      <c r="L56" s="84">
        <v>38.032453333333336</v>
      </c>
      <c r="M56" s="85">
        <f t="shared" si="3"/>
        <v>76.064906666666673</v>
      </c>
      <c r="N56" s="86"/>
    </row>
    <row r="57" spans="1:14" ht="48" hidden="1" outlineLevel="1" x14ac:dyDescent="0.35">
      <c r="B57" s="5" t="s">
        <v>528</v>
      </c>
      <c r="C57" s="80" t="s">
        <v>931</v>
      </c>
      <c r="D57" s="89" t="s">
        <v>573</v>
      </c>
      <c r="E57" s="92" t="s">
        <v>50</v>
      </c>
      <c r="F57" s="23"/>
      <c r="G57" s="18"/>
      <c r="H57" s="18"/>
      <c r="I57" s="19"/>
      <c r="J57" s="20"/>
      <c r="K57" s="83">
        <f t="shared" si="2"/>
        <v>0</v>
      </c>
      <c r="L57" s="84">
        <v>61.504100913333353</v>
      </c>
      <c r="M57" s="85">
        <f t="shared" si="3"/>
        <v>0</v>
      </c>
      <c r="N57" s="86"/>
    </row>
    <row r="58" spans="1:14" ht="96" hidden="1" outlineLevel="1" x14ac:dyDescent="0.35">
      <c r="B58" s="5" t="s">
        <v>529</v>
      </c>
      <c r="C58" s="80" t="s">
        <v>931</v>
      </c>
      <c r="D58" s="89" t="s">
        <v>574</v>
      </c>
      <c r="E58" s="92" t="s">
        <v>50</v>
      </c>
      <c r="F58" s="23"/>
      <c r="G58" s="18"/>
      <c r="H58" s="18"/>
      <c r="I58" s="19"/>
      <c r="J58" s="20"/>
      <c r="K58" s="83">
        <f t="shared" si="2"/>
        <v>0</v>
      </c>
      <c r="L58" s="84">
        <v>70.284700000000001</v>
      </c>
      <c r="M58" s="85">
        <f t="shared" si="3"/>
        <v>0</v>
      </c>
      <c r="N58" s="86"/>
    </row>
    <row r="59" spans="1:14" ht="48" hidden="1" outlineLevel="1" x14ac:dyDescent="0.35">
      <c r="B59" s="5" t="s">
        <v>530</v>
      </c>
      <c r="C59" s="80" t="s">
        <v>931</v>
      </c>
      <c r="D59" s="89" t="s">
        <v>575</v>
      </c>
      <c r="E59" s="92" t="s">
        <v>50</v>
      </c>
      <c r="F59" s="23"/>
      <c r="G59" s="18"/>
      <c r="H59" s="18"/>
      <c r="I59" s="19">
        <v>244.48</v>
      </c>
      <c r="J59" s="20"/>
      <c r="K59" s="83">
        <f>SUM(F59:J59)</f>
        <v>244.48</v>
      </c>
      <c r="L59" s="84">
        <v>41.133113333333334</v>
      </c>
      <c r="M59" s="85">
        <f>K59*L59</f>
        <v>10056.223547733332</v>
      </c>
      <c r="N59" s="86"/>
    </row>
    <row r="60" spans="1:14" ht="44.25" hidden="1" customHeight="1" outlineLevel="1" x14ac:dyDescent="0.35">
      <c r="B60" s="5" t="s">
        <v>531</v>
      </c>
      <c r="C60" s="80" t="s">
        <v>931</v>
      </c>
      <c r="D60" s="89" t="s">
        <v>576</v>
      </c>
      <c r="E60" s="92" t="s">
        <v>50</v>
      </c>
      <c r="F60" s="23"/>
      <c r="G60" s="18"/>
      <c r="H60" s="18"/>
      <c r="I60" s="19">
        <v>33.619999999999997</v>
      </c>
      <c r="J60" s="20"/>
      <c r="K60" s="83">
        <f>SUM(F60:J60)</f>
        <v>33.619999999999997</v>
      </c>
      <c r="L60" s="84">
        <v>7.1721000000000004</v>
      </c>
      <c r="M60" s="85">
        <f>K60*L60</f>
        <v>241.126002</v>
      </c>
      <c r="N60" s="86"/>
    </row>
    <row r="61" spans="1:14" s="94" customFormat="1" ht="48.75" hidden="1" outlineLevel="1" thickBot="1" x14ac:dyDescent="0.4">
      <c r="B61" s="5" t="s">
        <v>788</v>
      </c>
      <c r="C61" s="80" t="s">
        <v>931</v>
      </c>
      <c r="D61" s="89" t="s">
        <v>577</v>
      </c>
      <c r="E61" s="92" t="s">
        <v>40</v>
      </c>
      <c r="F61" s="23"/>
      <c r="G61" s="18"/>
      <c r="H61" s="18"/>
      <c r="I61" s="19">
        <v>64</v>
      </c>
      <c r="J61" s="20"/>
      <c r="K61" s="83">
        <f>SUM(F61:J61)</f>
        <v>64</v>
      </c>
      <c r="L61" s="84">
        <v>12.499364999999999</v>
      </c>
      <c r="M61" s="85">
        <f>K61*L61</f>
        <v>799.95935999999995</v>
      </c>
      <c r="N61" s="86"/>
    </row>
    <row r="62" spans="1:14" s="94" customFormat="1" ht="24.75" collapsed="1" thickBot="1" x14ac:dyDescent="0.4">
      <c r="B62" s="65" t="s">
        <v>71</v>
      </c>
      <c r="C62" s="66"/>
      <c r="D62" s="67"/>
      <c r="E62" s="67"/>
      <c r="F62" s="1"/>
      <c r="G62" s="2"/>
      <c r="H62" s="2"/>
      <c r="I62" s="2"/>
      <c r="J62" s="3"/>
      <c r="K62" s="69"/>
      <c r="L62" s="95"/>
      <c r="M62" s="96">
        <f>SUM(M63:M104)</f>
        <v>126551.08809356797</v>
      </c>
      <c r="N62" s="97"/>
    </row>
    <row r="63" spans="1:14" s="63" customFormat="1" hidden="1" outlineLevel="1" x14ac:dyDescent="0.3">
      <c r="A63" s="62"/>
      <c r="B63" s="4"/>
      <c r="C63" s="87"/>
      <c r="D63" s="74" t="s">
        <v>72</v>
      </c>
      <c r="E63" s="75"/>
      <c r="F63" s="14"/>
      <c r="G63" s="15"/>
      <c r="H63" s="15"/>
      <c r="I63" s="15"/>
      <c r="J63" s="16"/>
      <c r="K63" s="76"/>
      <c r="L63" s="77"/>
      <c r="M63" s="88"/>
      <c r="N63" s="86"/>
    </row>
    <row r="64" spans="1:14" ht="45.75" hidden="1" customHeight="1" outlineLevel="1" x14ac:dyDescent="0.35">
      <c r="B64" s="5" t="s">
        <v>532</v>
      </c>
      <c r="C64" s="80" t="s">
        <v>931</v>
      </c>
      <c r="D64" s="89" t="s">
        <v>578</v>
      </c>
      <c r="E64" s="93" t="s">
        <v>44</v>
      </c>
      <c r="F64" s="17"/>
      <c r="G64" s="18"/>
      <c r="H64" s="18"/>
      <c r="I64" s="19"/>
      <c r="J64" s="20"/>
      <c r="K64" s="83">
        <f t="shared" ref="K64:K79" si="4">SUM(F64:J64)</f>
        <v>0</v>
      </c>
      <c r="L64" s="84">
        <v>113.01643333333334</v>
      </c>
      <c r="M64" s="85">
        <f t="shared" ref="M64:M79" si="5">K64*L64</f>
        <v>0</v>
      </c>
      <c r="N64" s="86"/>
    </row>
    <row r="65" spans="2:14" ht="120" hidden="1" outlineLevel="1" x14ac:dyDescent="0.35">
      <c r="B65" s="5" t="s">
        <v>533</v>
      </c>
      <c r="C65" s="80" t="s">
        <v>931</v>
      </c>
      <c r="D65" s="89" t="s">
        <v>579</v>
      </c>
      <c r="E65" s="93" t="s">
        <v>44</v>
      </c>
      <c r="F65" s="17"/>
      <c r="G65" s="18"/>
      <c r="H65" s="18"/>
      <c r="I65" s="19"/>
      <c r="J65" s="20"/>
      <c r="K65" s="83">
        <f t="shared" si="4"/>
        <v>0</v>
      </c>
      <c r="L65" s="84">
        <v>143.87587133333335</v>
      </c>
      <c r="M65" s="85">
        <f t="shared" si="5"/>
        <v>0</v>
      </c>
      <c r="N65" s="86"/>
    </row>
    <row r="66" spans="2:14" ht="118.5" hidden="1" outlineLevel="1" x14ac:dyDescent="0.35">
      <c r="B66" s="5" t="s">
        <v>73</v>
      </c>
      <c r="C66" s="80" t="s">
        <v>931</v>
      </c>
      <c r="D66" s="89" t="s">
        <v>580</v>
      </c>
      <c r="E66" s="93" t="s">
        <v>44</v>
      </c>
      <c r="F66" s="17"/>
      <c r="G66" s="18"/>
      <c r="H66" s="18"/>
      <c r="I66" s="19"/>
      <c r="J66" s="20"/>
      <c r="K66" s="83">
        <f t="shared" si="4"/>
        <v>0</v>
      </c>
      <c r="L66" s="84">
        <v>144.97643333333335</v>
      </c>
      <c r="M66" s="85">
        <f t="shared" si="5"/>
        <v>0</v>
      </c>
      <c r="N66" s="86"/>
    </row>
    <row r="67" spans="2:14" ht="142.5" hidden="1" outlineLevel="1" x14ac:dyDescent="0.35">
      <c r="B67" s="5" t="s">
        <v>74</v>
      </c>
      <c r="C67" s="80" t="s">
        <v>931</v>
      </c>
      <c r="D67" s="89" t="s">
        <v>581</v>
      </c>
      <c r="E67" s="93" t="s">
        <v>44</v>
      </c>
      <c r="F67" s="17"/>
      <c r="G67" s="18"/>
      <c r="H67" s="18"/>
      <c r="I67" s="19"/>
      <c r="J67" s="20"/>
      <c r="K67" s="83">
        <f t="shared" si="4"/>
        <v>0</v>
      </c>
      <c r="L67" s="84">
        <v>144.97643333333335</v>
      </c>
      <c r="M67" s="85">
        <f t="shared" si="5"/>
        <v>0</v>
      </c>
      <c r="N67" s="86"/>
    </row>
    <row r="68" spans="2:14" ht="142.5" hidden="1" outlineLevel="1" x14ac:dyDescent="0.35">
      <c r="B68" s="5" t="s">
        <v>75</v>
      </c>
      <c r="C68" s="80" t="s">
        <v>931</v>
      </c>
      <c r="D68" s="89" t="s">
        <v>582</v>
      </c>
      <c r="E68" s="93" t="s">
        <v>44</v>
      </c>
      <c r="F68" s="17"/>
      <c r="G68" s="18"/>
      <c r="H68" s="18"/>
      <c r="I68" s="19"/>
      <c r="J68" s="20"/>
      <c r="K68" s="83">
        <f t="shared" si="4"/>
        <v>0</v>
      </c>
      <c r="L68" s="84">
        <v>115.46324666666668</v>
      </c>
      <c r="M68" s="85">
        <f t="shared" si="5"/>
        <v>0</v>
      </c>
      <c r="N68" s="86"/>
    </row>
    <row r="69" spans="2:14" ht="118.5" hidden="1" outlineLevel="1" x14ac:dyDescent="0.35">
      <c r="B69" s="5" t="s">
        <v>78</v>
      </c>
      <c r="C69" s="80" t="s">
        <v>931</v>
      </c>
      <c r="D69" s="89" t="s">
        <v>583</v>
      </c>
      <c r="E69" s="93" t="s">
        <v>44</v>
      </c>
      <c r="F69" s="17"/>
      <c r="G69" s="18"/>
      <c r="H69" s="18"/>
      <c r="I69" s="19"/>
      <c r="J69" s="20"/>
      <c r="K69" s="83">
        <f t="shared" si="4"/>
        <v>0</v>
      </c>
      <c r="L69" s="84">
        <v>115.46324666666668</v>
      </c>
      <c r="M69" s="85">
        <f t="shared" si="5"/>
        <v>0</v>
      </c>
      <c r="N69" s="86"/>
    </row>
    <row r="70" spans="2:14" ht="166.5" hidden="1" outlineLevel="1" x14ac:dyDescent="0.35">
      <c r="B70" s="5" t="s">
        <v>80</v>
      </c>
      <c r="C70" s="80" t="s">
        <v>931</v>
      </c>
      <c r="D70" s="89" t="s">
        <v>584</v>
      </c>
      <c r="E70" s="93" t="s">
        <v>44</v>
      </c>
      <c r="F70" s="17"/>
      <c r="G70" s="18"/>
      <c r="H70" s="18"/>
      <c r="I70" s="19"/>
      <c r="J70" s="20"/>
      <c r="K70" s="83">
        <f t="shared" si="4"/>
        <v>0</v>
      </c>
      <c r="L70" s="84">
        <v>115.46324666666668</v>
      </c>
      <c r="M70" s="85">
        <f t="shared" si="5"/>
        <v>0</v>
      </c>
      <c r="N70" s="86"/>
    </row>
    <row r="71" spans="2:14" ht="166.5" hidden="1" outlineLevel="1" x14ac:dyDescent="0.35">
      <c r="B71" s="5" t="s">
        <v>81</v>
      </c>
      <c r="C71" s="80" t="s">
        <v>931</v>
      </c>
      <c r="D71" s="89" t="s">
        <v>585</v>
      </c>
      <c r="E71" s="93" t="s">
        <v>44</v>
      </c>
      <c r="F71" s="17"/>
      <c r="G71" s="18"/>
      <c r="H71" s="18"/>
      <c r="I71" s="19"/>
      <c r="J71" s="20"/>
      <c r="K71" s="83">
        <f t="shared" si="4"/>
        <v>0</v>
      </c>
      <c r="L71" s="84">
        <v>140.49543200000002</v>
      </c>
      <c r="M71" s="85">
        <f t="shared" si="5"/>
        <v>0</v>
      </c>
      <c r="N71" s="86"/>
    </row>
    <row r="72" spans="2:14" ht="118.5" hidden="1" outlineLevel="1" x14ac:dyDescent="0.35">
      <c r="B72" s="5" t="s">
        <v>82</v>
      </c>
      <c r="C72" s="80" t="s">
        <v>931</v>
      </c>
      <c r="D72" s="89" t="s">
        <v>586</v>
      </c>
      <c r="E72" s="93" t="s">
        <v>44</v>
      </c>
      <c r="F72" s="17"/>
      <c r="G72" s="18"/>
      <c r="H72" s="18"/>
      <c r="I72" s="19"/>
      <c r="J72" s="20"/>
      <c r="K72" s="83">
        <f t="shared" si="4"/>
        <v>0</v>
      </c>
      <c r="L72" s="84">
        <v>146.82876533333334</v>
      </c>
      <c r="M72" s="85">
        <f t="shared" si="5"/>
        <v>0</v>
      </c>
      <c r="N72" s="86"/>
    </row>
    <row r="73" spans="2:14" ht="120" hidden="1" outlineLevel="1" x14ac:dyDescent="0.35">
      <c r="B73" s="5" t="s">
        <v>83</v>
      </c>
      <c r="C73" s="80" t="s">
        <v>931</v>
      </c>
      <c r="D73" s="89" t="s">
        <v>587</v>
      </c>
      <c r="E73" s="93" t="s">
        <v>44</v>
      </c>
      <c r="F73" s="17"/>
      <c r="G73" s="18"/>
      <c r="H73" s="18"/>
      <c r="I73" s="19">
        <v>0</v>
      </c>
      <c r="J73" s="20"/>
      <c r="K73" s="83">
        <f t="shared" si="4"/>
        <v>0</v>
      </c>
      <c r="L73" s="84">
        <v>155.79543200000001</v>
      </c>
      <c r="M73" s="85">
        <f t="shared" si="5"/>
        <v>0</v>
      </c>
      <c r="N73" s="86"/>
    </row>
    <row r="74" spans="2:14" ht="120" hidden="1" outlineLevel="1" x14ac:dyDescent="0.35">
      <c r="B74" s="5" t="s">
        <v>84</v>
      </c>
      <c r="C74" s="80" t="s">
        <v>931</v>
      </c>
      <c r="D74" s="89" t="s">
        <v>588</v>
      </c>
      <c r="E74" s="93" t="s">
        <v>44</v>
      </c>
      <c r="F74" s="17"/>
      <c r="G74" s="18"/>
      <c r="H74" s="18"/>
      <c r="I74" s="19">
        <v>50.18</v>
      </c>
      <c r="J74" s="20"/>
      <c r="K74" s="83">
        <f t="shared" si="4"/>
        <v>50.18</v>
      </c>
      <c r="L74" s="84">
        <v>146.82876533333334</v>
      </c>
      <c r="M74" s="85">
        <f t="shared" si="5"/>
        <v>7367.8674444266671</v>
      </c>
      <c r="N74" s="86"/>
    </row>
    <row r="75" spans="2:14" ht="120" hidden="1" outlineLevel="1" x14ac:dyDescent="0.35">
      <c r="B75" s="5" t="s">
        <v>86</v>
      </c>
      <c r="C75" s="80" t="s">
        <v>931</v>
      </c>
      <c r="D75" s="89" t="s">
        <v>589</v>
      </c>
      <c r="E75" s="93" t="s">
        <v>44</v>
      </c>
      <c r="F75" s="17"/>
      <c r="G75" s="18"/>
      <c r="H75" s="18"/>
      <c r="I75" s="19"/>
      <c r="J75" s="20"/>
      <c r="K75" s="83">
        <f t="shared" si="4"/>
        <v>0</v>
      </c>
      <c r="L75" s="84">
        <v>146.82876533333334</v>
      </c>
      <c r="M75" s="85">
        <f t="shared" si="5"/>
        <v>0</v>
      </c>
      <c r="N75" s="86"/>
    </row>
    <row r="76" spans="2:14" s="94" customFormat="1" ht="120" hidden="1" outlineLevel="1" x14ac:dyDescent="0.35">
      <c r="B76" s="5" t="s">
        <v>87</v>
      </c>
      <c r="C76" s="80" t="s">
        <v>931</v>
      </c>
      <c r="D76" s="89" t="s">
        <v>590</v>
      </c>
      <c r="E76" s="93" t="s">
        <v>44</v>
      </c>
      <c r="F76" s="17"/>
      <c r="G76" s="18"/>
      <c r="H76" s="18"/>
      <c r="I76" s="19">
        <v>0</v>
      </c>
      <c r="J76" s="20"/>
      <c r="K76" s="83">
        <f t="shared" si="4"/>
        <v>0</v>
      </c>
      <c r="L76" s="84">
        <v>155.79543200000001</v>
      </c>
      <c r="M76" s="85">
        <f t="shared" si="5"/>
        <v>0</v>
      </c>
      <c r="N76" s="86"/>
    </row>
    <row r="77" spans="2:14" s="94" customFormat="1" ht="46.5" hidden="1" outlineLevel="1" x14ac:dyDescent="0.35">
      <c r="B77" s="5" t="s">
        <v>88</v>
      </c>
      <c r="C77" s="80" t="s">
        <v>931</v>
      </c>
      <c r="D77" s="89" t="s">
        <v>591</v>
      </c>
      <c r="E77" s="105" t="s">
        <v>44</v>
      </c>
      <c r="F77" s="17"/>
      <c r="G77" s="18"/>
      <c r="H77" s="18"/>
      <c r="I77" s="19"/>
      <c r="J77" s="20"/>
      <c r="K77" s="83">
        <f t="shared" si="4"/>
        <v>0</v>
      </c>
      <c r="L77" s="84">
        <v>81.856171500000002</v>
      </c>
      <c r="M77" s="85">
        <f t="shared" si="5"/>
        <v>0</v>
      </c>
      <c r="N77" s="86"/>
    </row>
    <row r="78" spans="2:14" s="94" customFormat="1" ht="70.5" hidden="1" outlineLevel="1" x14ac:dyDescent="0.35">
      <c r="B78" s="5" t="s">
        <v>89</v>
      </c>
      <c r="C78" s="80" t="s">
        <v>931</v>
      </c>
      <c r="D78" s="89" t="s">
        <v>592</v>
      </c>
      <c r="E78" s="105" t="s">
        <v>44</v>
      </c>
      <c r="F78" s="17"/>
      <c r="G78" s="18"/>
      <c r="H78" s="18"/>
      <c r="I78" s="19"/>
      <c r="J78" s="20"/>
      <c r="K78" s="83">
        <f t="shared" si="4"/>
        <v>0</v>
      </c>
      <c r="L78" s="84">
        <v>77.99811316666667</v>
      </c>
      <c r="M78" s="85">
        <f t="shared" si="5"/>
        <v>0</v>
      </c>
      <c r="N78" s="86"/>
    </row>
    <row r="79" spans="2:14" s="94" customFormat="1" ht="48" hidden="1" outlineLevel="1" x14ac:dyDescent="0.35">
      <c r="B79" s="5" t="s">
        <v>90</v>
      </c>
      <c r="C79" s="80" t="s">
        <v>931</v>
      </c>
      <c r="D79" s="89" t="s">
        <v>593</v>
      </c>
      <c r="E79" s="105" t="s">
        <v>44</v>
      </c>
      <c r="F79" s="17"/>
      <c r="G79" s="18"/>
      <c r="H79" s="18"/>
      <c r="I79" s="19"/>
      <c r="J79" s="20"/>
      <c r="K79" s="83">
        <f t="shared" si="4"/>
        <v>0</v>
      </c>
      <c r="L79" s="84">
        <v>88.398113166666676</v>
      </c>
      <c r="M79" s="85">
        <f t="shared" si="5"/>
        <v>0</v>
      </c>
      <c r="N79" s="86"/>
    </row>
    <row r="80" spans="2:14" s="94" customFormat="1" hidden="1" outlineLevel="1" x14ac:dyDescent="0.35">
      <c r="B80" s="4"/>
      <c r="C80" s="87"/>
      <c r="D80" s="74" t="s">
        <v>77</v>
      </c>
      <c r="E80" s="75"/>
      <c r="F80" s="14"/>
      <c r="G80" s="15"/>
      <c r="H80" s="15"/>
      <c r="I80" s="15"/>
      <c r="J80" s="16"/>
      <c r="K80" s="76"/>
      <c r="L80" s="77"/>
      <c r="M80" s="88"/>
      <c r="N80" s="86"/>
    </row>
    <row r="81" spans="1:14" s="94" customFormat="1" ht="120" hidden="1" outlineLevel="1" x14ac:dyDescent="0.35">
      <c r="B81" s="5" t="s">
        <v>91</v>
      </c>
      <c r="C81" s="80" t="s">
        <v>931</v>
      </c>
      <c r="D81" s="89" t="s">
        <v>594</v>
      </c>
      <c r="E81" s="105" t="s">
        <v>44</v>
      </c>
      <c r="F81" s="17"/>
      <c r="G81" s="18"/>
      <c r="H81" s="18"/>
      <c r="I81" s="19">
        <v>11.63</v>
      </c>
      <c r="J81" s="20"/>
      <c r="K81" s="83">
        <f>SUM(F81:J81)</f>
        <v>11.63</v>
      </c>
      <c r="L81" s="84">
        <v>929.435022</v>
      </c>
      <c r="M81" s="85">
        <f>K81*L81</f>
        <v>10809.329305860001</v>
      </c>
      <c r="N81" s="86"/>
    </row>
    <row r="82" spans="1:14" s="94" customFormat="1" ht="46.5" hidden="1" outlineLevel="1" x14ac:dyDescent="0.35">
      <c r="B82" s="5" t="s">
        <v>92</v>
      </c>
      <c r="C82" s="80" t="s">
        <v>931</v>
      </c>
      <c r="D82" s="89" t="s">
        <v>595</v>
      </c>
      <c r="E82" s="105" t="s">
        <v>44</v>
      </c>
      <c r="F82" s="17"/>
      <c r="G82" s="18"/>
      <c r="H82" s="18"/>
      <c r="I82" s="19"/>
      <c r="J82" s="20"/>
      <c r="K82" s="83">
        <f>SUM(F82:J82)</f>
        <v>0</v>
      </c>
      <c r="L82" s="84">
        <v>107.42552726666668</v>
      </c>
      <c r="M82" s="85">
        <f>K82*L82</f>
        <v>0</v>
      </c>
      <c r="N82" s="86"/>
    </row>
    <row r="83" spans="1:14" s="94" customFormat="1" ht="46.5" hidden="1" outlineLevel="1" x14ac:dyDescent="0.35">
      <c r="B83" s="5" t="s">
        <v>93</v>
      </c>
      <c r="C83" s="80" t="s">
        <v>931</v>
      </c>
      <c r="D83" s="89" t="s">
        <v>596</v>
      </c>
      <c r="E83" s="105" t="s">
        <v>44</v>
      </c>
      <c r="F83" s="17"/>
      <c r="G83" s="18"/>
      <c r="H83" s="18"/>
      <c r="I83" s="19"/>
      <c r="J83" s="20"/>
      <c r="K83" s="83">
        <f>SUM(F83:J83)</f>
        <v>0</v>
      </c>
      <c r="L83" s="84">
        <v>107.42552726666668</v>
      </c>
      <c r="M83" s="85">
        <f>K83*L83</f>
        <v>0</v>
      </c>
      <c r="N83" s="86"/>
    </row>
    <row r="84" spans="1:14" s="94" customFormat="1" ht="96" hidden="1" outlineLevel="1" x14ac:dyDescent="0.35">
      <c r="B84" s="5" t="s">
        <v>744</v>
      </c>
      <c r="C84" s="80" t="s">
        <v>931</v>
      </c>
      <c r="D84" s="89" t="s">
        <v>597</v>
      </c>
      <c r="E84" s="105" t="s">
        <v>50</v>
      </c>
      <c r="F84" s="17"/>
      <c r="G84" s="18"/>
      <c r="H84" s="18"/>
      <c r="I84" s="19"/>
      <c r="J84" s="20"/>
      <c r="K84" s="83">
        <f>SUM(F84:J84)</f>
        <v>0</v>
      </c>
      <c r="L84" s="84">
        <v>64.761366666666675</v>
      </c>
      <c r="M84" s="85">
        <f>K84*L84</f>
        <v>0</v>
      </c>
      <c r="N84" s="86"/>
    </row>
    <row r="85" spans="1:14" s="94" customFormat="1" hidden="1" outlineLevel="1" x14ac:dyDescent="0.35">
      <c r="B85" s="4"/>
      <c r="C85" s="87"/>
      <c r="D85" s="74" t="s">
        <v>79</v>
      </c>
      <c r="E85" s="75"/>
      <c r="F85" s="14"/>
      <c r="G85" s="15"/>
      <c r="H85" s="15"/>
      <c r="I85" s="15"/>
      <c r="J85" s="16"/>
      <c r="K85" s="76"/>
      <c r="L85" s="77"/>
      <c r="M85" s="88"/>
      <c r="N85" s="86"/>
    </row>
    <row r="86" spans="1:14" s="72" customFormat="1" ht="48" hidden="1" outlineLevel="1" x14ac:dyDescent="0.3">
      <c r="A86" s="64"/>
      <c r="B86" s="7" t="s">
        <v>745</v>
      </c>
      <c r="C86" s="80" t="s">
        <v>931</v>
      </c>
      <c r="D86" s="89" t="s">
        <v>756</v>
      </c>
      <c r="E86" s="93" t="s">
        <v>44</v>
      </c>
      <c r="F86" s="17"/>
      <c r="G86" s="18"/>
      <c r="H86" s="18"/>
      <c r="I86" s="18">
        <v>32.4</v>
      </c>
      <c r="J86" s="18"/>
      <c r="K86" s="83">
        <f t="shared" ref="K86:K92" si="6">SUM(F86:J86)</f>
        <v>32.4</v>
      </c>
      <c r="L86" s="84">
        <v>464.58201191532652</v>
      </c>
      <c r="M86" s="85">
        <f t="shared" ref="M86:M92" si="7">K86*L86</f>
        <v>15052.457186056579</v>
      </c>
      <c r="N86" s="86"/>
    </row>
    <row r="87" spans="1:14" s="72" customFormat="1" ht="96" hidden="1" outlineLevel="1" x14ac:dyDescent="0.3">
      <c r="A87" s="64"/>
      <c r="B87" s="7" t="s">
        <v>746</v>
      </c>
      <c r="C87" s="80" t="s">
        <v>931</v>
      </c>
      <c r="D87" s="89" t="s">
        <v>755</v>
      </c>
      <c r="E87" s="93" t="s">
        <v>44</v>
      </c>
      <c r="F87" s="17"/>
      <c r="G87" s="18"/>
      <c r="H87" s="18"/>
      <c r="I87" s="18">
        <v>28</v>
      </c>
      <c r="J87" s="18"/>
      <c r="K87" s="83">
        <f t="shared" si="6"/>
        <v>28</v>
      </c>
      <c r="L87" s="84">
        <v>952.9420253547687</v>
      </c>
      <c r="M87" s="85">
        <f t="shared" si="7"/>
        <v>26682.376709933524</v>
      </c>
      <c r="N87" s="86"/>
    </row>
    <row r="88" spans="1:14" s="72" customFormat="1" ht="120" hidden="1" outlineLevel="1" x14ac:dyDescent="0.3">
      <c r="A88" s="64"/>
      <c r="B88" s="7" t="s">
        <v>747</v>
      </c>
      <c r="C88" s="80" t="s">
        <v>931</v>
      </c>
      <c r="D88" s="89" t="s">
        <v>757</v>
      </c>
      <c r="E88" s="93" t="s">
        <v>44</v>
      </c>
      <c r="F88" s="17"/>
      <c r="G88" s="18"/>
      <c r="H88" s="18"/>
      <c r="I88" s="19"/>
      <c r="J88" s="20"/>
      <c r="K88" s="83">
        <f t="shared" si="6"/>
        <v>0</v>
      </c>
      <c r="L88" s="84">
        <v>856.93375994676205</v>
      </c>
      <c r="M88" s="85">
        <f t="shared" si="7"/>
        <v>0</v>
      </c>
      <c r="N88" s="86"/>
    </row>
    <row r="89" spans="1:14" s="72" customFormat="1" ht="72" hidden="1" outlineLevel="1" x14ac:dyDescent="0.3">
      <c r="A89" s="64"/>
      <c r="B89" s="7" t="s">
        <v>748</v>
      </c>
      <c r="C89" s="80" t="s">
        <v>931</v>
      </c>
      <c r="D89" s="89" t="s">
        <v>759</v>
      </c>
      <c r="E89" s="93" t="s">
        <v>44</v>
      </c>
      <c r="F89" s="17"/>
      <c r="G89" s="18"/>
      <c r="H89" s="18"/>
      <c r="I89" s="18">
        <v>13.9</v>
      </c>
      <c r="J89" s="18"/>
      <c r="K89" s="83">
        <f t="shared" si="6"/>
        <v>13.9</v>
      </c>
      <c r="L89" s="84">
        <v>1895.775358688102</v>
      </c>
      <c r="M89" s="85">
        <f t="shared" si="7"/>
        <v>26351.277485764618</v>
      </c>
      <c r="N89" s="86"/>
    </row>
    <row r="90" spans="1:14" s="72" customFormat="1" ht="72" hidden="1" outlineLevel="1" x14ac:dyDescent="0.3">
      <c r="A90" s="64"/>
      <c r="B90" s="7" t="s">
        <v>749</v>
      </c>
      <c r="C90" s="80" t="s">
        <v>931</v>
      </c>
      <c r="D90" s="89" t="s">
        <v>758</v>
      </c>
      <c r="E90" s="93" t="s">
        <v>44</v>
      </c>
      <c r="F90" s="17"/>
      <c r="G90" s="18"/>
      <c r="H90" s="18"/>
      <c r="I90" s="18">
        <v>16.200000000000003</v>
      </c>
      <c r="J90" s="18"/>
      <c r="K90" s="83">
        <f t="shared" si="6"/>
        <v>16.200000000000003</v>
      </c>
      <c r="L90" s="84">
        <v>768.95976309341177</v>
      </c>
      <c r="M90" s="85">
        <f t="shared" si="7"/>
        <v>12457.148162113273</v>
      </c>
      <c r="N90" s="86"/>
    </row>
    <row r="91" spans="1:14" s="72" customFormat="1" ht="72" hidden="1" outlineLevel="1" x14ac:dyDescent="0.3">
      <c r="A91" s="64"/>
      <c r="B91" s="7" t="s">
        <v>789</v>
      </c>
      <c r="C91" s="80" t="s">
        <v>931</v>
      </c>
      <c r="D91" s="89" t="s">
        <v>760</v>
      </c>
      <c r="E91" s="93" t="s">
        <v>44</v>
      </c>
      <c r="F91" s="17"/>
      <c r="G91" s="18"/>
      <c r="H91" s="18"/>
      <c r="I91" s="18">
        <v>4.5999999999999996</v>
      </c>
      <c r="J91" s="18"/>
      <c r="K91" s="83">
        <f t="shared" si="6"/>
        <v>4.5999999999999996</v>
      </c>
      <c r="L91" s="84">
        <v>845.5128247254388</v>
      </c>
      <c r="M91" s="85">
        <f t="shared" si="7"/>
        <v>3889.3589937370184</v>
      </c>
      <c r="N91" s="86"/>
    </row>
    <row r="92" spans="1:14" s="72" customFormat="1" ht="168" hidden="1" outlineLevel="1" x14ac:dyDescent="0.3">
      <c r="A92" s="64"/>
      <c r="B92" s="7" t="s">
        <v>790</v>
      </c>
      <c r="C92" s="80" t="s">
        <v>931</v>
      </c>
      <c r="D92" s="89" t="s">
        <v>761</v>
      </c>
      <c r="E92" s="105" t="s">
        <v>44</v>
      </c>
      <c r="F92" s="17"/>
      <c r="G92" s="18"/>
      <c r="H92" s="18"/>
      <c r="I92" s="18"/>
      <c r="J92" s="18"/>
      <c r="K92" s="83">
        <f t="shared" si="6"/>
        <v>0</v>
      </c>
      <c r="L92" s="84">
        <v>976.14500166410983</v>
      </c>
      <c r="M92" s="85">
        <f t="shared" si="7"/>
        <v>0</v>
      </c>
      <c r="N92" s="86"/>
    </row>
    <row r="93" spans="1:14" s="94" customFormat="1" hidden="1" outlineLevel="1" x14ac:dyDescent="0.35">
      <c r="B93" s="4"/>
      <c r="C93" s="87"/>
      <c r="D93" s="74" t="s">
        <v>85</v>
      </c>
      <c r="E93" s="75"/>
      <c r="F93" s="14"/>
      <c r="G93" s="15"/>
      <c r="H93" s="15"/>
      <c r="I93" s="15"/>
      <c r="J93" s="16"/>
      <c r="K93" s="76"/>
      <c r="L93" s="77"/>
      <c r="M93" s="88"/>
      <c r="N93" s="86"/>
    </row>
    <row r="94" spans="1:14" s="94" customFormat="1" ht="66.75" hidden="1" customHeight="1" outlineLevel="1" x14ac:dyDescent="0.35">
      <c r="B94" s="7" t="s">
        <v>791</v>
      </c>
      <c r="C94" s="80" t="s">
        <v>931</v>
      </c>
      <c r="D94" s="106" t="s">
        <v>841</v>
      </c>
      <c r="E94" s="100" t="s">
        <v>36</v>
      </c>
      <c r="F94" s="17"/>
      <c r="G94" s="18"/>
      <c r="H94" s="18"/>
      <c r="I94" s="19">
        <v>12</v>
      </c>
      <c r="J94" s="20"/>
      <c r="K94" s="83">
        <f t="shared" ref="K94:K100" si="8">SUM(F94:J94)</f>
        <v>12</v>
      </c>
      <c r="L94" s="84">
        <v>754.12086666666676</v>
      </c>
      <c r="M94" s="85">
        <f t="shared" ref="M94:M100" si="9">K94*L94</f>
        <v>9049.4504000000015</v>
      </c>
      <c r="N94" s="86"/>
    </row>
    <row r="95" spans="1:14" s="94" customFormat="1" ht="118.5" hidden="1" outlineLevel="1" x14ac:dyDescent="0.35">
      <c r="B95" s="7" t="s">
        <v>792</v>
      </c>
      <c r="C95" s="80" t="s">
        <v>931</v>
      </c>
      <c r="D95" s="106" t="s">
        <v>750</v>
      </c>
      <c r="E95" s="100" t="s">
        <v>36</v>
      </c>
      <c r="F95" s="17"/>
      <c r="G95" s="18"/>
      <c r="H95" s="18"/>
      <c r="I95" s="19">
        <v>7</v>
      </c>
      <c r="J95" s="20"/>
      <c r="K95" s="83">
        <f t="shared" si="8"/>
        <v>7</v>
      </c>
      <c r="L95" s="84">
        <v>2127.4032008108998</v>
      </c>
      <c r="M95" s="85">
        <f t="shared" si="9"/>
        <v>14891.822405676299</v>
      </c>
      <c r="N95" s="86"/>
    </row>
    <row r="96" spans="1:14" s="94" customFormat="1" ht="142.5" hidden="1" outlineLevel="1" x14ac:dyDescent="0.35">
      <c r="B96" s="7" t="s">
        <v>793</v>
      </c>
      <c r="C96" s="80" t="s">
        <v>931</v>
      </c>
      <c r="D96" s="89" t="s">
        <v>751</v>
      </c>
      <c r="E96" s="100" t="s">
        <v>36</v>
      </c>
      <c r="F96" s="17"/>
      <c r="G96" s="18"/>
      <c r="H96" s="18"/>
      <c r="I96" s="19"/>
      <c r="J96" s="20"/>
      <c r="K96" s="83">
        <f t="shared" si="8"/>
        <v>0</v>
      </c>
      <c r="L96" s="84">
        <v>2751.8291882243007</v>
      </c>
      <c r="M96" s="85">
        <f t="shared" si="9"/>
        <v>0</v>
      </c>
      <c r="N96" s="86"/>
    </row>
    <row r="97" spans="1:14" s="94" customFormat="1" ht="214.5" hidden="1" outlineLevel="1" x14ac:dyDescent="0.35">
      <c r="B97" s="7" t="s">
        <v>794</v>
      </c>
      <c r="C97" s="80" t="s">
        <v>931</v>
      </c>
      <c r="D97" s="106" t="s">
        <v>754</v>
      </c>
      <c r="E97" s="100" t="s">
        <v>36</v>
      </c>
      <c r="F97" s="17"/>
      <c r="G97" s="18"/>
      <c r="H97" s="18"/>
      <c r="I97" s="19"/>
      <c r="J97" s="20"/>
      <c r="K97" s="83">
        <f t="shared" si="8"/>
        <v>0</v>
      </c>
      <c r="L97" s="84">
        <v>2379.8620000000005</v>
      </c>
      <c r="M97" s="85">
        <f t="shared" si="9"/>
        <v>0</v>
      </c>
      <c r="N97" s="86"/>
    </row>
    <row r="98" spans="1:14" s="94" customFormat="1" ht="118.5" hidden="1" outlineLevel="1" x14ac:dyDescent="0.35">
      <c r="B98" s="7" t="s">
        <v>795</v>
      </c>
      <c r="C98" s="80" t="s">
        <v>931</v>
      </c>
      <c r="D98" s="89" t="s">
        <v>752</v>
      </c>
      <c r="E98" s="100" t="s">
        <v>36</v>
      </c>
      <c r="F98" s="17"/>
      <c r="G98" s="18"/>
      <c r="H98" s="18"/>
      <c r="I98" s="19"/>
      <c r="J98" s="20"/>
      <c r="K98" s="83">
        <f t="shared" si="8"/>
        <v>0</v>
      </c>
      <c r="L98" s="84">
        <v>2286.2440855042555</v>
      </c>
      <c r="M98" s="85">
        <f t="shared" si="9"/>
        <v>0</v>
      </c>
      <c r="N98" s="86"/>
    </row>
    <row r="99" spans="1:14" s="94" customFormat="1" ht="190.5" hidden="1" outlineLevel="1" x14ac:dyDescent="0.35">
      <c r="B99" s="7" t="s">
        <v>796</v>
      </c>
      <c r="C99" s="80" t="s">
        <v>931</v>
      </c>
      <c r="D99" s="89" t="s">
        <v>753</v>
      </c>
      <c r="E99" s="100" t="s">
        <v>36</v>
      </c>
      <c r="F99" s="17"/>
      <c r="G99" s="18"/>
      <c r="H99" s="18"/>
      <c r="I99" s="19"/>
      <c r="J99" s="20"/>
      <c r="K99" s="83">
        <f t="shared" si="8"/>
        <v>0</v>
      </c>
      <c r="L99" s="84">
        <v>2182.8073333333336</v>
      </c>
      <c r="M99" s="85">
        <f t="shared" si="9"/>
        <v>0</v>
      </c>
      <c r="N99" s="86"/>
    </row>
    <row r="100" spans="1:14" s="94" customFormat="1" ht="142.5" hidden="1" outlineLevel="1" x14ac:dyDescent="0.35">
      <c r="B100" s="7" t="s">
        <v>797</v>
      </c>
      <c r="C100" s="80" t="s">
        <v>931</v>
      </c>
      <c r="D100" s="89" t="s">
        <v>926</v>
      </c>
      <c r="E100" s="100" t="s">
        <v>36</v>
      </c>
      <c r="F100" s="17"/>
      <c r="G100" s="18"/>
      <c r="H100" s="18"/>
      <c r="I100" s="19"/>
      <c r="J100" s="20"/>
      <c r="K100" s="83">
        <f t="shared" si="8"/>
        <v>0</v>
      </c>
      <c r="L100" s="84">
        <v>2165.8207521709223</v>
      </c>
      <c r="M100" s="85">
        <f t="shared" si="9"/>
        <v>0</v>
      </c>
      <c r="N100" s="86"/>
    </row>
    <row r="101" spans="1:14" s="94" customFormat="1" hidden="1" outlineLevel="1" x14ac:dyDescent="0.35">
      <c r="B101" s="4"/>
      <c r="C101" s="87"/>
      <c r="D101" s="74" t="s">
        <v>762</v>
      </c>
      <c r="E101" s="75"/>
      <c r="F101" s="14"/>
      <c r="G101" s="15"/>
      <c r="H101" s="15"/>
      <c r="I101" s="15"/>
      <c r="J101" s="16"/>
      <c r="K101" s="76"/>
      <c r="L101" s="77"/>
      <c r="M101" s="88"/>
      <c r="N101" s="86"/>
    </row>
    <row r="102" spans="1:14" s="94" customFormat="1" ht="96" hidden="1" outlineLevel="1" x14ac:dyDescent="0.35">
      <c r="B102" s="7" t="s">
        <v>798</v>
      </c>
      <c r="C102" s="80" t="s">
        <v>931</v>
      </c>
      <c r="D102" s="89" t="s">
        <v>927</v>
      </c>
      <c r="E102" s="100" t="s">
        <v>185</v>
      </c>
      <c r="F102" s="17"/>
      <c r="G102" s="18"/>
      <c r="H102" s="18"/>
      <c r="I102" s="19"/>
      <c r="J102" s="20"/>
      <c r="K102" s="83">
        <f>SUM(F102:J102)</f>
        <v>0</v>
      </c>
      <c r="L102" s="84">
        <v>640.52746666666678</v>
      </c>
      <c r="M102" s="85">
        <f>K102*L102</f>
        <v>0</v>
      </c>
      <c r="N102" s="86"/>
    </row>
    <row r="103" spans="1:14" s="94" customFormat="1" ht="96" hidden="1" outlineLevel="1" x14ac:dyDescent="0.35">
      <c r="B103" s="7" t="s">
        <v>799</v>
      </c>
      <c r="C103" s="80" t="s">
        <v>931</v>
      </c>
      <c r="D103" s="89" t="s">
        <v>928</v>
      </c>
      <c r="E103" s="100" t="s">
        <v>185</v>
      </c>
      <c r="F103" s="17"/>
      <c r="G103" s="18"/>
      <c r="H103" s="18"/>
      <c r="I103" s="19"/>
      <c r="J103" s="20"/>
      <c r="K103" s="83">
        <f>SUM(F103:J103)</f>
        <v>0</v>
      </c>
      <c r="L103" s="84">
        <v>640.52746666666678</v>
      </c>
      <c r="M103" s="85">
        <f>K103*L103</f>
        <v>0</v>
      </c>
      <c r="N103" s="86"/>
    </row>
    <row r="104" spans="1:14" s="94" customFormat="1" ht="72.75" hidden="1" outlineLevel="1" thickBot="1" x14ac:dyDescent="0.4">
      <c r="B104" s="7" t="s">
        <v>842</v>
      </c>
      <c r="C104" s="80" t="s">
        <v>931</v>
      </c>
      <c r="D104" s="89" t="s">
        <v>929</v>
      </c>
      <c r="E104" s="100" t="s">
        <v>36</v>
      </c>
      <c r="F104" s="17"/>
      <c r="G104" s="18"/>
      <c r="H104" s="18"/>
      <c r="I104" s="19"/>
      <c r="J104" s="20"/>
      <c r="K104" s="83">
        <f>SUM(F104:J104)</f>
        <v>0</v>
      </c>
      <c r="L104" s="84">
        <v>640.52746666666678</v>
      </c>
      <c r="M104" s="85">
        <f>K104*L104</f>
        <v>0</v>
      </c>
      <c r="N104" s="86"/>
    </row>
    <row r="105" spans="1:14" s="72" customFormat="1" ht="24.75" collapsed="1" thickBot="1" x14ac:dyDescent="0.35">
      <c r="A105" s="64"/>
      <c r="B105" s="65" t="s">
        <v>94</v>
      </c>
      <c r="C105" s="66"/>
      <c r="D105" s="67"/>
      <c r="E105" s="67"/>
      <c r="F105" s="1"/>
      <c r="G105" s="2"/>
      <c r="H105" s="2"/>
      <c r="I105" s="2"/>
      <c r="J105" s="3"/>
      <c r="K105" s="69"/>
      <c r="L105" s="95"/>
      <c r="M105" s="96">
        <f>SUM(M106:M112)</f>
        <v>33499.212591082665</v>
      </c>
      <c r="N105" s="97"/>
    </row>
    <row r="106" spans="1:14" s="94" customFormat="1" ht="48" hidden="1" outlineLevel="1" x14ac:dyDescent="0.35">
      <c r="B106" s="7" t="s">
        <v>95</v>
      </c>
      <c r="C106" s="80" t="s">
        <v>931</v>
      </c>
      <c r="D106" s="89" t="s">
        <v>598</v>
      </c>
      <c r="E106" s="92" t="s">
        <v>44</v>
      </c>
      <c r="F106" s="17"/>
      <c r="G106" s="18"/>
      <c r="H106" s="18"/>
      <c r="I106" s="19">
        <v>1026.28</v>
      </c>
      <c r="J106" s="20"/>
      <c r="K106" s="83">
        <f t="shared" ref="K106:K111" si="10">SUM(F106:J106)</f>
        <v>1026.28</v>
      </c>
      <c r="L106" s="84">
        <v>25.634280533333335</v>
      </c>
      <c r="M106" s="85">
        <f>K106*L106</f>
        <v>26307.949425749335</v>
      </c>
      <c r="N106" s="86"/>
    </row>
    <row r="107" spans="1:14" s="94" customFormat="1" ht="70.5" hidden="1" outlineLevel="1" x14ac:dyDescent="0.35">
      <c r="B107" s="7" t="s">
        <v>96</v>
      </c>
      <c r="C107" s="80" t="s">
        <v>931</v>
      </c>
      <c r="D107" s="89" t="s">
        <v>599</v>
      </c>
      <c r="E107" s="92" t="s">
        <v>44</v>
      </c>
      <c r="F107" s="17"/>
      <c r="G107" s="18"/>
      <c r="H107" s="18"/>
      <c r="I107" s="19">
        <v>0</v>
      </c>
      <c r="J107" s="20"/>
      <c r="K107" s="83">
        <f t="shared" si="10"/>
        <v>0</v>
      </c>
      <c r="L107" s="84">
        <v>79.854929421993816</v>
      </c>
      <c r="M107" s="85">
        <f t="shared" ref="M107:M112" si="11">K107*L107</f>
        <v>0</v>
      </c>
      <c r="N107" s="86"/>
    </row>
    <row r="108" spans="1:14" s="94" customFormat="1" ht="48" hidden="1" outlineLevel="1" x14ac:dyDescent="0.35">
      <c r="B108" s="7" t="s">
        <v>97</v>
      </c>
      <c r="C108" s="80" t="s">
        <v>931</v>
      </c>
      <c r="D108" s="89" t="s">
        <v>600</v>
      </c>
      <c r="E108" s="92" t="s">
        <v>44</v>
      </c>
      <c r="F108" s="17"/>
      <c r="G108" s="18"/>
      <c r="H108" s="18"/>
      <c r="I108" s="19">
        <v>292.95999999999998</v>
      </c>
      <c r="J108" s="20"/>
      <c r="K108" s="83">
        <f t="shared" si="10"/>
        <v>292.95999999999998</v>
      </c>
      <c r="L108" s="84">
        <v>23.103150000000003</v>
      </c>
      <c r="M108" s="85">
        <f t="shared" si="11"/>
        <v>6768.2988240000004</v>
      </c>
      <c r="N108" s="86"/>
    </row>
    <row r="109" spans="1:14" s="94" customFormat="1" ht="42.75" hidden="1" customHeight="1" outlineLevel="1" x14ac:dyDescent="0.35">
      <c r="B109" s="7" t="s">
        <v>98</v>
      </c>
      <c r="C109" s="80" t="s">
        <v>931</v>
      </c>
      <c r="D109" s="106" t="s">
        <v>601</v>
      </c>
      <c r="E109" s="92" t="s">
        <v>44</v>
      </c>
      <c r="F109" s="17"/>
      <c r="G109" s="18"/>
      <c r="H109" s="18"/>
      <c r="I109" s="19">
        <v>5.95</v>
      </c>
      <c r="J109" s="20"/>
      <c r="K109" s="83">
        <f t="shared" si="10"/>
        <v>5.95</v>
      </c>
      <c r="L109" s="84">
        <v>56.25383333333334</v>
      </c>
      <c r="M109" s="85">
        <f t="shared" si="11"/>
        <v>334.71030833333339</v>
      </c>
      <c r="N109" s="86"/>
    </row>
    <row r="110" spans="1:14" s="94" customFormat="1" ht="72" hidden="1" outlineLevel="1" x14ac:dyDescent="0.35">
      <c r="B110" s="7" t="s">
        <v>99</v>
      </c>
      <c r="C110" s="80" t="s">
        <v>931</v>
      </c>
      <c r="D110" s="106" t="s">
        <v>617</v>
      </c>
      <c r="E110" s="92" t="s">
        <v>44</v>
      </c>
      <c r="F110" s="17"/>
      <c r="G110" s="18"/>
      <c r="H110" s="18"/>
      <c r="I110" s="19"/>
      <c r="J110" s="20"/>
      <c r="K110" s="83">
        <f>SUM(F110:J110)</f>
        <v>0</v>
      </c>
      <c r="L110" s="84">
        <v>138.26360000000003</v>
      </c>
      <c r="M110" s="85">
        <f t="shared" si="11"/>
        <v>0</v>
      </c>
      <c r="N110" s="86"/>
    </row>
    <row r="111" spans="1:14" s="94" customFormat="1" ht="69" hidden="1" customHeight="1" outlineLevel="1" x14ac:dyDescent="0.35">
      <c r="B111" s="7" t="s">
        <v>100</v>
      </c>
      <c r="C111" s="80" t="s">
        <v>931</v>
      </c>
      <c r="D111" s="89" t="s">
        <v>618</v>
      </c>
      <c r="E111" s="92" t="s">
        <v>44</v>
      </c>
      <c r="F111" s="17"/>
      <c r="G111" s="18"/>
      <c r="H111" s="18"/>
      <c r="I111" s="19">
        <v>3.82</v>
      </c>
      <c r="J111" s="20"/>
      <c r="K111" s="83">
        <f t="shared" si="10"/>
        <v>3.82</v>
      </c>
      <c r="L111" s="84">
        <v>23.103150000000003</v>
      </c>
      <c r="M111" s="85">
        <f t="shared" si="11"/>
        <v>88.254033000000007</v>
      </c>
      <c r="N111" s="86"/>
    </row>
    <row r="112" spans="1:14" s="94" customFormat="1" ht="57.75" hidden="1" customHeight="1" outlineLevel="1" thickBot="1" x14ac:dyDescent="0.4">
      <c r="B112" s="7" t="s">
        <v>537</v>
      </c>
      <c r="C112" s="80" t="s">
        <v>931</v>
      </c>
      <c r="D112" s="89" t="s">
        <v>602</v>
      </c>
      <c r="E112" s="92" t="s">
        <v>50</v>
      </c>
      <c r="F112" s="17"/>
      <c r="G112" s="18"/>
      <c r="H112" s="18"/>
      <c r="I112" s="19">
        <v>0</v>
      </c>
      <c r="J112" s="20"/>
      <c r="K112" s="83">
        <f>SUM(F112:J112)</f>
        <v>0</v>
      </c>
      <c r="L112" s="84">
        <v>14.815360000000004</v>
      </c>
      <c r="M112" s="85">
        <f t="shared" si="11"/>
        <v>0</v>
      </c>
      <c r="N112" s="86"/>
    </row>
    <row r="113" spans="1:14" s="94" customFormat="1" ht="24.75" collapsed="1" thickBot="1" x14ac:dyDescent="0.4">
      <c r="B113" s="65" t="s">
        <v>101</v>
      </c>
      <c r="C113" s="66"/>
      <c r="D113" s="67"/>
      <c r="E113" s="67"/>
      <c r="F113" s="1"/>
      <c r="G113" s="2"/>
      <c r="H113" s="2"/>
      <c r="I113" s="2"/>
      <c r="J113" s="3"/>
      <c r="K113" s="69"/>
      <c r="L113" s="95"/>
      <c r="M113" s="96">
        <f>SUM(M114:M123)</f>
        <v>33072.765259633336</v>
      </c>
      <c r="N113" s="97"/>
    </row>
    <row r="114" spans="1:14" s="94" customFormat="1" hidden="1" outlineLevel="1" x14ac:dyDescent="0.35">
      <c r="B114" s="4"/>
      <c r="C114" s="87"/>
      <c r="D114" s="74" t="s">
        <v>102</v>
      </c>
      <c r="E114" s="75"/>
      <c r="F114" s="14"/>
      <c r="G114" s="15"/>
      <c r="H114" s="15"/>
      <c r="I114" s="15"/>
      <c r="J114" s="16"/>
      <c r="K114" s="76"/>
      <c r="L114" s="77"/>
      <c r="M114" s="88"/>
      <c r="N114" s="86"/>
    </row>
    <row r="115" spans="1:14" s="94" customFormat="1" ht="52.5" hidden="1" customHeight="1" outlineLevel="1" x14ac:dyDescent="0.35">
      <c r="B115" s="7" t="s">
        <v>103</v>
      </c>
      <c r="C115" s="80" t="s">
        <v>931</v>
      </c>
      <c r="D115" s="89" t="s">
        <v>603</v>
      </c>
      <c r="E115" s="92" t="s">
        <v>44</v>
      </c>
      <c r="F115" s="17"/>
      <c r="G115" s="18"/>
      <c r="H115" s="18"/>
      <c r="I115" s="19">
        <v>612.84</v>
      </c>
      <c r="J115" s="20"/>
      <c r="K115" s="83">
        <f t="shared" ref="K115:K120" si="12">SUM(F115:J115)</f>
        <v>612.84</v>
      </c>
      <c r="L115" s="84">
        <v>31.289145000000001</v>
      </c>
      <c r="M115" s="85">
        <f t="shared" ref="M115:M120" si="13">K115*L115</f>
        <v>19175.239621800003</v>
      </c>
      <c r="N115" s="86"/>
    </row>
    <row r="116" spans="1:14" s="94" customFormat="1" ht="52.5" hidden="1" customHeight="1" outlineLevel="1" x14ac:dyDescent="0.35">
      <c r="B116" s="7" t="s">
        <v>104</v>
      </c>
      <c r="C116" s="80" t="s">
        <v>931</v>
      </c>
      <c r="D116" s="89" t="s">
        <v>604</v>
      </c>
      <c r="E116" s="102" t="s">
        <v>44</v>
      </c>
      <c r="F116" s="17"/>
      <c r="G116" s="18"/>
      <c r="H116" s="18"/>
      <c r="I116" s="19">
        <v>66.599999999999994</v>
      </c>
      <c r="J116" s="20"/>
      <c r="K116" s="83">
        <f t="shared" si="12"/>
        <v>66.599999999999994</v>
      </c>
      <c r="L116" s="84">
        <v>32.046898333333338</v>
      </c>
      <c r="M116" s="85">
        <f t="shared" si="13"/>
        <v>2134.323429</v>
      </c>
      <c r="N116" s="86"/>
    </row>
    <row r="117" spans="1:14" s="94" customFormat="1" ht="52.5" hidden="1" customHeight="1" outlineLevel="1" x14ac:dyDescent="0.35">
      <c r="B117" s="7" t="s">
        <v>105</v>
      </c>
      <c r="C117" s="80" t="s">
        <v>931</v>
      </c>
      <c r="D117" s="89" t="s">
        <v>605</v>
      </c>
      <c r="E117" s="102" t="s">
        <v>44</v>
      </c>
      <c r="F117" s="17"/>
      <c r="G117" s="18"/>
      <c r="H117" s="18"/>
      <c r="I117" s="19">
        <v>98.57</v>
      </c>
      <c r="J117" s="20"/>
      <c r="K117" s="83">
        <f t="shared" si="12"/>
        <v>98.57</v>
      </c>
      <c r="L117" s="84">
        <v>34.453565000000005</v>
      </c>
      <c r="M117" s="85">
        <f t="shared" si="13"/>
        <v>3396.0879020500001</v>
      </c>
      <c r="N117" s="86"/>
    </row>
    <row r="118" spans="1:14" s="94" customFormat="1" ht="52.5" hidden="1" customHeight="1" outlineLevel="1" x14ac:dyDescent="0.35">
      <c r="B118" s="7" t="s">
        <v>106</v>
      </c>
      <c r="C118" s="80" t="s">
        <v>931</v>
      </c>
      <c r="D118" s="89" t="s">
        <v>606</v>
      </c>
      <c r="E118" s="102" t="s">
        <v>44</v>
      </c>
      <c r="F118" s="17"/>
      <c r="G118" s="18"/>
      <c r="H118" s="18"/>
      <c r="I118" s="19">
        <v>20.52</v>
      </c>
      <c r="J118" s="20"/>
      <c r="K118" s="83">
        <f t="shared" si="12"/>
        <v>20.52</v>
      </c>
      <c r="L118" s="84">
        <v>32.990231666666666</v>
      </c>
      <c r="M118" s="85">
        <f t="shared" si="13"/>
        <v>676.95955379999998</v>
      </c>
      <c r="N118" s="86"/>
    </row>
    <row r="119" spans="1:14" s="94" customFormat="1" ht="52.5" hidden="1" customHeight="1" outlineLevel="1" x14ac:dyDescent="0.35">
      <c r="B119" s="7" t="s">
        <v>107</v>
      </c>
      <c r="C119" s="80" t="s">
        <v>931</v>
      </c>
      <c r="D119" s="89" t="s">
        <v>607</v>
      </c>
      <c r="E119" s="102" t="s">
        <v>44</v>
      </c>
      <c r="F119" s="17"/>
      <c r="G119" s="18"/>
      <c r="H119" s="18"/>
      <c r="I119" s="19">
        <v>31.740000000000002</v>
      </c>
      <c r="J119" s="20"/>
      <c r="K119" s="83">
        <f t="shared" si="12"/>
        <v>31.740000000000002</v>
      </c>
      <c r="L119" s="84">
        <v>34.453565000000005</v>
      </c>
      <c r="M119" s="85">
        <f t="shared" si="13"/>
        <v>1093.5561531000003</v>
      </c>
      <c r="N119" s="86"/>
    </row>
    <row r="120" spans="1:14" s="94" customFormat="1" ht="52.5" hidden="1" customHeight="1" outlineLevel="1" x14ac:dyDescent="0.35">
      <c r="B120" s="7" t="s">
        <v>534</v>
      </c>
      <c r="C120" s="80" t="s">
        <v>931</v>
      </c>
      <c r="D120" s="89" t="s">
        <v>608</v>
      </c>
      <c r="E120" s="102" t="s">
        <v>44</v>
      </c>
      <c r="F120" s="17"/>
      <c r="G120" s="18"/>
      <c r="H120" s="18"/>
      <c r="I120" s="19"/>
      <c r="J120" s="20"/>
      <c r="K120" s="83">
        <f t="shared" si="12"/>
        <v>0</v>
      </c>
      <c r="L120" s="84">
        <v>35.211318333333338</v>
      </c>
      <c r="M120" s="85">
        <f t="shared" si="13"/>
        <v>0</v>
      </c>
      <c r="N120" s="86"/>
    </row>
    <row r="121" spans="1:14" s="94" customFormat="1" hidden="1" outlineLevel="1" x14ac:dyDescent="0.35">
      <c r="B121" s="4"/>
      <c r="C121" s="87"/>
      <c r="D121" s="74" t="s">
        <v>108</v>
      </c>
      <c r="E121" s="75"/>
      <c r="F121" s="14"/>
      <c r="G121" s="15"/>
      <c r="H121" s="15"/>
      <c r="I121" s="15"/>
      <c r="J121" s="16"/>
      <c r="K121" s="76"/>
      <c r="L121" s="77"/>
      <c r="M121" s="88"/>
      <c r="N121" s="86"/>
    </row>
    <row r="122" spans="1:14" s="94" customFormat="1" ht="55.5" hidden="1" customHeight="1" outlineLevel="1" x14ac:dyDescent="0.35">
      <c r="B122" s="7" t="s">
        <v>535</v>
      </c>
      <c r="C122" s="80" t="s">
        <v>931</v>
      </c>
      <c r="D122" s="106" t="s">
        <v>609</v>
      </c>
      <c r="E122" s="102" t="s">
        <v>44</v>
      </c>
      <c r="F122" s="17"/>
      <c r="G122" s="18"/>
      <c r="H122" s="18"/>
      <c r="I122" s="19">
        <v>5.95</v>
      </c>
      <c r="J122" s="20"/>
      <c r="K122" s="83">
        <f>SUM(F122:J122)</f>
        <v>5.95</v>
      </c>
      <c r="L122" s="84">
        <v>30.531391666666668</v>
      </c>
      <c r="M122" s="85">
        <f>K122*L122</f>
        <v>181.66178041666669</v>
      </c>
      <c r="N122" s="86"/>
    </row>
    <row r="123" spans="1:14" s="94" customFormat="1" ht="55.5" hidden="1" customHeight="1" outlineLevel="1" thickBot="1" x14ac:dyDescent="0.4">
      <c r="B123" s="7" t="s">
        <v>536</v>
      </c>
      <c r="C123" s="80" t="s">
        <v>931</v>
      </c>
      <c r="D123" s="106" t="s">
        <v>610</v>
      </c>
      <c r="E123" s="102" t="s">
        <v>44</v>
      </c>
      <c r="F123" s="17"/>
      <c r="G123" s="18"/>
      <c r="H123" s="18"/>
      <c r="I123" s="19">
        <v>292.95999999999998</v>
      </c>
      <c r="J123" s="20"/>
      <c r="K123" s="83">
        <f>SUM(F123:J123)</f>
        <v>292.95999999999998</v>
      </c>
      <c r="L123" s="84">
        <v>21.896971666666669</v>
      </c>
      <c r="M123" s="85">
        <f>K123*L123</f>
        <v>6414.9368194666667</v>
      </c>
      <c r="N123" s="86"/>
    </row>
    <row r="124" spans="1:14" s="94" customFormat="1" ht="24.75" collapsed="1" thickBot="1" x14ac:dyDescent="0.4">
      <c r="B124" s="65" t="s">
        <v>500</v>
      </c>
      <c r="C124" s="66"/>
      <c r="D124" s="67"/>
      <c r="E124" s="67"/>
      <c r="F124" s="1"/>
      <c r="G124" s="2"/>
      <c r="H124" s="2"/>
      <c r="I124" s="2"/>
      <c r="J124" s="3"/>
      <c r="K124" s="69"/>
      <c r="L124" s="95"/>
      <c r="M124" s="96">
        <f>SUM(M125:M125)</f>
        <v>2403.2688294999998</v>
      </c>
      <c r="N124" s="97"/>
    </row>
    <row r="125" spans="1:14" s="94" customFormat="1" ht="30.75" hidden="1" customHeight="1" outlineLevel="1" thickBot="1" x14ac:dyDescent="0.4">
      <c r="B125" s="10" t="s">
        <v>109</v>
      </c>
      <c r="C125" s="80" t="s">
        <v>931</v>
      </c>
      <c r="D125" s="89" t="s">
        <v>611</v>
      </c>
      <c r="E125" s="92" t="s">
        <v>36</v>
      </c>
      <c r="F125" s="17"/>
      <c r="G125" s="18"/>
      <c r="H125" s="18"/>
      <c r="I125" s="19">
        <v>7</v>
      </c>
      <c r="J125" s="20"/>
      <c r="K125" s="83">
        <f>SUM(F125:J125)</f>
        <v>7</v>
      </c>
      <c r="L125" s="84">
        <v>343.3241185</v>
      </c>
      <c r="M125" s="85">
        <f>K125*L125</f>
        <v>2403.2688294999998</v>
      </c>
      <c r="N125" s="86"/>
    </row>
    <row r="126" spans="1:14" s="94" customFormat="1" ht="24.75" collapsed="1" thickBot="1" x14ac:dyDescent="0.4">
      <c r="B126" s="65" t="s">
        <v>110</v>
      </c>
      <c r="C126" s="66"/>
      <c r="D126" s="67"/>
      <c r="E126" s="67"/>
      <c r="F126" s="1"/>
      <c r="G126" s="2"/>
      <c r="H126" s="2"/>
      <c r="I126" s="2"/>
      <c r="J126" s="3"/>
      <c r="K126" s="69"/>
      <c r="L126" s="95"/>
      <c r="M126" s="96">
        <f>SUM(M128:M148)</f>
        <v>27565.038304071109</v>
      </c>
      <c r="N126" s="97"/>
    </row>
    <row r="127" spans="1:14" s="94" customFormat="1" hidden="1" outlineLevel="1" x14ac:dyDescent="0.35">
      <c r="B127" s="4"/>
      <c r="C127" s="87"/>
      <c r="D127" s="74" t="s">
        <v>627</v>
      </c>
      <c r="E127" s="75"/>
      <c r="F127" s="14"/>
      <c r="G127" s="15"/>
      <c r="H127" s="15"/>
      <c r="I127" s="15"/>
      <c r="J127" s="16"/>
      <c r="K127" s="150"/>
      <c r="L127" s="77"/>
      <c r="M127" s="88"/>
      <c r="N127" s="86"/>
    </row>
    <row r="128" spans="1:14" s="72" customFormat="1" hidden="1" outlineLevel="1" x14ac:dyDescent="0.3">
      <c r="A128" s="64"/>
      <c r="B128" s="7" t="s">
        <v>111</v>
      </c>
      <c r="C128" s="80" t="s">
        <v>931</v>
      </c>
      <c r="D128" s="89" t="s">
        <v>625</v>
      </c>
      <c r="E128" s="92" t="s">
        <v>112</v>
      </c>
      <c r="F128" s="152"/>
      <c r="G128" s="18"/>
      <c r="H128" s="18"/>
      <c r="I128" s="18">
        <v>1</v>
      </c>
      <c r="J128" s="19"/>
      <c r="K128" s="151">
        <f>SUM(F128:J128)</f>
        <v>1</v>
      </c>
      <c r="L128" s="84">
        <v>1295.5625578272202</v>
      </c>
      <c r="M128" s="85">
        <f t="shared" ref="M128:M137" si="14">K128*L128</f>
        <v>1295.5625578272202</v>
      </c>
      <c r="N128" s="86"/>
    </row>
    <row r="129" spans="1:14" s="72" customFormat="1" hidden="1" outlineLevel="1" x14ac:dyDescent="0.3">
      <c r="A129" s="64"/>
      <c r="B129" s="7" t="s">
        <v>113</v>
      </c>
      <c r="C129" s="80" t="s">
        <v>931</v>
      </c>
      <c r="D129" s="89" t="s">
        <v>619</v>
      </c>
      <c r="E129" s="92" t="s">
        <v>112</v>
      </c>
      <c r="F129" s="153"/>
      <c r="G129" s="18"/>
      <c r="H129" s="18"/>
      <c r="I129" s="19">
        <v>18</v>
      </c>
      <c r="J129" s="19"/>
      <c r="K129" s="83">
        <f t="shared" ref="K129:K137" si="15">SUM(F129:J129)</f>
        <v>18</v>
      </c>
      <c r="L129" s="84">
        <v>435.6782827230868</v>
      </c>
      <c r="M129" s="85">
        <f t="shared" si="14"/>
        <v>7842.2090890155623</v>
      </c>
      <c r="N129" s="86"/>
    </row>
    <row r="130" spans="1:14" s="63" customFormat="1" hidden="1" outlineLevel="1" x14ac:dyDescent="0.3">
      <c r="A130" s="62"/>
      <c r="B130" s="7" t="s">
        <v>114</v>
      </c>
      <c r="C130" s="80" t="s">
        <v>931</v>
      </c>
      <c r="D130" s="89" t="s">
        <v>538</v>
      </c>
      <c r="E130" s="92" t="s">
        <v>40</v>
      </c>
      <c r="F130" s="153"/>
      <c r="G130" s="18"/>
      <c r="H130" s="18"/>
      <c r="I130" s="18">
        <v>34</v>
      </c>
      <c r="J130" s="18"/>
      <c r="K130" s="83">
        <f t="shared" si="15"/>
        <v>34</v>
      </c>
      <c r="L130" s="84">
        <v>97.270191347066771</v>
      </c>
      <c r="M130" s="85">
        <f t="shared" si="14"/>
        <v>3307.1865058002704</v>
      </c>
      <c r="N130" s="86"/>
    </row>
    <row r="131" spans="1:14" s="63" customFormat="1" hidden="1" outlineLevel="1" x14ac:dyDescent="0.3">
      <c r="A131" s="62"/>
      <c r="B131" s="7" t="s">
        <v>115</v>
      </c>
      <c r="C131" s="80" t="s">
        <v>931</v>
      </c>
      <c r="D131" s="89" t="s">
        <v>511</v>
      </c>
      <c r="E131" s="92" t="s">
        <v>14</v>
      </c>
      <c r="F131" s="153"/>
      <c r="G131" s="18"/>
      <c r="H131" s="18"/>
      <c r="I131" s="19">
        <v>2</v>
      </c>
      <c r="J131" s="19"/>
      <c r="K131" s="83">
        <f t="shared" si="15"/>
        <v>2</v>
      </c>
      <c r="L131" s="84">
        <v>418.49993483730344</v>
      </c>
      <c r="M131" s="85">
        <f t="shared" si="14"/>
        <v>836.99986967460688</v>
      </c>
      <c r="N131" s="86"/>
    </row>
    <row r="132" spans="1:14" s="94" customFormat="1" hidden="1" outlineLevel="1" x14ac:dyDescent="0.35">
      <c r="B132" s="7" t="s">
        <v>116</v>
      </c>
      <c r="C132" s="80" t="s">
        <v>931</v>
      </c>
      <c r="D132" s="89" t="s">
        <v>512</v>
      </c>
      <c r="E132" s="92" t="s">
        <v>112</v>
      </c>
      <c r="F132" s="153"/>
      <c r="G132" s="18"/>
      <c r="H132" s="18"/>
      <c r="I132" s="19">
        <v>3</v>
      </c>
      <c r="J132" s="19"/>
      <c r="K132" s="83">
        <f t="shared" si="15"/>
        <v>3</v>
      </c>
      <c r="L132" s="84">
        <v>980.40823851911512</v>
      </c>
      <c r="M132" s="85">
        <f t="shared" si="14"/>
        <v>2941.2247155573455</v>
      </c>
      <c r="N132" s="86"/>
    </row>
    <row r="133" spans="1:14" s="94" customFormat="1" hidden="1" outlineLevel="1" x14ac:dyDescent="0.35">
      <c r="B133" s="7" t="s">
        <v>117</v>
      </c>
      <c r="C133" s="80" t="s">
        <v>931</v>
      </c>
      <c r="D133" s="89" t="s">
        <v>626</v>
      </c>
      <c r="E133" s="92" t="s">
        <v>36</v>
      </c>
      <c r="F133" s="153"/>
      <c r="G133" s="18"/>
      <c r="H133" s="18"/>
      <c r="I133" s="19">
        <v>240</v>
      </c>
      <c r="J133" s="19"/>
      <c r="K133" s="83">
        <f t="shared" si="15"/>
        <v>240</v>
      </c>
      <c r="L133" s="84">
        <v>4.314557434461741</v>
      </c>
      <c r="M133" s="85">
        <f t="shared" si="14"/>
        <v>1035.4937842708177</v>
      </c>
      <c r="N133" s="86"/>
    </row>
    <row r="134" spans="1:14" s="94" customFormat="1" hidden="1" outlineLevel="1" x14ac:dyDescent="0.35">
      <c r="B134" s="7" t="s">
        <v>118</v>
      </c>
      <c r="C134" s="80" t="s">
        <v>931</v>
      </c>
      <c r="D134" s="89" t="s">
        <v>637</v>
      </c>
      <c r="E134" s="92" t="s">
        <v>40</v>
      </c>
      <c r="F134" s="153"/>
      <c r="G134" s="18"/>
      <c r="H134" s="18"/>
      <c r="I134" s="18">
        <v>66.7</v>
      </c>
      <c r="J134" s="18"/>
      <c r="K134" s="83">
        <f t="shared" si="15"/>
        <v>66.7</v>
      </c>
      <c r="L134" s="84">
        <v>87.318160935845853</v>
      </c>
      <c r="M134" s="85">
        <f t="shared" si="14"/>
        <v>5824.1213344209191</v>
      </c>
      <c r="N134" s="86"/>
    </row>
    <row r="135" spans="1:14" s="94" customFormat="1" hidden="1" outlineLevel="1" x14ac:dyDescent="0.35">
      <c r="B135" s="7" t="s">
        <v>119</v>
      </c>
      <c r="C135" s="80" t="s">
        <v>931</v>
      </c>
      <c r="D135" s="89" t="s">
        <v>636</v>
      </c>
      <c r="E135" s="92" t="s">
        <v>14</v>
      </c>
      <c r="F135" s="153"/>
      <c r="G135" s="18"/>
      <c r="H135" s="18"/>
      <c r="I135" s="19">
        <v>1</v>
      </c>
      <c r="J135" s="19"/>
      <c r="K135" s="83">
        <f t="shared" si="15"/>
        <v>1</v>
      </c>
      <c r="L135" s="84">
        <v>1277.246027554793</v>
      </c>
      <c r="M135" s="85">
        <f t="shared" si="14"/>
        <v>1277.246027554793</v>
      </c>
      <c r="N135" s="86"/>
    </row>
    <row r="136" spans="1:14" s="94" customFormat="1" hidden="1" outlineLevel="1" x14ac:dyDescent="0.35">
      <c r="B136" s="7" t="s">
        <v>120</v>
      </c>
      <c r="C136" s="80" t="s">
        <v>931</v>
      </c>
      <c r="D136" s="89" t="s">
        <v>513</v>
      </c>
      <c r="E136" s="92" t="s">
        <v>36</v>
      </c>
      <c r="F136" s="153"/>
      <c r="G136" s="18"/>
      <c r="H136" s="18"/>
      <c r="I136" s="19">
        <v>2</v>
      </c>
      <c r="J136" s="19"/>
      <c r="K136" s="83">
        <f t="shared" si="15"/>
        <v>2</v>
      </c>
      <c r="L136" s="84">
        <v>1376.8953444284186</v>
      </c>
      <c r="M136" s="85">
        <f t="shared" si="14"/>
        <v>2753.7906888568373</v>
      </c>
      <c r="N136" s="86"/>
    </row>
    <row r="137" spans="1:14" s="94" customFormat="1" hidden="1" outlineLevel="1" x14ac:dyDescent="0.35">
      <c r="B137" s="7" t="s">
        <v>121</v>
      </c>
      <c r="C137" s="80" t="s">
        <v>931</v>
      </c>
      <c r="D137" s="89" t="s">
        <v>514</v>
      </c>
      <c r="E137" s="92" t="s">
        <v>112</v>
      </c>
      <c r="F137" s="154"/>
      <c r="G137" s="18"/>
      <c r="H137" s="18"/>
      <c r="I137" s="19">
        <v>12</v>
      </c>
      <c r="J137" s="19"/>
      <c r="K137" s="83">
        <f t="shared" si="15"/>
        <v>12</v>
      </c>
      <c r="L137" s="84">
        <v>37.600310924394677</v>
      </c>
      <c r="M137" s="85">
        <f t="shared" si="14"/>
        <v>451.20373109273612</v>
      </c>
      <c r="N137" s="86"/>
    </row>
    <row r="138" spans="1:14" s="94" customFormat="1" hidden="1" outlineLevel="1" x14ac:dyDescent="0.35">
      <c r="B138" s="4"/>
      <c r="C138" s="87"/>
      <c r="D138" s="74" t="s">
        <v>628</v>
      </c>
      <c r="E138" s="75"/>
      <c r="F138" s="14"/>
      <c r="G138" s="15"/>
      <c r="H138" s="15"/>
      <c r="I138" s="15"/>
      <c r="J138" s="16"/>
      <c r="K138" s="76"/>
      <c r="L138" s="77"/>
      <c r="M138" s="88"/>
      <c r="N138" s="86"/>
    </row>
    <row r="139" spans="1:14" s="94" customFormat="1" hidden="1" outlineLevel="1" x14ac:dyDescent="0.35">
      <c r="B139" s="7" t="s">
        <v>122</v>
      </c>
      <c r="C139" s="80" t="s">
        <v>931</v>
      </c>
      <c r="D139" s="89" t="s">
        <v>625</v>
      </c>
      <c r="E139" s="92" t="s">
        <v>112</v>
      </c>
      <c r="F139" s="17"/>
      <c r="G139" s="155"/>
      <c r="H139" s="156"/>
      <c r="I139" s="156"/>
      <c r="J139" s="157"/>
      <c r="K139" s="83">
        <f t="shared" ref="K139:K148" si="16">SUM(F139:J139)</f>
        <v>0</v>
      </c>
      <c r="L139" s="84">
        <v>1295.5625578272202</v>
      </c>
      <c r="M139" s="85">
        <f t="shared" ref="M139:M148" si="17">K139*L139</f>
        <v>0</v>
      </c>
      <c r="N139" s="86"/>
    </row>
    <row r="140" spans="1:14" s="94" customFormat="1" hidden="1" outlineLevel="1" x14ac:dyDescent="0.35">
      <c r="B140" s="7" t="s">
        <v>123</v>
      </c>
      <c r="C140" s="80" t="s">
        <v>931</v>
      </c>
      <c r="D140" s="89" t="s">
        <v>619</v>
      </c>
      <c r="E140" s="92" t="s">
        <v>112</v>
      </c>
      <c r="F140" s="17"/>
      <c r="G140" s="158"/>
      <c r="H140" s="159"/>
      <c r="I140" s="159"/>
      <c r="J140" s="160"/>
      <c r="K140" s="83">
        <f t="shared" si="16"/>
        <v>0</v>
      </c>
      <c r="L140" s="84">
        <v>435.6782827230868</v>
      </c>
      <c r="M140" s="85">
        <f t="shared" si="17"/>
        <v>0</v>
      </c>
      <c r="N140" s="86"/>
    </row>
    <row r="141" spans="1:14" s="94" customFormat="1" hidden="1" outlineLevel="1" x14ac:dyDescent="0.35">
      <c r="B141" s="7" t="s">
        <v>124</v>
      </c>
      <c r="C141" s="80" t="s">
        <v>931</v>
      </c>
      <c r="D141" s="89" t="s">
        <v>629</v>
      </c>
      <c r="E141" s="92" t="s">
        <v>40</v>
      </c>
      <c r="F141" s="17"/>
      <c r="G141" s="158"/>
      <c r="H141" s="159"/>
      <c r="I141" s="159"/>
      <c r="J141" s="160"/>
      <c r="K141" s="83">
        <f t="shared" si="16"/>
        <v>0</v>
      </c>
      <c r="L141" s="84">
        <v>138.7057651414851</v>
      </c>
      <c r="M141" s="85">
        <f t="shared" si="17"/>
        <v>0</v>
      </c>
      <c r="N141" s="86"/>
    </row>
    <row r="142" spans="1:14" s="94" customFormat="1" hidden="1" outlineLevel="1" x14ac:dyDescent="0.35">
      <c r="B142" s="7" t="s">
        <v>125</v>
      </c>
      <c r="C142" s="80" t="s">
        <v>931</v>
      </c>
      <c r="D142" s="89" t="s">
        <v>624</v>
      </c>
      <c r="E142" s="92" t="s">
        <v>14</v>
      </c>
      <c r="F142" s="17"/>
      <c r="G142" s="158"/>
      <c r="H142" s="159"/>
      <c r="I142" s="159"/>
      <c r="J142" s="160"/>
      <c r="K142" s="83">
        <f t="shared" si="16"/>
        <v>0</v>
      </c>
      <c r="L142" s="84">
        <v>118.42310496758724</v>
      </c>
      <c r="M142" s="85">
        <f t="shared" si="17"/>
        <v>0</v>
      </c>
      <c r="N142" s="86"/>
    </row>
    <row r="143" spans="1:14" s="94" customFormat="1" hidden="1" outlineLevel="1" x14ac:dyDescent="0.35">
      <c r="B143" s="7" t="s">
        <v>620</v>
      </c>
      <c r="C143" s="80" t="s">
        <v>931</v>
      </c>
      <c r="D143" s="89" t="s">
        <v>630</v>
      </c>
      <c r="E143" s="92" t="s">
        <v>36</v>
      </c>
      <c r="F143" s="17"/>
      <c r="G143" s="158"/>
      <c r="H143" s="159"/>
      <c r="I143" s="159"/>
      <c r="J143" s="160"/>
      <c r="K143" s="83">
        <f t="shared" si="16"/>
        <v>0</v>
      </c>
      <c r="L143" s="84">
        <v>4.314557434461741</v>
      </c>
      <c r="M143" s="85">
        <f t="shared" si="17"/>
        <v>0</v>
      </c>
      <c r="N143" s="86"/>
    </row>
    <row r="144" spans="1:14" s="94" customFormat="1" hidden="1" outlineLevel="1" x14ac:dyDescent="0.35">
      <c r="B144" s="7" t="s">
        <v>621</v>
      </c>
      <c r="C144" s="80" t="s">
        <v>931</v>
      </c>
      <c r="D144" s="89" t="s">
        <v>631</v>
      </c>
      <c r="E144" s="92" t="s">
        <v>40</v>
      </c>
      <c r="F144" s="17"/>
      <c r="G144" s="158"/>
      <c r="H144" s="159"/>
      <c r="I144" s="159"/>
      <c r="J144" s="160"/>
      <c r="K144" s="83">
        <f t="shared" si="16"/>
        <v>0</v>
      </c>
      <c r="L144" s="84">
        <v>83.753741807007444</v>
      </c>
      <c r="M144" s="85">
        <f t="shared" si="17"/>
        <v>0</v>
      </c>
      <c r="N144" s="86"/>
    </row>
    <row r="145" spans="1:14" s="94" customFormat="1" hidden="1" outlineLevel="1" x14ac:dyDescent="0.35">
      <c r="B145" s="7" t="s">
        <v>622</v>
      </c>
      <c r="C145" s="80" t="s">
        <v>931</v>
      </c>
      <c r="D145" s="89" t="s">
        <v>632</v>
      </c>
      <c r="E145" s="92" t="s">
        <v>14</v>
      </c>
      <c r="F145" s="17"/>
      <c r="G145" s="158"/>
      <c r="H145" s="159"/>
      <c r="I145" s="159"/>
      <c r="J145" s="160"/>
      <c r="K145" s="83">
        <f t="shared" si="16"/>
        <v>0</v>
      </c>
      <c r="L145" s="84">
        <v>1301.0183774804279</v>
      </c>
      <c r="M145" s="85">
        <f t="shared" si="17"/>
        <v>0</v>
      </c>
      <c r="N145" s="86"/>
    </row>
    <row r="146" spans="1:14" s="94" customFormat="1" hidden="1" outlineLevel="1" x14ac:dyDescent="0.35">
      <c r="B146" s="7" t="s">
        <v>623</v>
      </c>
      <c r="C146" s="80" t="s">
        <v>931</v>
      </c>
      <c r="D146" s="89" t="s">
        <v>633</v>
      </c>
      <c r="E146" s="92" t="s">
        <v>112</v>
      </c>
      <c r="F146" s="17"/>
      <c r="G146" s="158"/>
      <c r="H146" s="159"/>
      <c r="I146" s="159"/>
      <c r="J146" s="160"/>
      <c r="K146" s="83">
        <f t="shared" si="16"/>
        <v>0</v>
      </c>
      <c r="L146" s="84">
        <v>1376.8953444284186</v>
      </c>
      <c r="M146" s="85">
        <f t="shared" si="17"/>
        <v>0</v>
      </c>
      <c r="N146" s="86"/>
    </row>
    <row r="147" spans="1:14" s="94" customFormat="1" hidden="1" outlineLevel="1" x14ac:dyDescent="0.35">
      <c r="B147" s="7" t="s">
        <v>638</v>
      </c>
      <c r="C147" s="80" t="s">
        <v>931</v>
      </c>
      <c r="D147" s="89" t="s">
        <v>634</v>
      </c>
      <c r="E147" s="92" t="s">
        <v>112</v>
      </c>
      <c r="F147" s="17"/>
      <c r="G147" s="158"/>
      <c r="H147" s="159"/>
      <c r="I147" s="159"/>
      <c r="J147" s="160"/>
      <c r="K147" s="83">
        <f t="shared" si="16"/>
        <v>0</v>
      </c>
      <c r="L147" s="84">
        <v>37.600310924394677</v>
      </c>
      <c r="M147" s="85">
        <f t="shared" si="17"/>
        <v>0</v>
      </c>
      <c r="N147" s="86"/>
    </row>
    <row r="148" spans="1:14" s="94" customFormat="1" ht="24.75" hidden="1" outlineLevel="1" thickBot="1" x14ac:dyDescent="0.4">
      <c r="B148" s="7" t="s">
        <v>639</v>
      </c>
      <c r="C148" s="80" t="s">
        <v>931</v>
      </c>
      <c r="D148" s="89" t="s">
        <v>635</v>
      </c>
      <c r="E148" s="92" t="s">
        <v>40</v>
      </c>
      <c r="F148" s="17"/>
      <c r="G148" s="161"/>
      <c r="H148" s="162"/>
      <c r="I148" s="162"/>
      <c r="J148" s="163"/>
      <c r="K148" s="83">
        <f t="shared" si="16"/>
        <v>0</v>
      </c>
      <c r="L148" s="84">
        <v>83.812575891794012</v>
      </c>
      <c r="M148" s="85">
        <f t="shared" si="17"/>
        <v>0</v>
      </c>
      <c r="N148" s="86"/>
    </row>
    <row r="149" spans="1:14" s="94" customFormat="1" ht="24.75" collapsed="1" thickBot="1" x14ac:dyDescent="0.4">
      <c r="B149" s="65" t="s">
        <v>126</v>
      </c>
      <c r="C149" s="66"/>
      <c r="D149" s="67"/>
      <c r="E149" s="67"/>
      <c r="F149" s="1"/>
      <c r="G149" s="2"/>
      <c r="H149" s="2"/>
      <c r="I149" s="2"/>
      <c r="J149" s="3"/>
      <c r="K149" s="69"/>
      <c r="L149" s="95"/>
      <c r="M149" s="96">
        <f>SUM(M150:M175)</f>
        <v>104835.4</v>
      </c>
      <c r="N149" s="97"/>
    </row>
    <row r="150" spans="1:14" s="94" customFormat="1" hidden="1" outlineLevel="1" x14ac:dyDescent="0.35">
      <c r="B150" s="4"/>
      <c r="C150" s="87"/>
      <c r="D150" s="74" t="s">
        <v>646</v>
      </c>
      <c r="E150" s="75"/>
      <c r="F150" s="14"/>
      <c r="G150" s="15"/>
      <c r="H150" s="15"/>
      <c r="I150" s="15"/>
      <c r="J150" s="16"/>
      <c r="K150" s="76"/>
      <c r="L150" s="77"/>
      <c r="M150" s="88"/>
      <c r="N150" s="86"/>
    </row>
    <row r="151" spans="1:14" s="72" customFormat="1" hidden="1" outlineLevel="1" x14ac:dyDescent="0.3">
      <c r="A151" s="64"/>
      <c r="B151" s="10" t="s">
        <v>128</v>
      </c>
      <c r="C151" s="80" t="s">
        <v>931</v>
      </c>
      <c r="D151" s="89" t="s">
        <v>640</v>
      </c>
      <c r="E151" s="107" t="s">
        <v>36</v>
      </c>
      <c r="F151" s="33"/>
      <c r="G151" s="189"/>
      <c r="H151" s="189"/>
      <c r="I151" s="190">
        <v>8</v>
      </c>
      <c r="J151" s="191"/>
      <c r="K151" s="192">
        <f t="shared" ref="K151:K157" si="18">SUM(F151:J151)</f>
        <v>8</v>
      </c>
      <c r="L151" s="84">
        <v>1954.5</v>
      </c>
      <c r="M151" s="113">
        <f t="shared" ref="M151:M157" si="19">K151*L151</f>
        <v>15636</v>
      </c>
      <c r="N151" s="86"/>
    </row>
    <row r="152" spans="1:14" s="72" customFormat="1" hidden="1" outlineLevel="1" x14ac:dyDescent="0.3">
      <c r="A152" s="64"/>
      <c r="B152" s="10" t="s">
        <v>129</v>
      </c>
      <c r="C152" s="80" t="s">
        <v>931</v>
      </c>
      <c r="D152" s="89" t="s">
        <v>641</v>
      </c>
      <c r="E152" s="107" t="s">
        <v>36</v>
      </c>
      <c r="F152" s="34"/>
      <c r="G152" s="189"/>
      <c r="H152" s="189"/>
      <c r="I152" s="189">
        <v>3</v>
      </c>
      <c r="J152" s="189"/>
      <c r="K152" s="192">
        <f t="shared" si="18"/>
        <v>3</v>
      </c>
      <c r="L152" s="84">
        <v>1854.2750000000001</v>
      </c>
      <c r="M152" s="113">
        <f t="shared" si="19"/>
        <v>5562.8250000000007</v>
      </c>
      <c r="N152" s="86"/>
    </row>
    <row r="153" spans="1:14" s="72" customFormat="1" hidden="1" outlineLevel="1" x14ac:dyDescent="0.3">
      <c r="A153" s="64"/>
      <c r="B153" s="10" t="s">
        <v>130</v>
      </c>
      <c r="C153" s="80" t="s">
        <v>931</v>
      </c>
      <c r="D153" s="89" t="s">
        <v>642</v>
      </c>
      <c r="E153" s="107" t="s">
        <v>36</v>
      </c>
      <c r="F153" s="34"/>
      <c r="G153" s="189"/>
      <c r="H153" s="189"/>
      <c r="I153" s="189">
        <v>4</v>
      </c>
      <c r="J153" s="189"/>
      <c r="K153" s="192">
        <f t="shared" si="18"/>
        <v>4</v>
      </c>
      <c r="L153" s="84">
        <v>3059.9250000000002</v>
      </c>
      <c r="M153" s="113">
        <f t="shared" si="19"/>
        <v>12239.7</v>
      </c>
      <c r="N153" s="86"/>
    </row>
    <row r="154" spans="1:14" s="72" customFormat="1" hidden="1" outlineLevel="1" x14ac:dyDescent="0.3">
      <c r="A154" s="64"/>
      <c r="B154" s="10" t="s">
        <v>131</v>
      </c>
      <c r="C154" s="80" t="s">
        <v>931</v>
      </c>
      <c r="D154" s="89" t="s">
        <v>643</v>
      </c>
      <c r="E154" s="107" t="s">
        <v>36</v>
      </c>
      <c r="F154" s="34"/>
      <c r="G154" s="189"/>
      <c r="H154" s="189"/>
      <c r="I154" s="189">
        <v>2</v>
      </c>
      <c r="J154" s="189"/>
      <c r="K154" s="192">
        <f t="shared" si="18"/>
        <v>2</v>
      </c>
      <c r="L154" s="84">
        <v>4980.05</v>
      </c>
      <c r="M154" s="113">
        <f t="shared" si="19"/>
        <v>9960.1</v>
      </c>
      <c r="N154" s="86"/>
    </row>
    <row r="155" spans="1:14" s="72" customFormat="1" hidden="1" outlineLevel="1" x14ac:dyDescent="0.3">
      <c r="A155" s="64"/>
      <c r="B155" s="10" t="s">
        <v>132</v>
      </c>
      <c r="C155" s="80" t="s">
        <v>931</v>
      </c>
      <c r="D155" s="89" t="s">
        <v>651</v>
      </c>
      <c r="E155" s="107" t="s">
        <v>36</v>
      </c>
      <c r="F155" s="34"/>
      <c r="G155" s="189"/>
      <c r="H155" s="189"/>
      <c r="I155" s="190">
        <v>9</v>
      </c>
      <c r="J155" s="190"/>
      <c r="K155" s="192">
        <f t="shared" si="18"/>
        <v>9</v>
      </c>
      <c r="L155" s="84">
        <v>545</v>
      </c>
      <c r="M155" s="113">
        <f t="shared" si="19"/>
        <v>4905</v>
      </c>
      <c r="N155" s="86"/>
    </row>
    <row r="156" spans="1:14" s="72" customFormat="1" hidden="1" outlineLevel="1" x14ac:dyDescent="0.3">
      <c r="A156" s="64"/>
      <c r="B156" s="10" t="s">
        <v>133</v>
      </c>
      <c r="C156" s="80" t="s">
        <v>931</v>
      </c>
      <c r="D156" s="89" t="s">
        <v>644</v>
      </c>
      <c r="E156" s="107" t="s">
        <v>36</v>
      </c>
      <c r="F156" s="193"/>
      <c r="G156" s="189"/>
      <c r="H156" s="189"/>
      <c r="I156" s="190">
        <v>1</v>
      </c>
      <c r="J156" s="191"/>
      <c r="K156" s="192">
        <f t="shared" si="18"/>
        <v>1</v>
      </c>
      <c r="L156" s="84">
        <v>6117.7749999999996</v>
      </c>
      <c r="M156" s="113">
        <f t="shared" si="19"/>
        <v>6117.7749999999996</v>
      </c>
      <c r="N156" s="86"/>
    </row>
    <row r="157" spans="1:14" s="72" customFormat="1" hidden="1" outlineLevel="1" x14ac:dyDescent="0.3">
      <c r="A157" s="64"/>
      <c r="B157" s="10" t="s">
        <v>134</v>
      </c>
      <c r="C157" s="80" t="s">
        <v>931</v>
      </c>
      <c r="D157" s="89" t="s">
        <v>645</v>
      </c>
      <c r="E157" s="107" t="s">
        <v>36</v>
      </c>
      <c r="F157" s="193"/>
      <c r="G157" s="189"/>
      <c r="H157" s="189"/>
      <c r="I157" s="190">
        <v>8</v>
      </c>
      <c r="J157" s="191"/>
      <c r="K157" s="192">
        <f t="shared" si="18"/>
        <v>8</v>
      </c>
      <c r="L157" s="84">
        <v>3799.25</v>
      </c>
      <c r="M157" s="113">
        <f t="shared" si="19"/>
        <v>30394</v>
      </c>
      <c r="N157" s="86"/>
    </row>
    <row r="158" spans="1:14" s="94" customFormat="1" hidden="1" outlineLevel="1" x14ac:dyDescent="0.35">
      <c r="B158" s="4"/>
      <c r="C158" s="87"/>
      <c r="D158" s="74" t="s">
        <v>647</v>
      </c>
      <c r="E158" s="75"/>
      <c r="F158" s="14"/>
      <c r="G158" s="15"/>
      <c r="H158" s="15"/>
      <c r="I158" s="15"/>
      <c r="J158" s="16"/>
      <c r="K158" s="76"/>
      <c r="L158" s="77"/>
      <c r="M158" s="88"/>
      <c r="N158" s="86"/>
    </row>
    <row r="159" spans="1:14" s="72" customFormat="1" hidden="1" outlineLevel="1" x14ac:dyDescent="0.3">
      <c r="A159" s="64"/>
      <c r="B159" s="7" t="s">
        <v>135</v>
      </c>
      <c r="C159" s="80" t="s">
        <v>931</v>
      </c>
      <c r="D159" s="89" t="s">
        <v>648</v>
      </c>
      <c r="E159" s="107" t="s">
        <v>36</v>
      </c>
      <c r="F159" s="17"/>
      <c r="G159" s="155"/>
      <c r="H159" s="156"/>
      <c r="I159" s="156"/>
      <c r="J159" s="157"/>
      <c r="K159" s="83">
        <f t="shared" ref="K159:K170" si="20">SUM(F159:J159)</f>
        <v>0</v>
      </c>
      <c r="L159" s="84">
        <v>3792.9250000000002</v>
      </c>
      <c r="M159" s="85">
        <f t="shared" ref="M159:M170" si="21">K159*L159</f>
        <v>0</v>
      </c>
      <c r="N159" s="86"/>
    </row>
    <row r="160" spans="1:14" s="72" customFormat="1" hidden="1" outlineLevel="1" x14ac:dyDescent="0.3">
      <c r="A160" s="64"/>
      <c r="B160" s="7" t="s">
        <v>136</v>
      </c>
      <c r="C160" s="80" t="s">
        <v>931</v>
      </c>
      <c r="D160" s="89" t="s">
        <v>640</v>
      </c>
      <c r="E160" s="107" t="s">
        <v>36</v>
      </c>
      <c r="F160" s="17"/>
      <c r="G160" s="158"/>
      <c r="H160" s="159"/>
      <c r="I160" s="159"/>
      <c r="J160" s="160"/>
      <c r="K160" s="83">
        <f t="shared" si="20"/>
        <v>0</v>
      </c>
      <c r="L160" s="84">
        <v>1954.5</v>
      </c>
      <c r="M160" s="85">
        <f t="shared" si="21"/>
        <v>0</v>
      </c>
      <c r="N160" s="86"/>
    </row>
    <row r="161" spans="1:14" s="72" customFormat="1" hidden="1" outlineLevel="1" x14ac:dyDescent="0.3">
      <c r="A161" s="64"/>
      <c r="B161" s="7" t="s">
        <v>137</v>
      </c>
      <c r="C161" s="80" t="s">
        <v>931</v>
      </c>
      <c r="D161" s="89" t="s">
        <v>641</v>
      </c>
      <c r="E161" s="107" t="s">
        <v>36</v>
      </c>
      <c r="F161" s="17"/>
      <c r="G161" s="158"/>
      <c r="H161" s="159"/>
      <c r="I161" s="159"/>
      <c r="J161" s="160"/>
      <c r="K161" s="83">
        <f t="shared" si="20"/>
        <v>0</v>
      </c>
      <c r="L161" s="84">
        <v>1854.2750000000001</v>
      </c>
      <c r="M161" s="85">
        <f t="shared" si="21"/>
        <v>0</v>
      </c>
      <c r="N161" s="86"/>
    </row>
    <row r="162" spans="1:14" s="72" customFormat="1" hidden="1" outlineLevel="1" x14ac:dyDescent="0.3">
      <c r="A162" s="64"/>
      <c r="B162" s="7" t="s">
        <v>138</v>
      </c>
      <c r="C162" s="80" t="s">
        <v>931</v>
      </c>
      <c r="D162" s="89" t="s">
        <v>649</v>
      </c>
      <c r="E162" s="107" t="s">
        <v>36</v>
      </c>
      <c r="F162" s="17"/>
      <c r="G162" s="158"/>
      <c r="H162" s="159"/>
      <c r="I162" s="159"/>
      <c r="J162" s="160"/>
      <c r="K162" s="83">
        <f t="shared" si="20"/>
        <v>0</v>
      </c>
      <c r="L162" s="84">
        <v>2760</v>
      </c>
      <c r="M162" s="85">
        <f t="shared" si="21"/>
        <v>0</v>
      </c>
      <c r="N162" s="86"/>
    </row>
    <row r="163" spans="1:14" s="72" customFormat="1" hidden="1" outlineLevel="1" x14ac:dyDescent="0.3">
      <c r="A163" s="64"/>
      <c r="B163" s="7" t="s">
        <v>140</v>
      </c>
      <c r="C163" s="80" t="s">
        <v>931</v>
      </c>
      <c r="D163" s="89" t="s">
        <v>644</v>
      </c>
      <c r="E163" s="107" t="s">
        <v>36</v>
      </c>
      <c r="F163" s="17"/>
      <c r="G163" s="158"/>
      <c r="H163" s="159"/>
      <c r="I163" s="159"/>
      <c r="J163" s="160"/>
      <c r="K163" s="83">
        <f t="shared" si="20"/>
        <v>0</v>
      </c>
      <c r="L163" s="84">
        <v>6117.7749999999996</v>
      </c>
      <c r="M163" s="85">
        <f t="shared" si="21"/>
        <v>0</v>
      </c>
      <c r="N163" s="86"/>
    </row>
    <row r="164" spans="1:14" s="72" customFormat="1" hidden="1" outlineLevel="1" x14ac:dyDescent="0.3">
      <c r="A164" s="64"/>
      <c r="B164" s="7" t="s">
        <v>141</v>
      </c>
      <c r="C164" s="80" t="s">
        <v>931</v>
      </c>
      <c r="D164" s="89" t="s">
        <v>645</v>
      </c>
      <c r="E164" s="107" t="s">
        <v>36</v>
      </c>
      <c r="F164" s="17"/>
      <c r="G164" s="158"/>
      <c r="H164" s="159"/>
      <c r="I164" s="159"/>
      <c r="J164" s="160"/>
      <c r="K164" s="83">
        <f t="shared" si="20"/>
        <v>0</v>
      </c>
      <c r="L164" s="84">
        <v>3799.25</v>
      </c>
      <c r="M164" s="85">
        <f t="shared" si="21"/>
        <v>0</v>
      </c>
      <c r="N164" s="86"/>
    </row>
    <row r="165" spans="1:14" s="72" customFormat="1" hidden="1" outlineLevel="1" x14ac:dyDescent="0.3">
      <c r="A165" s="64"/>
      <c r="B165" s="7" t="s">
        <v>142</v>
      </c>
      <c r="C165" s="80" t="s">
        <v>931</v>
      </c>
      <c r="D165" s="89" t="s">
        <v>650</v>
      </c>
      <c r="E165" s="107" t="s">
        <v>36</v>
      </c>
      <c r="F165" s="17"/>
      <c r="G165" s="158"/>
      <c r="H165" s="159"/>
      <c r="I165" s="159"/>
      <c r="J165" s="160"/>
      <c r="K165" s="83">
        <f t="shared" si="20"/>
        <v>0</v>
      </c>
      <c r="L165" s="84">
        <v>392.5</v>
      </c>
      <c r="M165" s="85">
        <f t="shared" si="21"/>
        <v>0</v>
      </c>
      <c r="N165" s="86"/>
    </row>
    <row r="166" spans="1:14" s="72" customFormat="1" hidden="1" outlineLevel="1" x14ac:dyDescent="0.3">
      <c r="A166" s="64"/>
      <c r="B166" s="7" t="s">
        <v>143</v>
      </c>
      <c r="C166" s="80" t="s">
        <v>931</v>
      </c>
      <c r="D166" s="89" t="s">
        <v>651</v>
      </c>
      <c r="E166" s="107" t="s">
        <v>36</v>
      </c>
      <c r="F166" s="17"/>
      <c r="G166" s="158"/>
      <c r="H166" s="159"/>
      <c r="I166" s="159"/>
      <c r="J166" s="160"/>
      <c r="K166" s="83">
        <f t="shared" si="20"/>
        <v>0</v>
      </c>
      <c r="L166" s="84">
        <v>545</v>
      </c>
      <c r="M166" s="85">
        <f t="shared" si="21"/>
        <v>0</v>
      </c>
      <c r="N166" s="86"/>
    </row>
    <row r="167" spans="1:14" s="72" customFormat="1" hidden="1" outlineLevel="1" x14ac:dyDescent="0.3">
      <c r="A167" s="64"/>
      <c r="B167" s="7" t="s">
        <v>660</v>
      </c>
      <c r="C167" s="80" t="s">
        <v>931</v>
      </c>
      <c r="D167" s="89" t="s">
        <v>652</v>
      </c>
      <c r="E167" s="107" t="s">
        <v>36</v>
      </c>
      <c r="F167" s="17"/>
      <c r="G167" s="158"/>
      <c r="H167" s="159"/>
      <c r="I167" s="159"/>
      <c r="J167" s="160"/>
      <c r="K167" s="83">
        <f t="shared" si="20"/>
        <v>0</v>
      </c>
      <c r="L167" s="84">
        <v>700</v>
      </c>
      <c r="M167" s="85">
        <f t="shared" si="21"/>
        <v>0</v>
      </c>
      <c r="N167" s="86"/>
    </row>
    <row r="168" spans="1:14" s="72" customFormat="1" hidden="1" outlineLevel="1" x14ac:dyDescent="0.3">
      <c r="A168" s="64"/>
      <c r="B168" s="7" t="s">
        <v>661</v>
      </c>
      <c r="C168" s="80" t="s">
        <v>931</v>
      </c>
      <c r="D168" s="89" t="s">
        <v>653</v>
      </c>
      <c r="E168" s="107" t="s">
        <v>36</v>
      </c>
      <c r="F168" s="17"/>
      <c r="G168" s="158"/>
      <c r="H168" s="159"/>
      <c r="I168" s="159"/>
      <c r="J168" s="160"/>
      <c r="K168" s="83">
        <f t="shared" si="20"/>
        <v>0</v>
      </c>
      <c r="L168" s="84">
        <v>15528.5</v>
      </c>
      <c r="M168" s="85">
        <f t="shared" si="21"/>
        <v>0</v>
      </c>
      <c r="N168" s="86"/>
    </row>
    <row r="169" spans="1:14" s="72" customFormat="1" hidden="1" outlineLevel="1" x14ac:dyDescent="0.3">
      <c r="A169" s="64"/>
      <c r="B169" s="7" t="s">
        <v>662</v>
      </c>
      <c r="C169" s="80" t="s">
        <v>931</v>
      </c>
      <c r="D169" s="89" t="s">
        <v>654</v>
      </c>
      <c r="E169" s="107" t="s">
        <v>185</v>
      </c>
      <c r="F169" s="17"/>
      <c r="G169" s="158"/>
      <c r="H169" s="159"/>
      <c r="I169" s="159"/>
      <c r="J169" s="160"/>
      <c r="K169" s="83">
        <f t="shared" si="20"/>
        <v>0</v>
      </c>
      <c r="L169" s="84">
        <v>11.9</v>
      </c>
      <c r="M169" s="85">
        <f t="shared" si="21"/>
        <v>0</v>
      </c>
      <c r="N169" s="86"/>
    </row>
    <row r="170" spans="1:14" s="72" customFormat="1" hidden="1" outlineLevel="1" x14ac:dyDescent="0.3">
      <c r="A170" s="64"/>
      <c r="B170" s="7" t="s">
        <v>663</v>
      </c>
      <c r="C170" s="80" t="s">
        <v>931</v>
      </c>
      <c r="D170" s="89" t="s">
        <v>655</v>
      </c>
      <c r="E170" s="107" t="s">
        <v>185</v>
      </c>
      <c r="F170" s="17"/>
      <c r="G170" s="164"/>
      <c r="H170" s="165"/>
      <c r="I170" s="165"/>
      <c r="J170" s="166"/>
      <c r="K170" s="83">
        <f t="shared" si="20"/>
        <v>0</v>
      </c>
      <c r="L170" s="84">
        <v>107.825</v>
      </c>
      <c r="M170" s="85">
        <f t="shared" si="21"/>
        <v>0</v>
      </c>
      <c r="N170" s="86"/>
    </row>
    <row r="171" spans="1:14" s="94" customFormat="1" hidden="1" outlineLevel="1" x14ac:dyDescent="0.35">
      <c r="B171" s="4"/>
      <c r="C171" s="87"/>
      <c r="D171" s="74" t="s">
        <v>139</v>
      </c>
      <c r="E171" s="75"/>
      <c r="F171" s="14"/>
      <c r="G171" s="15"/>
      <c r="H171" s="15"/>
      <c r="I171" s="15"/>
      <c r="J171" s="16"/>
      <c r="K171" s="76"/>
      <c r="L171" s="77"/>
      <c r="M171" s="88"/>
      <c r="N171" s="86"/>
    </row>
    <row r="172" spans="1:14" s="94" customFormat="1" hidden="1" outlineLevel="1" x14ac:dyDescent="0.35">
      <c r="B172" s="7" t="s">
        <v>664</v>
      </c>
      <c r="C172" s="80" t="s">
        <v>931</v>
      </c>
      <c r="D172" s="101" t="s">
        <v>656</v>
      </c>
      <c r="E172" s="93" t="s">
        <v>14</v>
      </c>
      <c r="F172" s="17"/>
      <c r="G172" s="18"/>
      <c r="H172" s="18"/>
      <c r="I172" s="19">
        <v>0.2</v>
      </c>
      <c r="J172" s="20"/>
      <c r="K172" s="83">
        <f>SUM(F172:J172)</f>
        <v>0.2</v>
      </c>
      <c r="L172" s="84">
        <v>9375</v>
      </c>
      <c r="M172" s="85">
        <f>K172*L172</f>
        <v>1875</v>
      </c>
      <c r="N172" s="86"/>
    </row>
    <row r="173" spans="1:14" s="94" customFormat="1" hidden="1" outlineLevel="1" x14ac:dyDescent="0.35">
      <c r="B173" s="7" t="s">
        <v>665</v>
      </c>
      <c r="C173" s="80" t="s">
        <v>931</v>
      </c>
      <c r="D173" s="101" t="s">
        <v>657</v>
      </c>
      <c r="E173" s="93" t="s">
        <v>14</v>
      </c>
      <c r="F173" s="17"/>
      <c r="G173" s="18"/>
      <c r="H173" s="18"/>
      <c r="I173" s="19">
        <v>0.2</v>
      </c>
      <c r="J173" s="20"/>
      <c r="K173" s="83">
        <f>SUM(F173:J173)</f>
        <v>0.2</v>
      </c>
      <c r="L173" s="84">
        <v>3687.5</v>
      </c>
      <c r="M173" s="85">
        <f>K173*L173</f>
        <v>737.5</v>
      </c>
      <c r="N173" s="86"/>
    </row>
    <row r="174" spans="1:14" s="94" customFormat="1" hidden="1" outlineLevel="1" x14ac:dyDescent="0.35">
      <c r="B174" s="7" t="s">
        <v>666</v>
      </c>
      <c r="C174" s="80" t="s">
        <v>931</v>
      </c>
      <c r="D174" s="101" t="s">
        <v>658</v>
      </c>
      <c r="E174" s="93" t="s">
        <v>14</v>
      </c>
      <c r="F174" s="17"/>
      <c r="G174" s="18"/>
      <c r="H174" s="18"/>
      <c r="I174" s="19">
        <v>0.2</v>
      </c>
      <c r="J174" s="20"/>
      <c r="K174" s="83">
        <f>SUM(F174:J174)</f>
        <v>0.2</v>
      </c>
      <c r="L174" s="84">
        <v>85287.5</v>
      </c>
      <c r="M174" s="85">
        <f>K174*L174</f>
        <v>17057.5</v>
      </c>
      <c r="N174" s="86"/>
    </row>
    <row r="175" spans="1:14" s="94" customFormat="1" ht="24.75" hidden="1" outlineLevel="1" thickBot="1" x14ac:dyDescent="0.4">
      <c r="B175" s="7" t="s">
        <v>667</v>
      </c>
      <c r="C175" s="80" t="s">
        <v>931</v>
      </c>
      <c r="D175" s="101" t="s">
        <v>659</v>
      </c>
      <c r="E175" s="93" t="s">
        <v>14</v>
      </c>
      <c r="F175" s="17"/>
      <c r="G175" s="18"/>
      <c r="H175" s="18"/>
      <c r="I175" s="19">
        <v>0.2</v>
      </c>
      <c r="J175" s="20"/>
      <c r="K175" s="83">
        <f>SUM(F175:J175)</f>
        <v>0.2</v>
      </c>
      <c r="L175" s="84">
        <v>1750</v>
      </c>
      <c r="M175" s="85">
        <f>K175*L175</f>
        <v>350</v>
      </c>
      <c r="N175" s="86"/>
    </row>
    <row r="176" spans="1:14" s="94" customFormat="1" ht="24.75" collapsed="1" thickBot="1" x14ac:dyDescent="0.4">
      <c r="B176" s="65" t="s">
        <v>144</v>
      </c>
      <c r="C176" s="66"/>
      <c r="D176" s="67"/>
      <c r="E176" s="67"/>
      <c r="F176" s="1"/>
      <c r="G176" s="2"/>
      <c r="H176" s="2"/>
      <c r="I176" s="2"/>
      <c r="J176" s="3"/>
      <c r="K176" s="69"/>
      <c r="L176" s="95"/>
      <c r="M176" s="96">
        <f>SUM(M177:M202)</f>
        <v>67286.338250000001</v>
      </c>
      <c r="N176" s="97"/>
    </row>
    <row r="177" spans="1:14" s="94" customFormat="1" hidden="1" outlineLevel="1" x14ac:dyDescent="0.35">
      <c r="B177" s="4"/>
      <c r="C177" s="87"/>
      <c r="D177" s="74" t="s">
        <v>853</v>
      </c>
      <c r="E177" s="75"/>
      <c r="F177" s="11"/>
      <c r="G177" s="12"/>
      <c r="H177" s="12"/>
      <c r="I177" s="12"/>
      <c r="J177" s="13"/>
      <c r="K177" s="76"/>
      <c r="L177" s="108"/>
      <c r="M177" s="88"/>
      <c r="N177" s="86"/>
    </row>
    <row r="178" spans="1:14" s="72" customFormat="1" ht="117" hidden="1" outlineLevel="1" x14ac:dyDescent="0.3">
      <c r="A178" s="64"/>
      <c r="B178" s="10" t="s">
        <v>145</v>
      </c>
      <c r="C178" s="80" t="s">
        <v>931</v>
      </c>
      <c r="D178" s="89" t="s">
        <v>846</v>
      </c>
      <c r="E178" s="107" t="s">
        <v>36</v>
      </c>
      <c r="F178" s="23"/>
      <c r="G178" s="189"/>
      <c r="H178" s="189"/>
      <c r="I178" s="190">
        <v>219</v>
      </c>
      <c r="J178" s="191"/>
      <c r="K178" s="192">
        <f>SUM(F178:J178)</f>
        <v>219</v>
      </c>
      <c r="L178" s="84">
        <v>60.8</v>
      </c>
      <c r="M178" s="113">
        <f>K178*L178</f>
        <v>13315.199999999999</v>
      </c>
      <c r="N178" s="86"/>
    </row>
    <row r="179" spans="1:14" s="72" customFormat="1" ht="142.5" hidden="1" outlineLevel="1" x14ac:dyDescent="0.3">
      <c r="A179" s="64"/>
      <c r="B179" s="10" t="s">
        <v>146</v>
      </c>
      <c r="C179" s="80" t="s">
        <v>931</v>
      </c>
      <c r="D179" s="89" t="s">
        <v>847</v>
      </c>
      <c r="E179" s="107" t="s">
        <v>36</v>
      </c>
      <c r="F179" s="23"/>
      <c r="G179" s="189"/>
      <c r="H179" s="189"/>
      <c r="I179" s="190">
        <v>41</v>
      </c>
      <c r="J179" s="191"/>
      <c r="K179" s="192">
        <f>SUM(F179:J179)</f>
        <v>41</v>
      </c>
      <c r="L179" s="84">
        <v>333.04</v>
      </c>
      <c r="M179" s="113">
        <f>K179*L179</f>
        <v>13654.640000000001</v>
      </c>
      <c r="N179" s="86"/>
    </row>
    <row r="180" spans="1:14" s="72" customFormat="1" ht="117" hidden="1" outlineLevel="1" x14ac:dyDescent="0.3">
      <c r="A180" s="64"/>
      <c r="B180" s="10" t="s">
        <v>147</v>
      </c>
      <c r="C180" s="80" t="s">
        <v>931</v>
      </c>
      <c r="D180" s="89" t="s">
        <v>848</v>
      </c>
      <c r="E180" s="107" t="s">
        <v>36</v>
      </c>
      <c r="F180" s="23"/>
      <c r="G180" s="189"/>
      <c r="H180" s="189"/>
      <c r="I180" s="190">
        <v>5</v>
      </c>
      <c r="J180" s="191"/>
      <c r="K180" s="192">
        <f t="shared" ref="K180:K194" si="22">SUM(F180:J180)</f>
        <v>5</v>
      </c>
      <c r="L180" s="84">
        <v>347.37666666666672</v>
      </c>
      <c r="M180" s="113">
        <f t="shared" ref="M180:M194" si="23">K180*L180</f>
        <v>1736.8833333333337</v>
      </c>
      <c r="N180" s="86"/>
    </row>
    <row r="181" spans="1:14" s="72" customFormat="1" ht="118.5" hidden="1" outlineLevel="1" x14ac:dyDescent="0.3">
      <c r="A181" s="64"/>
      <c r="B181" s="10" t="s">
        <v>148</v>
      </c>
      <c r="C181" s="80" t="s">
        <v>931</v>
      </c>
      <c r="D181" s="89" t="s">
        <v>849</v>
      </c>
      <c r="E181" s="107" t="s">
        <v>36</v>
      </c>
      <c r="F181" s="23"/>
      <c r="G181" s="189"/>
      <c r="H181" s="189"/>
      <c r="I181" s="190">
        <v>18</v>
      </c>
      <c r="J181" s="191"/>
      <c r="K181" s="192">
        <f t="shared" si="22"/>
        <v>18</v>
      </c>
      <c r="L181" s="84">
        <v>197.82666666666668</v>
      </c>
      <c r="M181" s="113">
        <f t="shared" si="23"/>
        <v>3560.88</v>
      </c>
      <c r="N181" s="86"/>
    </row>
    <row r="182" spans="1:14" s="72" customFormat="1" ht="118.5" hidden="1" outlineLevel="1" x14ac:dyDescent="0.3">
      <c r="A182" s="64"/>
      <c r="B182" s="10" t="s">
        <v>149</v>
      </c>
      <c r="C182" s="80" t="s">
        <v>931</v>
      </c>
      <c r="D182" s="89" t="s">
        <v>843</v>
      </c>
      <c r="E182" s="107" t="s">
        <v>36</v>
      </c>
      <c r="F182" s="23"/>
      <c r="G182" s="189"/>
      <c r="H182" s="189"/>
      <c r="I182" s="190">
        <v>7</v>
      </c>
      <c r="J182" s="191"/>
      <c r="K182" s="192">
        <f t="shared" si="22"/>
        <v>7</v>
      </c>
      <c r="L182" s="84">
        <v>197.82666666666668</v>
      </c>
      <c r="M182" s="113">
        <f t="shared" si="23"/>
        <v>1384.7866666666669</v>
      </c>
      <c r="N182" s="86"/>
    </row>
    <row r="183" spans="1:14" s="72" customFormat="1" ht="117" hidden="1" outlineLevel="1" x14ac:dyDescent="0.3">
      <c r="A183" s="64"/>
      <c r="B183" s="10" t="s">
        <v>150</v>
      </c>
      <c r="C183" s="80" t="s">
        <v>931</v>
      </c>
      <c r="D183" s="89" t="s">
        <v>844</v>
      </c>
      <c r="E183" s="107" t="s">
        <v>36</v>
      </c>
      <c r="F183" s="23"/>
      <c r="G183" s="189"/>
      <c r="H183" s="189"/>
      <c r="I183" s="190">
        <v>8</v>
      </c>
      <c r="J183" s="191"/>
      <c r="K183" s="192">
        <f t="shared" si="22"/>
        <v>8</v>
      </c>
      <c r="L183" s="84">
        <v>517.18333333333339</v>
      </c>
      <c r="M183" s="113">
        <f t="shared" si="23"/>
        <v>4137.4666666666672</v>
      </c>
      <c r="N183" s="86"/>
    </row>
    <row r="184" spans="1:14" s="72" customFormat="1" ht="117" hidden="1" outlineLevel="1" x14ac:dyDescent="0.3">
      <c r="A184" s="64"/>
      <c r="B184" s="10" t="s">
        <v>151</v>
      </c>
      <c r="C184" s="80" t="s">
        <v>931</v>
      </c>
      <c r="D184" s="89" t="s">
        <v>845</v>
      </c>
      <c r="E184" s="107" t="s">
        <v>36</v>
      </c>
      <c r="F184" s="23"/>
      <c r="G184" s="189"/>
      <c r="H184" s="189"/>
      <c r="I184" s="190">
        <v>4</v>
      </c>
      <c r="J184" s="191"/>
      <c r="K184" s="192">
        <f t="shared" si="22"/>
        <v>4</v>
      </c>
      <c r="L184" s="84">
        <v>803.07666666666671</v>
      </c>
      <c r="M184" s="113">
        <f t="shared" si="23"/>
        <v>3212.3066666666668</v>
      </c>
      <c r="N184" s="86"/>
    </row>
    <row r="185" spans="1:14" s="72" customFormat="1" ht="93" hidden="1" outlineLevel="1" x14ac:dyDescent="0.3">
      <c r="A185" s="64"/>
      <c r="B185" s="10" t="s">
        <v>152</v>
      </c>
      <c r="C185" s="80" t="s">
        <v>931</v>
      </c>
      <c r="D185" s="89" t="s">
        <v>850</v>
      </c>
      <c r="E185" s="107" t="s">
        <v>36</v>
      </c>
      <c r="F185" s="23"/>
      <c r="G185" s="189"/>
      <c r="H185" s="189"/>
      <c r="I185" s="190">
        <v>19</v>
      </c>
      <c r="J185" s="191"/>
      <c r="K185" s="192">
        <f t="shared" si="22"/>
        <v>19</v>
      </c>
      <c r="L185" s="84">
        <v>60.8</v>
      </c>
      <c r="M185" s="113">
        <f t="shared" si="23"/>
        <v>1155.2</v>
      </c>
      <c r="N185" s="86"/>
    </row>
    <row r="186" spans="1:14" s="72" customFormat="1" ht="70.5" hidden="1" outlineLevel="1" x14ac:dyDescent="0.3">
      <c r="A186" s="64"/>
      <c r="B186" s="10" t="s">
        <v>153</v>
      </c>
      <c r="C186" s="80" t="s">
        <v>931</v>
      </c>
      <c r="D186" s="89" t="s">
        <v>851</v>
      </c>
      <c r="E186" s="107" t="s">
        <v>36</v>
      </c>
      <c r="F186" s="23"/>
      <c r="G186" s="189"/>
      <c r="H186" s="189"/>
      <c r="I186" s="190">
        <v>9</v>
      </c>
      <c r="J186" s="191"/>
      <c r="K186" s="192">
        <f t="shared" si="22"/>
        <v>9</v>
      </c>
      <c r="L186" s="84">
        <v>113.33</v>
      </c>
      <c r="M186" s="113">
        <f t="shared" si="23"/>
        <v>1019.97</v>
      </c>
      <c r="N186" s="86"/>
    </row>
    <row r="187" spans="1:14" s="72" customFormat="1" ht="93" hidden="1" outlineLevel="1" x14ac:dyDescent="0.3">
      <c r="A187" s="64"/>
      <c r="B187" s="10" t="s">
        <v>154</v>
      </c>
      <c r="C187" s="80" t="s">
        <v>931</v>
      </c>
      <c r="D187" s="89" t="s">
        <v>852</v>
      </c>
      <c r="E187" s="107" t="s">
        <v>36</v>
      </c>
      <c r="F187" s="23"/>
      <c r="G187" s="189"/>
      <c r="H187" s="189"/>
      <c r="I187" s="190">
        <v>0</v>
      </c>
      <c r="J187" s="191"/>
      <c r="K187" s="192">
        <f t="shared" si="22"/>
        <v>0</v>
      </c>
      <c r="L187" s="84">
        <v>57.445</v>
      </c>
      <c r="M187" s="113">
        <f t="shared" si="23"/>
        <v>0</v>
      </c>
      <c r="N187" s="86"/>
    </row>
    <row r="188" spans="1:14" s="72" customFormat="1" ht="141" hidden="1" outlineLevel="1" x14ac:dyDescent="0.3">
      <c r="A188" s="64"/>
      <c r="B188" s="10"/>
      <c r="C188" s="80" t="s">
        <v>931</v>
      </c>
      <c r="D188" s="89" t="s">
        <v>919</v>
      </c>
      <c r="E188" s="107" t="s">
        <v>36</v>
      </c>
      <c r="F188" s="23"/>
      <c r="G188" s="189"/>
      <c r="H188" s="189"/>
      <c r="I188" s="190"/>
      <c r="J188" s="191"/>
      <c r="K188" s="192">
        <f t="shared" si="22"/>
        <v>0</v>
      </c>
      <c r="L188" s="84">
        <v>415.04666666666668</v>
      </c>
      <c r="M188" s="113">
        <f t="shared" si="23"/>
        <v>0</v>
      </c>
      <c r="N188" s="86"/>
    </row>
    <row r="189" spans="1:14" s="72" customFormat="1" ht="142.5" hidden="1" outlineLevel="1" x14ac:dyDescent="0.3">
      <c r="A189" s="64"/>
      <c r="B189" s="10"/>
      <c r="C189" s="80" t="s">
        <v>931</v>
      </c>
      <c r="D189" s="89" t="s">
        <v>920</v>
      </c>
      <c r="E189" s="107" t="s">
        <v>36</v>
      </c>
      <c r="F189" s="23"/>
      <c r="G189" s="189"/>
      <c r="H189" s="189"/>
      <c r="I189" s="190"/>
      <c r="J189" s="191"/>
      <c r="K189" s="192">
        <f t="shared" si="22"/>
        <v>0</v>
      </c>
      <c r="L189" s="84">
        <v>523.25333333333333</v>
      </c>
      <c r="M189" s="113">
        <f t="shared" si="23"/>
        <v>0</v>
      </c>
      <c r="N189" s="86"/>
    </row>
    <row r="190" spans="1:14" s="72" customFormat="1" ht="142.5" hidden="1" outlineLevel="1" x14ac:dyDescent="0.3">
      <c r="A190" s="64"/>
      <c r="B190" s="10"/>
      <c r="C190" s="80" t="s">
        <v>931</v>
      </c>
      <c r="D190" s="89" t="s">
        <v>921</v>
      </c>
      <c r="E190" s="107" t="s">
        <v>36</v>
      </c>
      <c r="F190" s="23"/>
      <c r="G190" s="189"/>
      <c r="H190" s="189"/>
      <c r="I190" s="190"/>
      <c r="J190" s="191"/>
      <c r="K190" s="192">
        <f t="shared" si="22"/>
        <v>0</v>
      </c>
      <c r="L190" s="84">
        <v>244.1866666666667</v>
      </c>
      <c r="M190" s="113">
        <f t="shared" si="23"/>
        <v>0</v>
      </c>
      <c r="N190" s="86"/>
    </row>
    <row r="191" spans="1:14" s="72" customFormat="1" ht="117" hidden="1" outlineLevel="1" x14ac:dyDescent="0.3">
      <c r="A191" s="64"/>
      <c r="B191" s="10"/>
      <c r="C191" s="80" t="s">
        <v>931</v>
      </c>
      <c r="D191" s="89" t="s">
        <v>922</v>
      </c>
      <c r="E191" s="107" t="s">
        <v>36</v>
      </c>
      <c r="F191" s="23"/>
      <c r="G191" s="189"/>
      <c r="H191" s="189"/>
      <c r="I191" s="190"/>
      <c r="J191" s="191"/>
      <c r="K191" s="192">
        <f t="shared" si="22"/>
        <v>0</v>
      </c>
      <c r="L191" s="84">
        <v>38.01</v>
      </c>
      <c r="M191" s="113">
        <f t="shared" si="23"/>
        <v>0</v>
      </c>
      <c r="N191" s="86"/>
    </row>
    <row r="192" spans="1:14" s="72" customFormat="1" ht="117" hidden="1" outlineLevel="1" x14ac:dyDescent="0.3">
      <c r="A192" s="64"/>
      <c r="B192" s="10"/>
      <c r="C192" s="80" t="s">
        <v>931</v>
      </c>
      <c r="D192" s="89" t="s">
        <v>923</v>
      </c>
      <c r="E192" s="107" t="s">
        <v>36</v>
      </c>
      <c r="F192" s="23"/>
      <c r="G192" s="189"/>
      <c r="H192" s="189"/>
      <c r="I192" s="190"/>
      <c r="J192" s="191"/>
      <c r="K192" s="192">
        <f t="shared" si="22"/>
        <v>0</v>
      </c>
      <c r="L192" s="84">
        <v>26.635000000000002</v>
      </c>
      <c r="M192" s="113">
        <f t="shared" si="23"/>
        <v>0</v>
      </c>
      <c r="N192" s="86"/>
    </row>
    <row r="193" spans="1:14" s="72" customFormat="1" ht="118.5" hidden="1" outlineLevel="1" x14ac:dyDescent="0.3">
      <c r="A193" s="64"/>
      <c r="B193" s="10"/>
      <c r="C193" s="80" t="s">
        <v>931</v>
      </c>
      <c r="D193" s="89" t="s">
        <v>924</v>
      </c>
      <c r="E193" s="107" t="s">
        <v>36</v>
      </c>
      <c r="F193" s="23"/>
      <c r="G193" s="189"/>
      <c r="H193" s="189"/>
      <c r="I193" s="190"/>
      <c r="J193" s="191"/>
      <c r="K193" s="192">
        <f t="shared" si="22"/>
        <v>0</v>
      </c>
      <c r="L193" s="84">
        <v>37.31</v>
      </c>
      <c r="M193" s="113">
        <f t="shared" si="23"/>
        <v>0</v>
      </c>
      <c r="N193" s="86"/>
    </row>
    <row r="194" spans="1:14" s="72" customFormat="1" ht="142.5" hidden="1" outlineLevel="1" x14ac:dyDescent="0.3">
      <c r="A194" s="64"/>
      <c r="B194" s="10"/>
      <c r="C194" s="80" t="s">
        <v>931</v>
      </c>
      <c r="D194" s="89" t="s">
        <v>925</v>
      </c>
      <c r="E194" s="107" t="s">
        <v>36</v>
      </c>
      <c r="F194" s="23"/>
      <c r="G194" s="189"/>
      <c r="H194" s="189"/>
      <c r="I194" s="190"/>
      <c r="J194" s="191"/>
      <c r="K194" s="192">
        <f t="shared" si="22"/>
        <v>0</v>
      </c>
      <c r="L194" s="84">
        <v>203.095</v>
      </c>
      <c r="M194" s="113">
        <f t="shared" si="23"/>
        <v>0</v>
      </c>
      <c r="N194" s="86"/>
    </row>
    <row r="195" spans="1:14" hidden="1" outlineLevel="1" x14ac:dyDescent="0.35">
      <c r="B195" s="8"/>
      <c r="C195" s="109"/>
      <c r="D195" s="110" t="s">
        <v>156</v>
      </c>
      <c r="E195" s="111"/>
      <c r="F195" s="14"/>
      <c r="G195" s="15"/>
      <c r="H195" s="15"/>
      <c r="I195" s="15"/>
      <c r="J195" s="16"/>
      <c r="K195" s="76"/>
      <c r="L195" s="112"/>
      <c r="M195" s="88"/>
      <c r="N195" s="86"/>
    </row>
    <row r="196" spans="1:14" ht="117" hidden="1" outlineLevel="1" x14ac:dyDescent="0.35">
      <c r="B196" s="10" t="s">
        <v>155</v>
      </c>
      <c r="C196" s="80" t="s">
        <v>931</v>
      </c>
      <c r="D196" s="89" t="s">
        <v>855</v>
      </c>
      <c r="E196" s="92" t="s">
        <v>36</v>
      </c>
      <c r="F196" s="23"/>
      <c r="G196" s="189"/>
      <c r="H196" s="189"/>
      <c r="I196" s="190">
        <v>3</v>
      </c>
      <c r="J196" s="191"/>
      <c r="K196" s="192">
        <f>SUM(F196:J196)</f>
        <v>3</v>
      </c>
      <c r="L196" s="84">
        <v>975.96333333333325</v>
      </c>
      <c r="M196" s="113">
        <f>K196*L196</f>
        <v>2927.89</v>
      </c>
      <c r="N196" s="86"/>
    </row>
    <row r="197" spans="1:14" ht="117" hidden="1" outlineLevel="1" x14ac:dyDescent="0.35">
      <c r="B197" s="10" t="s">
        <v>157</v>
      </c>
      <c r="C197" s="80" t="s">
        <v>931</v>
      </c>
      <c r="D197" s="89" t="s">
        <v>856</v>
      </c>
      <c r="E197" s="92" t="s">
        <v>36</v>
      </c>
      <c r="F197" s="23"/>
      <c r="G197" s="189"/>
      <c r="H197" s="189"/>
      <c r="I197" s="190">
        <v>6</v>
      </c>
      <c r="J197" s="191"/>
      <c r="K197" s="192">
        <f>SUM(F197:J197)</f>
        <v>6</v>
      </c>
      <c r="L197" s="84">
        <v>964.07999999999993</v>
      </c>
      <c r="M197" s="113">
        <f>K197*L197</f>
        <v>5784.48</v>
      </c>
      <c r="N197" s="86"/>
    </row>
    <row r="198" spans="1:14" hidden="1" outlineLevel="1" x14ac:dyDescent="0.35">
      <c r="B198" s="8"/>
      <c r="C198" s="109"/>
      <c r="D198" s="110" t="s">
        <v>854</v>
      </c>
      <c r="E198" s="111"/>
      <c r="F198" s="14"/>
      <c r="G198" s="15"/>
      <c r="H198" s="15"/>
      <c r="I198" s="15"/>
      <c r="J198" s="16"/>
      <c r="K198" s="76"/>
      <c r="L198" s="112"/>
      <c r="M198" s="88"/>
      <c r="N198" s="86"/>
    </row>
    <row r="199" spans="1:14" ht="96" hidden="1" outlineLevel="1" x14ac:dyDescent="0.35">
      <c r="B199" s="10" t="s">
        <v>158</v>
      </c>
      <c r="C199" s="80" t="s">
        <v>931</v>
      </c>
      <c r="D199" s="89" t="s">
        <v>857</v>
      </c>
      <c r="E199" s="92" t="s">
        <v>36</v>
      </c>
      <c r="F199" s="23"/>
      <c r="G199" s="189"/>
      <c r="H199" s="189"/>
      <c r="I199" s="190">
        <v>3</v>
      </c>
      <c r="J199" s="191"/>
      <c r="K199" s="192">
        <f>SUM(F199:J199)</f>
        <v>3</v>
      </c>
      <c r="L199" s="84">
        <v>257.42250000000001</v>
      </c>
      <c r="M199" s="113">
        <f>K199*L199</f>
        <v>772.26750000000004</v>
      </c>
      <c r="N199" s="86"/>
    </row>
    <row r="200" spans="1:14" ht="48" hidden="1" outlineLevel="1" x14ac:dyDescent="0.35">
      <c r="B200" s="10" t="s">
        <v>159</v>
      </c>
      <c r="C200" s="80" t="s">
        <v>931</v>
      </c>
      <c r="D200" s="89" t="s">
        <v>858</v>
      </c>
      <c r="E200" s="92" t="s">
        <v>36</v>
      </c>
      <c r="F200" s="23"/>
      <c r="G200" s="189"/>
      <c r="H200" s="189"/>
      <c r="I200" s="190">
        <v>1</v>
      </c>
      <c r="J200" s="191"/>
      <c r="K200" s="192">
        <f>SUM(F200:J200)</f>
        <v>1</v>
      </c>
      <c r="L200" s="84">
        <v>1885.8333333333333</v>
      </c>
      <c r="M200" s="113">
        <f>K200*L200</f>
        <v>1885.8333333333333</v>
      </c>
      <c r="N200" s="86"/>
    </row>
    <row r="201" spans="1:14" hidden="1" outlineLevel="1" x14ac:dyDescent="0.35">
      <c r="B201" s="8"/>
      <c r="C201" s="109"/>
      <c r="D201" s="74" t="s">
        <v>161</v>
      </c>
      <c r="E201" s="111"/>
      <c r="F201" s="14"/>
      <c r="G201" s="15"/>
      <c r="H201" s="15"/>
      <c r="I201" s="15"/>
      <c r="J201" s="16"/>
      <c r="K201" s="76"/>
      <c r="L201" s="112"/>
      <c r="M201" s="88"/>
      <c r="N201" s="86"/>
    </row>
    <row r="202" spans="1:14" ht="24.75" hidden="1" outlineLevel="1" thickBot="1" x14ac:dyDescent="0.4">
      <c r="B202" s="10" t="s">
        <v>160</v>
      </c>
      <c r="C202" s="80" t="s">
        <v>931</v>
      </c>
      <c r="D202" s="106" t="s">
        <v>859</v>
      </c>
      <c r="E202" s="92" t="s">
        <v>36</v>
      </c>
      <c r="F202" s="194"/>
      <c r="G202" s="195"/>
      <c r="H202" s="195"/>
      <c r="I202" s="195">
        <v>343</v>
      </c>
      <c r="J202" s="196"/>
      <c r="K202" s="192">
        <f>SUM(F202:J202)</f>
        <v>343</v>
      </c>
      <c r="L202" s="84">
        <v>37.138583333333337</v>
      </c>
      <c r="M202" s="113">
        <f>K202*L202</f>
        <v>12738.534083333334</v>
      </c>
      <c r="N202" s="86"/>
    </row>
    <row r="203" spans="1:14" ht="24.75" collapsed="1" thickBot="1" x14ac:dyDescent="0.4">
      <c r="B203" s="65" t="s">
        <v>162</v>
      </c>
      <c r="C203" s="66"/>
      <c r="D203" s="67"/>
      <c r="E203" s="67"/>
      <c r="F203" s="1"/>
      <c r="G203" s="2"/>
      <c r="H203" s="2"/>
      <c r="I203" s="2"/>
      <c r="J203" s="3"/>
      <c r="K203" s="69"/>
      <c r="L203" s="95"/>
      <c r="M203" s="96">
        <f>SUM(M205:M225)</f>
        <v>162938.69666666668</v>
      </c>
      <c r="N203" s="97"/>
    </row>
    <row r="204" spans="1:14" hidden="1" outlineLevel="1" x14ac:dyDescent="0.35">
      <c r="B204" s="8"/>
      <c r="C204" s="109"/>
      <c r="D204" s="110" t="s">
        <v>539</v>
      </c>
      <c r="E204" s="111"/>
      <c r="F204" s="14"/>
      <c r="G204" s="15"/>
      <c r="H204" s="15"/>
      <c r="I204" s="15"/>
      <c r="J204" s="16"/>
      <c r="K204" s="76"/>
      <c r="L204" s="112"/>
      <c r="M204" s="88"/>
      <c r="N204" s="86"/>
    </row>
    <row r="205" spans="1:14" ht="27.75" hidden="1" customHeight="1" outlineLevel="1" x14ac:dyDescent="0.35">
      <c r="B205" s="7" t="s">
        <v>163</v>
      </c>
      <c r="C205" s="80" t="s">
        <v>931</v>
      </c>
      <c r="D205" s="101" t="s">
        <v>501</v>
      </c>
      <c r="E205" s="92" t="s">
        <v>36</v>
      </c>
      <c r="F205" s="33"/>
      <c r="G205" s="18"/>
      <c r="H205" s="18"/>
      <c r="I205" s="19">
        <v>1</v>
      </c>
      <c r="J205" s="20"/>
      <c r="K205" s="83">
        <f>SUM(F205:J205)</f>
        <v>1</v>
      </c>
      <c r="L205" s="84">
        <v>10012.4</v>
      </c>
      <c r="M205" s="113">
        <f t="shared" ref="M205:M214" si="24">K205*L205</f>
        <v>10012.4</v>
      </c>
      <c r="N205" s="86"/>
    </row>
    <row r="206" spans="1:14" ht="27.75" hidden="1" customHeight="1" outlineLevel="1" x14ac:dyDescent="0.35">
      <c r="B206" s="7" t="s">
        <v>164</v>
      </c>
      <c r="C206" s="80" t="s">
        <v>931</v>
      </c>
      <c r="D206" s="101" t="s">
        <v>502</v>
      </c>
      <c r="E206" s="92" t="s">
        <v>36</v>
      </c>
      <c r="F206" s="34"/>
      <c r="G206" s="18"/>
      <c r="H206" s="18"/>
      <c r="I206" s="19">
        <v>1</v>
      </c>
      <c r="J206" s="20"/>
      <c r="K206" s="83">
        <f t="shared" ref="K206:K214" si="25">SUM(F206:J206)</f>
        <v>1</v>
      </c>
      <c r="L206" s="84">
        <v>2720.44</v>
      </c>
      <c r="M206" s="113">
        <f t="shared" si="24"/>
        <v>2720.44</v>
      </c>
      <c r="N206" s="86"/>
    </row>
    <row r="207" spans="1:14" ht="27.75" hidden="1" customHeight="1" outlineLevel="1" x14ac:dyDescent="0.35">
      <c r="B207" s="7" t="s">
        <v>165</v>
      </c>
      <c r="C207" s="80" t="s">
        <v>931</v>
      </c>
      <c r="D207" s="101" t="s">
        <v>503</v>
      </c>
      <c r="E207" s="92" t="s">
        <v>36</v>
      </c>
      <c r="F207" s="34"/>
      <c r="G207" s="18"/>
      <c r="H207" s="18"/>
      <c r="I207" s="19">
        <v>0</v>
      </c>
      <c r="J207" s="20"/>
      <c r="K207" s="83">
        <f t="shared" si="25"/>
        <v>0</v>
      </c>
      <c r="L207" s="84">
        <v>2720.44</v>
      </c>
      <c r="M207" s="113">
        <f t="shared" si="24"/>
        <v>0</v>
      </c>
      <c r="N207" s="86"/>
    </row>
    <row r="208" spans="1:14" ht="27.75" hidden="1" customHeight="1" outlineLevel="1" x14ac:dyDescent="0.35">
      <c r="B208" s="7" t="s">
        <v>166</v>
      </c>
      <c r="C208" s="80" t="s">
        <v>931</v>
      </c>
      <c r="D208" s="101" t="s">
        <v>504</v>
      </c>
      <c r="E208" s="92" t="s">
        <v>36</v>
      </c>
      <c r="F208" s="34"/>
      <c r="G208" s="18"/>
      <c r="H208" s="18"/>
      <c r="I208" s="19">
        <v>16</v>
      </c>
      <c r="J208" s="20"/>
      <c r="K208" s="83">
        <f t="shared" si="25"/>
        <v>16</v>
      </c>
      <c r="L208" s="84">
        <v>2616.6533333333332</v>
      </c>
      <c r="M208" s="113">
        <f t="shared" si="24"/>
        <v>41866.453333333331</v>
      </c>
      <c r="N208" s="86"/>
    </row>
    <row r="209" spans="2:14" ht="27.75" hidden="1" customHeight="1" outlineLevel="1" x14ac:dyDescent="0.35">
      <c r="B209" s="7" t="s">
        <v>167</v>
      </c>
      <c r="C209" s="80" t="s">
        <v>931</v>
      </c>
      <c r="D209" s="101" t="s">
        <v>505</v>
      </c>
      <c r="E209" s="92" t="s">
        <v>36</v>
      </c>
      <c r="F209" s="34"/>
      <c r="G209" s="18"/>
      <c r="H209" s="18"/>
      <c r="I209" s="19">
        <v>16</v>
      </c>
      <c r="J209" s="20"/>
      <c r="K209" s="83">
        <f t="shared" si="25"/>
        <v>16</v>
      </c>
      <c r="L209" s="84">
        <v>2616.6533333333332</v>
      </c>
      <c r="M209" s="113">
        <f t="shared" si="24"/>
        <v>41866.453333333331</v>
      </c>
      <c r="N209" s="86"/>
    </row>
    <row r="210" spans="2:14" ht="27.75" hidden="1" customHeight="1" outlineLevel="1" x14ac:dyDescent="0.35">
      <c r="B210" s="7" t="s">
        <v>168</v>
      </c>
      <c r="C210" s="80" t="s">
        <v>931</v>
      </c>
      <c r="D210" s="101" t="s">
        <v>506</v>
      </c>
      <c r="E210" s="92" t="s">
        <v>36</v>
      </c>
      <c r="F210" s="34"/>
      <c r="G210" s="18"/>
      <c r="H210" s="18"/>
      <c r="I210" s="19">
        <v>1</v>
      </c>
      <c r="J210" s="20"/>
      <c r="K210" s="83">
        <f t="shared" si="25"/>
        <v>1</v>
      </c>
      <c r="L210" s="84">
        <v>11267.25</v>
      </c>
      <c r="M210" s="113">
        <f t="shared" si="24"/>
        <v>11267.25</v>
      </c>
      <c r="N210" s="86"/>
    </row>
    <row r="211" spans="2:14" ht="27.75" hidden="1" customHeight="1" outlineLevel="1" x14ac:dyDescent="0.35">
      <c r="B211" s="7" t="s">
        <v>169</v>
      </c>
      <c r="C211" s="80" t="s">
        <v>931</v>
      </c>
      <c r="D211" s="101" t="s">
        <v>507</v>
      </c>
      <c r="E211" s="92" t="s">
        <v>36</v>
      </c>
      <c r="F211" s="34"/>
      <c r="G211" s="18"/>
      <c r="H211" s="18"/>
      <c r="I211" s="19">
        <v>4</v>
      </c>
      <c r="J211" s="20"/>
      <c r="K211" s="83">
        <f t="shared" si="25"/>
        <v>4</v>
      </c>
      <c r="L211" s="84">
        <v>8003.25</v>
      </c>
      <c r="M211" s="113">
        <f t="shared" si="24"/>
        <v>32013</v>
      </c>
      <c r="N211" s="86"/>
    </row>
    <row r="212" spans="2:14" ht="27.75" hidden="1" customHeight="1" outlineLevel="1" x14ac:dyDescent="0.35">
      <c r="B212" s="7" t="s">
        <v>170</v>
      </c>
      <c r="C212" s="80" t="s">
        <v>931</v>
      </c>
      <c r="D212" s="101" t="s">
        <v>508</v>
      </c>
      <c r="E212" s="92" t="s">
        <v>36</v>
      </c>
      <c r="F212" s="34"/>
      <c r="G212" s="18"/>
      <c r="H212" s="18"/>
      <c r="I212" s="19">
        <v>1</v>
      </c>
      <c r="J212" s="20"/>
      <c r="K212" s="83">
        <f t="shared" si="25"/>
        <v>1</v>
      </c>
      <c r="L212" s="84">
        <v>8665.5</v>
      </c>
      <c r="M212" s="113">
        <f t="shared" si="24"/>
        <v>8665.5</v>
      </c>
      <c r="N212" s="86"/>
    </row>
    <row r="213" spans="2:14" ht="27.75" hidden="1" customHeight="1" outlineLevel="1" x14ac:dyDescent="0.35">
      <c r="B213" s="7" t="s">
        <v>171</v>
      </c>
      <c r="C213" s="80" t="s">
        <v>931</v>
      </c>
      <c r="D213" s="101" t="s">
        <v>509</v>
      </c>
      <c r="E213" s="92" t="s">
        <v>36</v>
      </c>
      <c r="F213" s="34"/>
      <c r="G213" s="18"/>
      <c r="H213" s="18"/>
      <c r="I213" s="19">
        <v>2</v>
      </c>
      <c r="J213" s="20"/>
      <c r="K213" s="83">
        <f t="shared" si="25"/>
        <v>2</v>
      </c>
      <c r="L213" s="84">
        <v>3438.3583333333336</v>
      </c>
      <c r="M213" s="113">
        <f t="shared" si="24"/>
        <v>6876.7166666666672</v>
      </c>
      <c r="N213" s="86"/>
    </row>
    <row r="214" spans="2:14" ht="27.75" hidden="1" customHeight="1" outlineLevel="1" x14ac:dyDescent="0.35">
      <c r="B214" s="7" t="s">
        <v>172</v>
      </c>
      <c r="C214" s="80" t="s">
        <v>931</v>
      </c>
      <c r="D214" s="101" t="s">
        <v>510</v>
      </c>
      <c r="E214" s="92" t="s">
        <v>36</v>
      </c>
      <c r="F214" s="35"/>
      <c r="G214" s="18"/>
      <c r="H214" s="18"/>
      <c r="I214" s="19">
        <v>1</v>
      </c>
      <c r="J214" s="20"/>
      <c r="K214" s="83">
        <f t="shared" si="25"/>
        <v>1</v>
      </c>
      <c r="L214" s="84">
        <v>7650.4833333333336</v>
      </c>
      <c r="M214" s="113">
        <f t="shared" si="24"/>
        <v>7650.4833333333336</v>
      </c>
      <c r="N214" s="86"/>
    </row>
    <row r="215" spans="2:14" hidden="1" outlineLevel="1" x14ac:dyDescent="0.35">
      <c r="B215" s="8"/>
      <c r="C215" s="109"/>
      <c r="D215" s="110" t="s">
        <v>540</v>
      </c>
      <c r="E215" s="111"/>
      <c r="F215" s="14"/>
      <c r="G215" s="15"/>
      <c r="H215" s="15"/>
      <c r="I215" s="15"/>
      <c r="J215" s="16"/>
      <c r="K215" s="76"/>
      <c r="L215" s="112"/>
      <c r="M215" s="88"/>
      <c r="N215" s="86"/>
    </row>
    <row r="216" spans="2:14" ht="27.75" hidden="1" customHeight="1" outlineLevel="1" x14ac:dyDescent="0.35">
      <c r="B216" s="7" t="s">
        <v>550</v>
      </c>
      <c r="C216" s="80" t="s">
        <v>931</v>
      </c>
      <c r="D216" s="101" t="s">
        <v>541</v>
      </c>
      <c r="E216" s="92" t="s">
        <v>36</v>
      </c>
      <c r="F216" s="17"/>
      <c r="G216" s="24"/>
      <c r="H216" s="25"/>
      <c r="I216" s="25"/>
      <c r="J216" s="26"/>
      <c r="K216" s="83">
        <f t="shared" ref="K216:K225" si="26">SUM(F216:J216)</f>
        <v>0</v>
      </c>
      <c r="L216" s="84">
        <v>10012.4</v>
      </c>
      <c r="M216" s="113">
        <f t="shared" ref="M216:M225" si="27">K216*L216</f>
        <v>0</v>
      </c>
      <c r="N216" s="86"/>
    </row>
    <row r="217" spans="2:14" ht="27.75" hidden="1" customHeight="1" outlineLevel="1" x14ac:dyDescent="0.35">
      <c r="B217" s="7" t="s">
        <v>551</v>
      </c>
      <c r="C217" s="80" t="s">
        <v>931</v>
      </c>
      <c r="D217" s="101" t="s">
        <v>542</v>
      </c>
      <c r="E217" s="92" t="s">
        <v>36</v>
      </c>
      <c r="F217" s="17"/>
      <c r="G217" s="27"/>
      <c r="H217" s="28"/>
      <c r="I217" s="28"/>
      <c r="J217" s="29"/>
      <c r="K217" s="83">
        <f t="shared" si="26"/>
        <v>0</v>
      </c>
      <c r="L217" s="84">
        <v>11150.25</v>
      </c>
      <c r="M217" s="113">
        <f t="shared" si="27"/>
        <v>0</v>
      </c>
      <c r="N217" s="86"/>
    </row>
    <row r="218" spans="2:14" ht="48" hidden="1" outlineLevel="1" x14ac:dyDescent="0.35">
      <c r="B218" s="7" t="s">
        <v>552</v>
      </c>
      <c r="C218" s="80" t="s">
        <v>931</v>
      </c>
      <c r="D218" s="101" t="s">
        <v>543</v>
      </c>
      <c r="E218" s="92" t="s">
        <v>36</v>
      </c>
      <c r="F218" s="17"/>
      <c r="G218" s="27"/>
      <c r="H218" s="28"/>
      <c r="I218" s="28"/>
      <c r="J218" s="29"/>
      <c r="K218" s="83">
        <f t="shared" si="26"/>
        <v>0</v>
      </c>
      <c r="L218" s="84">
        <v>1656.3866666666665</v>
      </c>
      <c r="M218" s="113">
        <f t="shared" si="27"/>
        <v>0</v>
      </c>
      <c r="N218" s="86"/>
    </row>
    <row r="219" spans="2:14" ht="27.75" hidden="1" customHeight="1" outlineLevel="1" x14ac:dyDescent="0.35">
      <c r="B219" s="7" t="s">
        <v>553</v>
      </c>
      <c r="C219" s="80" t="s">
        <v>931</v>
      </c>
      <c r="D219" s="101" t="s">
        <v>544</v>
      </c>
      <c r="E219" s="92" t="s">
        <v>36</v>
      </c>
      <c r="F219" s="17"/>
      <c r="G219" s="27"/>
      <c r="H219" s="28"/>
      <c r="I219" s="28"/>
      <c r="J219" s="29"/>
      <c r="K219" s="83">
        <f t="shared" si="26"/>
        <v>0</v>
      </c>
      <c r="L219" s="84">
        <v>3842.92</v>
      </c>
      <c r="M219" s="113">
        <f t="shared" si="27"/>
        <v>0</v>
      </c>
      <c r="N219" s="86"/>
    </row>
    <row r="220" spans="2:14" ht="27.75" hidden="1" customHeight="1" outlineLevel="1" x14ac:dyDescent="0.35">
      <c r="B220" s="7" t="s">
        <v>554</v>
      </c>
      <c r="C220" s="80" t="s">
        <v>931</v>
      </c>
      <c r="D220" s="101" t="s">
        <v>545</v>
      </c>
      <c r="E220" s="92" t="s">
        <v>36</v>
      </c>
      <c r="F220" s="17"/>
      <c r="G220" s="27"/>
      <c r="H220" s="28"/>
      <c r="I220" s="28"/>
      <c r="J220" s="29"/>
      <c r="K220" s="83">
        <f t="shared" si="26"/>
        <v>0</v>
      </c>
      <c r="L220" s="84">
        <v>4448.3533333333335</v>
      </c>
      <c r="M220" s="113">
        <f t="shared" si="27"/>
        <v>0</v>
      </c>
      <c r="N220" s="86"/>
    </row>
    <row r="221" spans="2:14" ht="27.75" hidden="1" customHeight="1" outlineLevel="1" x14ac:dyDescent="0.35">
      <c r="B221" s="7" t="s">
        <v>555</v>
      </c>
      <c r="C221" s="80" t="s">
        <v>931</v>
      </c>
      <c r="D221" s="101" t="s">
        <v>546</v>
      </c>
      <c r="E221" s="92" t="s">
        <v>36</v>
      </c>
      <c r="F221" s="17"/>
      <c r="G221" s="27"/>
      <c r="H221" s="28"/>
      <c r="I221" s="28"/>
      <c r="J221" s="29"/>
      <c r="K221" s="83">
        <f t="shared" si="26"/>
        <v>0</v>
      </c>
      <c r="L221" s="84">
        <v>3175.7999999999997</v>
      </c>
      <c r="M221" s="113">
        <f t="shared" si="27"/>
        <v>0</v>
      </c>
      <c r="N221" s="86"/>
    </row>
    <row r="222" spans="2:14" ht="48" hidden="1" outlineLevel="1" x14ac:dyDescent="0.35">
      <c r="B222" s="7" t="s">
        <v>556</v>
      </c>
      <c r="C222" s="80" t="s">
        <v>931</v>
      </c>
      <c r="D222" s="101" t="s">
        <v>547</v>
      </c>
      <c r="E222" s="92" t="s">
        <v>36</v>
      </c>
      <c r="F222" s="17"/>
      <c r="G222" s="27"/>
      <c r="H222" s="28"/>
      <c r="I222" s="28"/>
      <c r="J222" s="29"/>
      <c r="K222" s="83">
        <f t="shared" si="26"/>
        <v>0</v>
      </c>
      <c r="L222" s="84">
        <v>2848.9599999999996</v>
      </c>
      <c r="M222" s="113">
        <f t="shared" si="27"/>
        <v>0</v>
      </c>
      <c r="N222" s="86"/>
    </row>
    <row r="223" spans="2:14" ht="27.75" hidden="1" customHeight="1" outlineLevel="1" x14ac:dyDescent="0.35">
      <c r="B223" s="7" t="s">
        <v>557</v>
      </c>
      <c r="C223" s="80" t="s">
        <v>931</v>
      </c>
      <c r="D223" s="101" t="s">
        <v>548</v>
      </c>
      <c r="E223" s="92" t="s">
        <v>36</v>
      </c>
      <c r="F223" s="17"/>
      <c r="G223" s="27"/>
      <c r="H223" s="28"/>
      <c r="I223" s="28"/>
      <c r="J223" s="29"/>
      <c r="K223" s="83">
        <f t="shared" si="26"/>
        <v>0</v>
      </c>
      <c r="L223" s="84">
        <v>5915.1733333333332</v>
      </c>
      <c r="M223" s="113">
        <f t="shared" si="27"/>
        <v>0</v>
      </c>
      <c r="N223" s="86"/>
    </row>
    <row r="224" spans="2:14" ht="27.75" hidden="1" customHeight="1" outlineLevel="1" x14ac:dyDescent="0.35">
      <c r="B224" s="7" t="s">
        <v>558</v>
      </c>
      <c r="C224" s="80" t="s">
        <v>931</v>
      </c>
      <c r="D224" s="101" t="s">
        <v>549</v>
      </c>
      <c r="E224" s="92" t="s">
        <v>36</v>
      </c>
      <c r="F224" s="17"/>
      <c r="G224" s="27"/>
      <c r="H224" s="28"/>
      <c r="I224" s="28"/>
      <c r="J224" s="29"/>
      <c r="K224" s="83">
        <f t="shared" si="26"/>
        <v>0</v>
      </c>
      <c r="L224" s="84">
        <v>2550.7999999999997</v>
      </c>
      <c r="M224" s="113">
        <f t="shared" si="27"/>
        <v>0</v>
      </c>
      <c r="N224" s="86"/>
    </row>
    <row r="225" spans="2:14" ht="27.75" hidden="1" customHeight="1" outlineLevel="1" thickBot="1" x14ac:dyDescent="0.4">
      <c r="B225" s="7" t="s">
        <v>559</v>
      </c>
      <c r="C225" s="80" t="s">
        <v>931</v>
      </c>
      <c r="D225" s="101" t="s">
        <v>932</v>
      </c>
      <c r="E225" s="92" t="s">
        <v>36</v>
      </c>
      <c r="F225" s="17"/>
      <c r="G225" s="30"/>
      <c r="H225" s="31"/>
      <c r="I225" s="31"/>
      <c r="J225" s="32"/>
      <c r="K225" s="83">
        <f t="shared" si="26"/>
        <v>0</v>
      </c>
      <c r="L225" s="84">
        <v>17506.88</v>
      </c>
      <c r="M225" s="113">
        <f t="shared" si="27"/>
        <v>0</v>
      </c>
      <c r="N225" s="86"/>
    </row>
    <row r="226" spans="2:14" s="94" customFormat="1" ht="24.75" collapsed="1" thickBot="1" x14ac:dyDescent="0.4">
      <c r="B226" s="65" t="s">
        <v>173</v>
      </c>
      <c r="C226" s="66"/>
      <c r="D226" s="67"/>
      <c r="E226" s="67"/>
      <c r="F226" s="1"/>
      <c r="G226" s="2"/>
      <c r="H226" s="2"/>
      <c r="I226" s="2"/>
      <c r="J226" s="3"/>
      <c r="K226" s="69"/>
      <c r="L226" s="95"/>
      <c r="M226" s="96">
        <f>SUM(M227:M232)</f>
        <v>11395.127075000002</v>
      </c>
      <c r="N226" s="97"/>
    </row>
    <row r="227" spans="2:14" s="94" customFormat="1" hidden="1" outlineLevel="1" x14ac:dyDescent="0.35">
      <c r="B227" s="4"/>
      <c r="C227" s="87"/>
      <c r="D227" s="110" t="s">
        <v>174</v>
      </c>
      <c r="E227" s="114"/>
      <c r="F227" s="14"/>
      <c r="G227" s="15"/>
      <c r="H227" s="15"/>
      <c r="I227" s="15"/>
      <c r="J227" s="16"/>
      <c r="K227" s="76"/>
      <c r="L227" s="112"/>
      <c r="M227" s="88"/>
      <c r="N227" s="86"/>
    </row>
    <row r="228" spans="2:14" s="94" customFormat="1" ht="48" hidden="1" outlineLevel="1" x14ac:dyDescent="0.35">
      <c r="B228" s="7" t="s">
        <v>175</v>
      </c>
      <c r="C228" s="80" t="s">
        <v>931</v>
      </c>
      <c r="D228" s="101" t="s">
        <v>612</v>
      </c>
      <c r="E228" s="115" t="s">
        <v>40</v>
      </c>
      <c r="F228" s="17"/>
      <c r="G228" s="18"/>
      <c r="H228" s="18"/>
      <c r="I228" s="19">
        <v>1390</v>
      </c>
      <c r="J228" s="20"/>
      <c r="K228" s="83">
        <f>SUM(F228:J228)</f>
        <v>1390</v>
      </c>
      <c r="L228" s="84">
        <v>6.2623625000000009</v>
      </c>
      <c r="M228" s="85">
        <f>K228*L228</f>
        <v>8704.6838750000006</v>
      </c>
      <c r="N228" s="86"/>
    </row>
    <row r="229" spans="2:14" s="94" customFormat="1" hidden="1" outlineLevel="1" x14ac:dyDescent="0.35">
      <c r="B229" s="8"/>
      <c r="C229" s="109"/>
      <c r="D229" s="110" t="s">
        <v>176</v>
      </c>
      <c r="E229" s="116"/>
      <c r="F229" s="14"/>
      <c r="G229" s="15"/>
      <c r="H229" s="15"/>
      <c r="I229" s="15"/>
      <c r="J229" s="16"/>
      <c r="K229" s="76"/>
      <c r="L229" s="112"/>
      <c r="M229" s="88"/>
      <c r="N229" s="86"/>
    </row>
    <row r="230" spans="2:14" s="94" customFormat="1" ht="46.5" hidden="1" outlineLevel="1" x14ac:dyDescent="0.35">
      <c r="B230" s="7" t="s">
        <v>177</v>
      </c>
      <c r="C230" s="80" t="s">
        <v>931</v>
      </c>
      <c r="D230" s="101" t="s">
        <v>613</v>
      </c>
      <c r="E230" s="115" t="s">
        <v>14</v>
      </c>
      <c r="F230" s="17"/>
      <c r="G230" s="18"/>
      <c r="H230" s="18"/>
      <c r="I230" s="19">
        <v>1</v>
      </c>
      <c r="J230" s="20"/>
      <c r="K230" s="83">
        <f>SUM(F230:J230)</f>
        <v>1</v>
      </c>
      <c r="L230" s="84">
        <v>963.48106666666672</v>
      </c>
      <c r="M230" s="85">
        <f>K230*L230</f>
        <v>963.48106666666672</v>
      </c>
      <c r="N230" s="86"/>
    </row>
    <row r="231" spans="2:14" s="94" customFormat="1" ht="72" hidden="1" outlineLevel="1" x14ac:dyDescent="0.35">
      <c r="B231" s="7" t="s">
        <v>178</v>
      </c>
      <c r="C231" s="80" t="s">
        <v>931</v>
      </c>
      <c r="D231" s="101" t="s">
        <v>614</v>
      </c>
      <c r="E231" s="115" t="s">
        <v>14</v>
      </c>
      <c r="F231" s="17"/>
      <c r="G231" s="18"/>
      <c r="H231" s="18"/>
      <c r="I231" s="19">
        <v>1</v>
      </c>
      <c r="J231" s="20"/>
      <c r="K231" s="83">
        <f>SUM(F231:J231)</f>
        <v>1</v>
      </c>
      <c r="L231" s="84">
        <v>863.48106666666672</v>
      </c>
      <c r="M231" s="85">
        <f>K231*L231</f>
        <v>863.48106666666672</v>
      </c>
      <c r="N231" s="86"/>
    </row>
    <row r="232" spans="2:14" s="94" customFormat="1" ht="47.25" hidden="1" outlineLevel="1" thickBot="1" x14ac:dyDescent="0.4">
      <c r="B232" s="7" t="s">
        <v>179</v>
      </c>
      <c r="C232" s="80" t="s">
        <v>931</v>
      </c>
      <c r="D232" s="101" t="s">
        <v>615</v>
      </c>
      <c r="E232" s="115" t="s">
        <v>14</v>
      </c>
      <c r="F232" s="17"/>
      <c r="G232" s="18"/>
      <c r="H232" s="18"/>
      <c r="I232" s="19">
        <v>1</v>
      </c>
      <c r="J232" s="20"/>
      <c r="K232" s="83">
        <f>SUM(F232:J232)</f>
        <v>1</v>
      </c>
      <c r="L232" s="84">
        <v>863.48106666666672</v>
      </c>
      <c r="M232" s="85">
        <f>K232*L232</f>
        <v>863.48106666666672</v>
      </c>
      <c r="N232" s="86"/>
    </row>
    <row r="233" spans="2:14" s="94" customFormat="1" ht="24.75" collapsed="1" thickBot="1" x14ac:dyDescent="0.4">
      <c r="B233" s="65" t="s">
        <v>180</v>
      </c>
      <c r="C233" s="66"/>
      <c r="D233" s="67"/>
      <c r="E233" s="67"/>
      <c r="F233" s="1"/>
      <c r="G233" s="2"/>
      <c r="H233" s="2"/>
      <c r="I233" s="2"/>
      <c r="J233" s="3"/>
      <c r="K233" s="69"/>
      <c r="L233" s="95"/>
      <c r="M233" s="96">
        <f>SUM(M234:M235)</f>
        <v>12426.460296233457</v>
      </c>
      <c r="N233" s="97"/>
    </row>
    <row r="234" spans="2:14" s="94" customFormat="1" ht="32.25" hidden="1" customHeight="1" outlineLevel="1" x14ac:dyDescent="0.35">
      <c r="B234" s="7" t="s">
        <v>181</v>
      </c>
      <c r="C234" s="80" t="s">
        <v>931</v>
      </c>
      <c r="D234" s="106" t="s">
        <v>560</v>
      </c>
      <c r="E234" s="115" t="s">
        <v>44</v>
      </c>
      <c r="F234" s="17"/>
      <c r="G234" s="18"/>
      <c r="H234" s="18"/>
      <c r="I234" s="19"/>
      <c r="J234" s="20"/>
      <c r="K234" s="83">
        <f>SUM(F234:J234)</f>
        <v>0</v>
      </c>
      <c r="L234" s="84">
        <v>311.65116833333337</v>
      </c>
      <c r="M234" s="85">
        <f>K234*L234</f>
        <v>0</v>
      </c>
      <c r="N234" s="86"/>
    </row>
    <row r="235" spans="2:14" s="94" customFormat="1" ht="32.25" hidden="1" customHeight="1" outlineLevel="1" thickBot="1" x14ac:dyDescent="0.4">
      <c r="B235" s="7" t="s">
        <v>561</v>
      </c>
      <c r="C235" s="80" t="s">
        <v>931</v>
      </c>
      <c r="D235" s="106" t="s">
        <v>616</v>
      </c>
      <c r="E235" s="115" t="s">
        <v>14</v>
      </c>
      <c r="F235" s="17"/>
      <c r="G235" s="18"/>
      <c r="H235" s="18"/>
      <c r="I235" s="18">
        <v>305.77999999999997</v>
      </c>
      <c r="J235" s="18"/>
      <c r="K235" s="83">
        <f>SUM(F235:J235)</f>
        <v>305.77999999999997</v>
      </c>
      <c r="L235" s="84">
        <v>40.638564642008824</v>
      </c>
      <c r="M235" s="85">
        <f>K235*L235</f>
        <v>12426.460296233457</v>
      </c>
      <c r="N235" s="86"/>
    </row>
    <row r="236" spans="2:14" s="94" customFormat="1" ht="24.75" collapsed="1" thickBot="1" x14ac:dyDescent="0.4">
      <c r="B236" s="65" t="s">
        <v>182</v>
      </c>
      <c r="C236" s="66"/>
      <c r="D236" s="67"/>
      <c r="E236" s="67"/>
      <c r="F236" s="1"/>
      <c r="G236" s="2"/>
      <c r="H236" s="2"/>
      <c r="I236" s="2"/>
      <c r="J236" s="3"/>
      <c r="K236" s="69"/>
      <c r="L236" s="95"/>
      <c r="M236" s="96">
        <f>SUM(M238:M293)</f>
        <v>0</v>
      </c>
      <c r="N236" s="97"/>
    </row>
    <row r="237" spans="2:14" s="94" customFormat="1" hidden="1" outlineLevel="1" x14ac:dyDescent="0.35">
      <c r="B237" s="8"/>
      <c r="C237" s="109"/>
      <c r="D237" s="110" t="s">
        <v>764</v>
      </c>
      <c r="E237" s="116"/>
      <c r="F237" s="14"/>
      <c r="G237" s="15"/>
      <c r="H237" s="15"/>
      <c r="I237" s="15"/>
      <c r="J237" s="16"/>
      <c r="K237" s="76"/>
      <c r="L237" s="112"/>
      <c r="M237" s="88"/>
      <c r="N237" s="86"/>
    </row>
    <row r="238" spans="2:14" s="94" customFormat="1" ht="48" hidden="1" outlineLevel="1" x14ac:dyDescent="0.35">
      <c r="B238" s="7" t="s">
        <v>184</v>
      </c>
      <c r="C238" s="80" t="s">
        <v>931</v>
      </c>
      <c r="D238" s="187" t="s">
        <v>765</v>
      </c>
      <c r="E238" s="92" t="s">
        <v>36</v>
      </c>
      <c r="F238" s="17"/>
      <c r="G238" s="18"/>
      <c r="H238" s="18"/>
      <c r="I238" s="19"/>
      <c r="J238" s="20"/>
      <c r="K238" s="83">
        <f t="shared" ref="K238:K260" si="28">SUM(F238:J238)</f>
        <v>0</v>
      </c>
      <c r="L238" s="84">
        <v>101.82740329912133</v>
      </c>
      <c r="M238" s="85">
        <f t="shared" ref="M238:M260" si="29">K238*L238</f>
        <v>0</v>
      </c>
      <c r="N238" s="86"/>
    </row>
    <row r="239" spans="2:14" s="94" customFormat="1" ht="72" hidden="1" outlineLevel="1" x14ac:dyDescent="0.35">
      <c r="B239" s="7" t="s">
        <v>186</v>
      </c>
      <c r="C239" s="80" t="s">
        <v>931</v>
      </c>
      <c r="D239" s="187" t="s">
        <v>766</v>
      </c>
      <c r="E239" s="92" t="s">
        <v>36</v>
      </c>
      <c r="F239" s="17"/>
      <c r="G239" s="18"/>
      <c r="H239" s="18"/>
      <c r="I239" s="19"/>
      <c r="J239" s="20"/>
      <c r="K239" s="83">
        <f t="shared" si="28"/>
        <v>0</v>
      </c>
      <c r="L239" s="84">
        <v>263.90523300379931</v>
      </c>
      <c r="M239" s="85">
        <f t="shared" si="29"/>
        <v>0</v>
      </c>
      <c r="N239" s="86"/>
    </row>
    <row r="240" spans="2:14" s="94" customFormat="1" ht="144" hidden="1" outlineLevel="1" x14ac:dyDescent="0.35">
      <c r="B240" s="7" t="s">
        <v>187</v>
      </c>
      <c r="C240" s="80" t="s">
        <v>931</v>
      </c>
      <c r="D240" s="187" t="s">
        <v>767</v>
      </c>
      <c r="E240" s="92" t="s">
        <v>36</v>
      </c>
      <c r="F240" s="17"/>
      <c r="G240" s="18"/>
      <c r="H240" s="18"/>
      <c r="I240" s="19"/>
      <c r="J240" s="20"/>
      <c r="K240" s="83">
        <f t="shared" si="28"/>
        <v>0</v>
      </c>
      <c r="L240" s="84">
        <v>1197.0550228175834</v>
      </c>
      <c r="M240" s="85">
        <f t="shared" si="29"/>
        <v>0</v>
      </c>
      <c r="N240" s="86"/>
    </row>
    <row r="241" spans="2:14" s="94" customFormat="1" ht="168" hidden="1" outlineLevel="1" x14ac:dyDescent="0.35">
      <c r="B241" s="7" t="s">
        <v>188</v>
      </c>
      <c r="C241" s="80" t="s">
        <v>931</v>
      </c>
      <c r="D241" s="187" t="s">
        <v>768</v>
      </c>
      <c r="E241" s="92" t="s">
        <v>36</v>
      </c>
      <c r="F241" s="17"/>
      <c r="G241" s="18"/>
      <c r="H241" s="18"/>
      <c r="I241" s="19"/>
      <c r="J241" s="20"/>
      <c r="K241" s="83">
        <f t="shared" si="28"/>
        <v>0</v>
      </c>
      <c r="L241" s="84">
        <v>1335.3883561509167</v>
      </c>
      <c r="M241" s="85">
        <f t="shared" si="29"/>
        <v>0</v>
      </c>
      <c r="N241" s="86"/>
    </row>
    <row r="242" spans="2:14" s="94" customFormat="1" ht="72" hidden="1" outlineLevel="1" x14ac:dyDescent="0.35">
      <c r="B242" s="7" t="s">
        <v>189</v>
      </c>
      <c r="C242" s="80" t="s">
        <v>931</v>
      </c>
      <c r="D242" s="187" t="s">
        <v>769</v>
      </c>
      <c r="E242" s="92" t="s">
        <v>36</v>
      </c>
      <c r="F242" s="17"/>
      <c r="G242" s="18"/>
      <c r="H242" s="18"/>
      <c r="I242" s="19"/>
      <c r="J242" s="20"/>
      <c r="K242" s="83">
        <f t="shared" si="28"/>
        <v>0</v>
      </c>
      <c r="L242" s="84">
        <v>353.93763650485698</v>
      </c>
      <c r="M242" s="85">
        <f t="shared" si="29"/>
        <v>0</v>
      </c>
      <c r="N242" s="86"/>
    </row>
    <row r="243" spans="2:14" s="94" customFormat="1" ht="94.5" hidden="1" outlineLevel="1" x14ac:dyDescent="0.35">
      <c r="B243" s="7" t="s">
        <v>191</v>
      </c>
      <c r="C243" s="198" t="s">
        <v>936</v>
      </c>
      <c r="D243" s="199" t="s">
        <v>933</v>
      </c>
      <c r="E243" s="92" t="s">
        <v>36</v>
      </c>
      <c r="F243" s="17"/>
      <c r="G243" s="18"/>
      <c r="H243" s="18"/>
      <c r="I243" s="19"/>
      <c r="J243" s="20"/>
      <c r="K243" s="83">
        <f>SUM(F243:J243)</f>
        <v>0</v>
      </c>
      <c r="L243" s="84">
        <v>331.95</v>
      </c>
      <c r="M243" s="85">
        <f>K243*L243</f>
        <v>0</v>
      </c>
      <c r="N243" s="86"/>
    </row>
    <row r="244" spans="2:14" s="94" customFormat="1" ht="48" hidden="1" outlineLevel="1" x14ac:dyDescent="0.35">
      <c r="B244" s="7" t="s">
        <v>192</v>
      </c>
      <c r="C244" s="80" t="s">
        <v>931</v>
      </c>
      <c r="D244" s="187" t="s">
        <v>770</v>
      </c>
      <c r="E244" s="92" t="s">
        <v>36</v>
      </c>
      <c r="F244" s="17"/>
      <c r="G244" s="18"/>
      <c r="H244" s="18"/>
      <c r="I244" s="19"/>
      <c r="J244" s="20"/>
      <c r="K244" s="83">
        <f t="shared" si="28"/>
        <v>0</v>
      </c>
      <c r="L244" s="84">
        <v>353.56759427428369</v>
      </c>
      <c r="M244" s="85">
        <f t="shared" si="29"/>
        <v>0</v>
      </c>
      <c r="N244" s="86"/>
    </row>
    <row r="245" spans="2:14" s="94" customFormat="1" ht="48" hidden="1" outlineLevel="1" x14ac:dyDescent="0.35">
      <c r="B245" s="7" t="s">
        <v>193</v>
      </c>
      <c r="C245" s="80" t="s">
        <v>931</v>
      </c>
      <c r="D245" s="187" t="s">
        <v>771</v>
      </c>
      <c r="E245" s="92" t="s">
        <v>36</v>
      </c>
      <c r="F245" s="17"/>
      <c r="G245" s="18"/>
      <c r="H245" s="18"/>
      <c r="I245" s="19"/>
      <c r="J245" s="20"/>
      <c r="K245" s="83">
        <f t="shared" si="28"/>
        <v>0</v>
      </c>
      <c r="L245" s="84">
        <v>390.43369288039099</v>
      </c>
      <c r="M245" s="85">
        <f t="shared" si="29"/>
        <v>0</v>
      </c>
      <c r="N245" s="86"/>
    </row>
    <row r="246" spans="2:14" s="94" customFormat="1" ht="48" hidden="1" outlineLevel="1" x14ac:dyDescent="0.35">
      <c r="B246" s="7" t="s">
        <v>194</v>
      </c>
      <c r="C246" s="80" t="s">
        <v>931</v>
      </c>
      <c r="D246" s="187" t="s">
        <v>772</v>
      </c>
      <c r="E246" s="92" t="s">
        <v>36</v>
      </c>
      <c r="F246" s="17"/>
      <c r="G246" s="18"/>
      <c r="H246" s="18"/>
      <c r="I246" s="19"/>
      <c r="J246" s="20"/>
      <c r="K246" s="83">
        <f t="shared" si="28"/>
        <v>0</v>
      </c>
      <c r="L246" s="84">
        <v>188.97595672126101</v>
      </c>
      <c r="M246" s="85">
        <f t="shared" si="29"/>
        <v>0</v>
      </c>
      <c r="N246" s="86"/>
    </row>
    <row r="247" spans="2:14" s="94" customFormat="1" ht="96" hidden="1" outlineLevel="1" x14ac:dyDescent="0.35">
      <c r="B247" s="7" t="s">
        <v>195</v>
      </c>
      <c r="C247" s="80" t="s">
        <v>931</v>
      </c>
      <c r="D247" s="187" t="s">
        <v>773</v>
      </c>
      <c r="E247" s="92" t="s">
        <v>36</v>
      </c>
      <c r="F247" s="17"/>
      <c r="G247" s="18"/>
      <c r="H247" s="18"/>
      <c r="I247" s="19"/>
      <c r="J247" s="20"/>
      <c r="K247" s="83">
        <f t="shared" si="28"/>
        <v>0</v>
      </c>
      <c r="L247" s="84">
        <v>2106.0360862666671</v>
      </c>
      <c r="M247" s="85">
        <f t="shared" si="29"/>
        <v>0</v>
      </c>
      <c r="N247" s="86"/>
    </row>
    <row r="248" spans="2:14" s="94" customFormat="1" ht="96" hidden="1" outlineLevel="1" x14ac:dyDescent="0.35">
      <c r="B248" s="7" t="s">
        <v>196</v>
      </c>
      <c r="C248" s="80" t="s">
        <v>931</v>
      </c>
      <c r="D248" s="187" t="s">
        <v>774</v>
      </c>
      <c r="E248" s="92" t="s">
        <v>36</v>
      </c>
      <c r="F248" s="17"/>
      <c r="G248" s="18"/>
      <c r="H248" s="18"/>
      <c r="I248" s="19"/>
      <c r="J248" s="20"/>
      <c r="K248" s="83">
        <f t="shared" si="28"/>
        <v>0</v>
      </c>
      <c r="L248" s="84">
        <v>2018.9023841666667</v>
      </c>
      <c r="M248" s="85">
        <f t="shared" si="29"/>
        <v>0</v>
      </c>
      <c r="N248" s="86"/>
    </row>
    <row r="249" spans="2:14" s="94" customFormat="1" ht="168" hidden="1" outlineLevel="1" x14ac:dyDescent="0.35">
      <c r="B249" s="7" t="s">
        <v>197</v>
      </c>
      <c r="C249" s="80" t="s">
        <v>931</v>
      </c>
      <c r="D249" s="187" t="s">
        <v>775</v>
      </c>
      <c r="E249" s="92" t="s">
        <v>36</v>
      </c>
      <c r="F249" s="17"/>
      <c r="G249" s="18"/>
      <c r="H249" s="18"/>
      <c r="I249" s="19"/>
      <c r="J249" s="20"/>
      <c r="K249" s="83">
        <f t="shared" si="28"/>
        <v>0</v>
      </c>
      <c r="L249" s="84">
        <v>1399.4881496666667</v>
      </c>
      <c r="M249" s="85">
        <f t="shared" si="29"/>
        <v>0</v>
      </c>
      <c r="N249" s="86"/>
    </row>
    <row r="250" spans="2:14" s="94" customFormat="1" ht="72" hidden="1" outlineLevel="1" x14ac:dyDescent="0.35">
      <c r="B250" s="7" t="s">
        <v>198</v>
      </c>
      <c r="C250" s="80" t="s">
        <v>931</v>
      </c>
      <c r="D250" s="187" t="s">
        <v>776</v>
      </c>
      <c r="E250" s="92" t="s">
        <v>36</v>
      </c>
      <c r="F250" s="17"/>
      <c r="G250" s="18"/>
      <c r="H250" s="18"/>
      <c r="I250" s="19"/>
      <c r="J250" s="20"/>
      <c r="K250" s="83">
        <f t="shared" si="28"/>
        <v>0</v>
      </c>
      <c r="L250" s="84">
        <v>743.81535699053404</v>
      </c>
      <c r="M250" s="85">
        <f t="shared" si="29"/>
        <v>0</v>
      </c>
      <c r="N250" s="86"/>
    </row>
    <row r="251" spans="2:14" s="94" customFormat="1" ht="72" hidden="1" outlineLevel="1" x14ac:dyDescent="0.35">
      <c r="B251" s="7" t="s">
        <v>199</v>
      </c>
      <c r="C251" s="80" t="s">
        <v>931</v>
      </c>
      <c r="D251" s="187" t="s">
        <v>777</v>
      </c>
      <c r="E251" s="92" t="s">
        <v>36</v>
      </c>
      <c r="F251" s="17"/>
      <c r="G251" s="18"/>
      <c r="H251" s="18"/>
      <c r="I251" s="19"/>
      <c r="J251" s="20"/>
      <c r="K251" s="83">
        <f t="shared" si="28"/>
        <v>0</v>
      </c>
      <c r="L251" s="84">
        <v>318.88402616361765</v>
      </c>
      <c r="M251" s="85">
        <f t="shared" si="29"/>
        <v>0</v>
      </c>
      <c r="N251" s="86"/>
    </row>
    <row r="252" spans="2:14" s="94" customFormat="1" ht="48" hidden="1" outlineLevel="1" x14ac:dyDescent="0.35">
      <c r="B252" s="7" t="s">
        <v>200</v>
      </c>
      <c r="C252" s="80" t="s">
        <v>931</v>
      </c>
      <c r="D252" s="187" t="s">
        <v>778</v>
      </c>
      <c r="E252" s="92" t="s">
        <v>36</v>
      </c>
      <c r="F252" s="17"/>
      <c r="G252" s="18"/>
      <c r="H252" s="18"/>
      <c r="I252" s="19"/>
      <c r="J252" s="20"/>
      <c r="K252" s="83">
        <f t="shared" si="28"/>
        <v>0</v>
      </c>
      <c r="L252" s="84">
        <v>1252.3128203333333</v>
      </c>
      <c r="M252" s="85">
        <f t="shared" si="29"/>
        <v>0</v>
      </c>
      <c r="N252" s="86"/>
    </row>
    <row r="253" spans="2:14" s="94" customFormat="1" ht="48" hidden="1" outlineLevel="1" x14ac:dyDescent="0.35">
      <c r="B253" s="7" t="s">
        <v>201</v>
      </c>
      <c r="C253" s="80" t="s">
        <v>931</v>
      </c>
      <c r="D253" s="187" t="s">
        <v>779</v>
      </c>
      <c r="E253" s="92" t="s">
        <v>36</v>
      </c>
      <c r="F253" s="17"/>
      <c r="G253" s="18"/>
      <c r="H253" s="18"/>
      <c r="I253" s="19"/>
      <c r="J253" s="20"/>
      <c r="K253" s="83">
        <f t="shared" si="28"/>
        <v>0</v>
      </c>
      <c r="L253" s="84">
        <v>114.514175452635</v>
      </c>
      <c r="M253" s="85">
        <f t="shared" si="29"/>
        <v>0</v>
      </c>
      <c r="N253" s="86"/>
    </row>
    <row r="254" spans="2:14" s="94" customFormat="1" ht="72" hidden="1" outlineLevel="1" x14ac:dyDescent="0.35">
      <c r="B254" s="7" t="s">
        <v>202</v>
      </c>
      <c r="C254" s="80" t="s">
        <v>931</v>
      </c>
      <c r="D254" s="187" t="s">
        <v>780</v>
      </c>
      <c r="E254" s="92" t="s">
        <v>36</v>
      </c>
      <c r="F254" s="17"/>
      <c r="G254" s="18"/>
      <c r="H254" s="18"/>
      <c r="I254" s="19"/>
      <c r="J254" s="20"/>
      <c r="K254" s="83">
        <f t="shared" si="28"/>
        <v>0</v>
      </c>
      <c r="L254" s="84">
        <v>583.28111899999999</v>
      </c>
      <c r="M254" s="85">
        <f t="shared" si="29"/>
        <v>0</v>
      </c>
      <c r="N254" s="86"/>
    </row>
    <row r="255" spans="2:14" s="94" customFormat="1" ht="48" hidden="1" outlineLevel="1" x14ac:dyDescent="0.35">
      <c r="B255" s="7" t="s">
        <v>800</v>
      </c>
      <c r="C255" s="80" t="s">
        <v>931</v>
      </c>
      <c r="D255" s="187" t="s">
        <v>781</v>
      </c>
      <c r="E255" s="92" t="s">
        <v>36</v>
      </c>
      <c r="F255" s="17"/>
      <c r="G255" s="18"/>
      <c r="H255" s="18"/>
      <c r="I255" s="19"/>
      <c r="J255" s="20"/>
      <c r="K255" s="83">
        <f t="shared" si="28"/>
        <v>0</v>
      </c>
      <c r="L255" s="84">
        <v>251.55241599999999</v>
      </c>
      <c r="M255" s="85">
        <f t="shared" si="29"/>
        <v>0</v>
      </c>
      <c r="N255" s="86"/>
    </row>
    <row r="256" spans="2:14" s="94" customFormat="1" hidden="1" outlineLevel="1" x14ac:dyDescent="0.35">
      <c r="B256" s="7" t="s">
        <v>801</v>
      </c>
      <c r="C256" s="80" t="s">
        <v>931</v>
      </c>
      <c r="D256" s="187" t="s">
        <v>782</v>
      </c>
      <c r="E256" s="92" t="s">
        <v>36</v>
      </c>
      <c r="F256" s="17"/>
      <c r="G256" s="18"/>
      <c r="H256" s="18"/>
      <c r="I256" s="19"/>
      <c r="J256" s="20"/>
      <c r="K256" s="83">
        <f t="shared" si="28"/>
        <v>0</v>
      </c>
      <c r="L256" s="84">
        <v>510.7322283333333</v>
      </c>
      <c r="M256" s="85">
        <f t="shared" si="29"/>
        <v>0</v>
      </c>
      <c r="N256" s="86"/>
    </row>
    <row r="257" spans="2:14" s="94" customFormat="1" ht="120" hidden="1" outlineLevel="1" x14ac:dyDescent="0.35">
      <c r="B257" s="7" t="s">
        <v>802</v>
      </c>
      <c r="C257" s="80" t="s">
        <v>931</v>
      </c>
      <c r="D257" s="187" t="s">
        <v>783</v>
      </c>
      <c r="E257" s="92" t="s">
        <v>36</v>
      </c>
      <c r="F257" s="17"/>
      <c r="G257" s="18"/>
      <c r="H257" s="18"/>
      <c r="I257" s="19"/>
      <c r="J257" s="20"/>
      <c r="K257" s="83">
        <f t="shared" si="28"/>
        <v>0</v>
      </c>
      <c r="L257" s="84">
        <v>875.79476666666687</v>
      </c>
      <c r="M257" s="85">
        <f t="shared" si="29"/>
        <v>0</v>
      </c>
      <c r="N257" s="86"/>
    </row>
    <row r="258" spans="2:14" s="94" customFormat="1" ht="240" hidden="1" outlineLevel="1" x14ac:dyDescent="0.35">
      <c r="B258" s="7" t="s">
        <v>803</v>
      </c>
      <c r="C258" s="80" t="s">
        <v>931</v>
      </c>
      <c r="D258" s="187" t="s">
        <v>784</v>
      </c>
      <c r="E258" s="92" t="s">
        <v>36</v>
      </c>
      <c r="F258" s="17"/>
      <c r="G258" s="18"/>
      <c r="H258" s="18"/>
      <c r="I258" s="19"/>
      <c r="J258" s="20"/>
      <c r="K258" s="83">
        <f t="shared" si="28"/>
        <v>0</v>
      </c>
      <c r="L258" s="84">
        <v>1034.954766666667</v>
      </c>
      <c r="M258" s="85">
        <f t="shared" si="29"/>
        <v>0</v>
      </c>
      <c r="N258" s="86"/>
    </row>
    <row r="259" spans="2:14" s="94" customFormat="1" ht="72" hidden="1" outlineLevel="1" x14ac:dyDescent="0.35">
      <c r="B259" s="7" t="s">
        <v>804</v>
      </c>
      <c r="C259" s="80" t="s">
        <v>931</v>
      </c>
      <c r="D259" s="187" t="s">
        <v>785</v>
      </c>
      <c r="E259" s="92" t="s">
        <v>36</v>
      </c>
      <c r="F259" s="17"/>
      <c r="G259" s="18"/>
      <c r="H259" s="18"/>
      <c r="I259" s="19"/>
      <c r="J259" s="20"/>
      <c r="K259" s="83">
        <f t="shared" si="28"/>
        <v>0</v>
      </c>
      <c r="L259" s="84">
        <v>895.86143333333359</v>
      </c>
      <c r="M259" s="85">
        <f t="shared" si="29"/>
        <v>0</v>
      </c>
      <c r="N259" s="86"/>
    </row>
    <row r="260" spans="2:14" s="94" customFormat="1" ht="48" hidden="1" outlineLevel="1" x14ac:dyDescent="0.35">
      <c r="B260" s="7" t="s">
        <v>805</v>
      </c>
      <c r="C260" s="80" t="s">
        <v>931</v>
      </c>
      <c r="D260" s="187" t="s">
        <v>786</v>
      </c>
      <c r="E260" s="92" t="s">
        <v>36</v>
      </c>
      <c r="F260" s="17"/>
      <c r="G260" s="18"/>
      <c r="H260" s="18"/>
      <c r="I260" s="19"/>
      <c r="J260" s="20"/>
      <c r="K260" s="83">
        <f t="shared" si="28"/>
        <v>0</v>
      </c>
      <c r="L260" s="84">
        <v>44.388216666666665</v>
      </c>
      <c r="M260" s="85">
        <f t="shared" si="29"/>
        <v>0</v>
      </c>
      <c r="N260" s="86"/>
    </row>
    <row r="261" spans="2:14" s="94" customFormat="1" ht="48.75" hidden="1" customHeight="1" outlineLevel="1" x14ac:dyDescent="0.35">
      <c r="B261" s="7" t="s">
        <v>890</v>
      </c>
      <c r="C261" s="80" t="s">
        <v>931</v>
      </c>
      <c r="D261" s="188" t="s">
        <v>787</v>
      </c>
      <c r="E261" s="100" t="s">
        <v>14</v>
      </c>
      <c r="F261" s="17"/>
      <c r="G261" s="18"/>
      <c r="H261" s="18"/>
      <c r="I261" s="19"/>
      <c r="J261" s="20"/>
      <c r="K261" s="83">
        <f>SUM(F261:J261)</f>
        <v>0</v>
      </c>
      <c r="L261" s="84">
        <v>78.08</v>
      </c>
      <c r="M261" s="85">
        <f>K261*L261</f>
        <v>0</v>
      </c>
      <c r="N261" s="86"/>
    </row>
    <row r="262" spans="2:14" s="94" customFormat="1" hidden="1" outlineLevel="1" x14ac:dyDescent="0.35">
      <c r="B262" s="8"/>
      <c r="C262" s="109"/>
      <c r="D262" s="110" t="s">
        <v>183</v>
      </c>
      <c r="E262" s="116"/>
      <c r="F262" s="14"/>
      <c r="G262" s="15"/>
      <c r="H262" s="15"/>
      <c r="I262" s="15"/>
      <c r="J262" s="16"/>
      <c r="K262" s="76"/>
      <c r="L262" s="112"/>
      <c r="M262" s="88"/>
      <c r="N262" s="86"/>
    </row>
    <row r="263" spans="2:14" s="94" customFormat="1" hidden="1" outlineLevel="1" x14ac:dyDescent="0.35">
      <c r="B263" s="7" t="s">
        <v>891</v>
      </c>
      <c r="C263" s="80" t="s">
        <v>931</v>
      </c>
      <c r="D263" s="89" t="s">
        <v>860</v>
      </c>
      <c r="E263" s="92" t="s">
        <v>185</v>
      </c>
      <c r="F263" s="17"/>
      <c r="G263" s="18"/>
      <c r="H263" s="18"/>
      <c r="I263" s="19"/>
      <c r="J263" s="20"/>
      <c r="K263" s="83">
        <f>SUM(F263:J263)</f>
        <v>0</v>
      </c>
      <c r="L263" s="84">
        <v>14.176666666666668</v>
      </c>
      <c r="M263" s="85">
        <f>K263*L263</f>
        <v>0</v>
      </c>
      <c r="N263" s="86"/>
    </row>
    <row r="264" spans="2:14" s="94" customFormat="1" hidden="1" outlineLevel="1" x14ac:dyDescent="0.35">
      <c r="B264" s="7" t="s">
        <v>892</v>
      </c>
      <c r="C264" s="80" t="s">
        <v>931</v>
      </c>
      <c r="D264" s="89" t="s">
        <v>861</v>
      </c>
      <c r="E264" s="92" t="s">
        <v>185</v>
      </c>
      <c r="F264" s="17"/>
      <c r="G264" s="18"/>
      <c r="H264" s="18"/>
      <c r="I264" s="19"/>
      <c r="J264" s="20"/>
      <c r="K264" s="83">
        <f t="shared" ref="K264:K273" si="30">SUM(F264:J264)</f>
        <v>0</v>
      </c>
      <c r="L264" s="84">
        <v>30.353333333333335</v>
      </c>
      <c r="M264" s="85">
        <f t="shared" ref="M264:M273" si="31">K264*L264</f>
        <v>0</v>
      </c>
      <c r="N264" s="86"/>
    </row>
    <row r="265" spans="2:14" s="94" customFormat="1" hidden="1" outlineLevel="1" x14ac:dyDescent="0.35">
      <c r="B265" s="7" t="s">
        <v>893</v>
      </c>
      <c r="C265" s="80" t="s">
        <v>931</v>
      </c>
      <c r="D265" s="89" t="s">
        <v>862</v>
      </c>
      <c r="E265" s="92" t="s">
        <v>185</v>
      </c>
      <c r="F265" s="17"/>
      <c r="G265" s="18"/>
      <c r="H265" s="18"/>
      <c r="I265" s="19"/>
      <c r="J265" s="20"/>
      <c r="K265" s="83">
        <f t="shared" si="30"/>
        <v>0</v>
      </c>
      <c r="L265" s="84">
        <v>41.026666666666664</v>
      </c>
      <c r="M265" s="85">
        <f t="shared" si="31"/>
        <v>0</v>
      </c>
      <c r="N265" s="86"/>
    </row>
    <row r="266" spans="2:14" s="94" customFormat="1" hidden="1" outlineLevel="1" x14ac:dyDescent="0.35">
      <c r="B266" s="7" t="s">
        <v>894</v>
      </c>
      <c r="C266" s="80" t="s">
        <v>931</v>
      </c>
      <c r="D266" s="89" t="s">
        <v>863</v>
      </c>
      <c r="E266" s="92" t="s">
        <v>112</v>
      </c>
      <c r="F266" s="17"/>
      <c r="G266" s="18"/>
      <c r="H266" s="18"/>
      <c r="I266" s="19"/>
      <c r="J266" s="20"/>
      <c r="K266" s="83">
        <f t="shared" si="30"/>
        <v>0</v>
      </c>
      <c r="L266" s="84">
        <v>2.14</v>
      </c>
      <c r="M266" s="85">
        <f t="shared" si="31"/>
        <v>0</v>
      </c>
      <c r="N266" s="86"/>
    </row>
    <row r="267" spans="2:14" s="94" customFormat="1" hidden="1" outlineLevel="1" x14ac:dyDescent="0.35">
      <c r="B267" s="7" t="s">
        <v>895</v>
      </c>
      <c r="C267" s="80" t="s">
        <v>931</v>
      </c>
      <c r="D267" s="89" t="s">
        <v>864</v>
      </c>
      <c r="E267" s="92" t="s">
        <v>112</v>
      </c>
      <c r="F267" s="17"/>
      <c r="G267" s="18"/>
      <c r="H267" s="18"/>
      <c r="I267" s="19"/>
      <c r="J267" s="20"/>
      <c r="K267" s="83">
        <f t="shared" si="30"/>
        <v>0</v>
      </c>
      <c r="L267" s="84">
        <v>9.3766666666666669</v>
      </c>
      <c r="M267" s="85">
        <f t="shared" si="31"/>
        <v>0</v>
      </c>
      <c r="N267" s="86"/>
    </row>
    <row r="268" spans="2:14" s="94" customFormat="1" hidden="1" outlineLevel="1" x14ac:dyDescent="0.35">
      <c r="B268" s="7" t="s">
        <v>896</v>
      </c>
      <c r="C268" s="80" t="s">
        <v>931</v>
      </c>
      <c r="D268" s="89" t="s">
        <v>865</v>
      </c>
      <c r="E268" s="92" t="s">
        <v>112</v>
      </c>
      <c r="F268" s="17"/>
      <c r="G268" s="18"/>
      <c r="H268" s="18"/>
      <c r="I268" s="19"/>
      <c r="J268" s="20"/>
      <c r="K268" s="83">
        <f t="shared" si="30"/>
        <v>0</v>
      </c>
      <c r="L268" s="84">
        <v>25.683333333333337</v>
      </c>
      <c r="M268" s="85">
        <f t="shared" si="31"/>
        <v>0</v>
      </c>
      <c r="N268" s="86"/>
    </row>
    <row r="269" spans="2:14" s="94" customFormat="1" hidden="1" outlineLevel="1" x14ac:dyDescent="0.35">
      <c r="B269" s="7" t="s">
        <v>897</v>
      </c>
      <c r="C269" s="80" t="s">
        <v>931</v>
      </c>
      <c r="D269" s="89" t="s">
        <v>866</v>
      </c>
      <c r="E269" s="92" t="s">
        <v>112</v>
      </c>
      <c r="F269" s="17"/>
      <c r="G269" s="18"/>
      <c r="H269" s="18"/>
      <c r="I269" s="19"/>
      <c r="J269" s="20"/>
      <c r="K269" s="83">
        <f t="shared" si="30"/>
        <v>0</v>
      </c>
      <c r="L269" s="84">
        <v>4.8666666666666663</v>
      </c>
      <c r="M269" s="85">
        <f t="shared" si="31"/>
        <v>0</v>
      </c>
      <c r="N269" s="86"/>
    </row>
    <row r="270" spans="2:14" s="94" customFormat="1" hidden="1" outlineLevel="1" x14ac:dyDescent="0.35">
      <c r="B270" s="7" t="s">
        <v>898</v>
      </c>
      <c r="C270" s="80" t="s">
        <v>931</v>
      </c>
      <c r="D270" s="89" t="s">
        <v>867</v>
      </c>
      <c r="E270" s="92" t="s">
        <v>112</v>
      </c>
      <c r="F270" s="17"/>
      <c r="G270" s="18"/>
      <c r="H270" s="18"/>
      <c r="I270" s="19"/>
      <c r="J270" s="20"/>
      <c r="K270" s="83">
        <f t="shared" si="30"/>
        <v>0</v>
      </c>
      <c r="L270" s="84">
        <v>11.023333333333333</v>
      </c>
      <c r="M270" s="85">
        <f t="shared" si="31"/>
        <v>0</v>
      </c>
      <c r="N270" s="86"/>
    </row>
    <row r="271" spans="2:14" s="94" customFormat="1" hidden="1" outlineLevel="1" x14ac:dyDescent="0.35">
      <c r="B271" s="7" t="s">
        <v>899</v>
      </c>
      <c r="C271" s="80" t="s">
        <v>931</v>
      </c>
      <c r="D271" s="89" t="s">
        <v>868</v>
      </c>
      <c r="E271" s="92" t="s">
        <v>112</v>
      </c>
      <c r="F271" s="17"/>
      <c r="G271" s="18"/>
      <c r="H271" s="18"/>
      <c r="I271" s="19"/>
      <c r="J271" s="20"/>
      <c r="K271" s="83">
        <f t="shared" si="30"/>
        <v>0</v>
      </c>
      <c r="L271" s="84">
        <v>29.446666666666669</v>
      </c>
      <c r="M271" s="85">
        <f t="shared" si="31"/>
        <v>0</v>
      </c>
      <c r="N271" s="86"/>
    </row>
    <row r="272" spans="2:14" s="94" customFormat="1" hidden="1" outlineLevel="1" x14ac:dyDescent="0.35">
      <c r="B272" s="7" t="s">
        <v>900</v>
      </c>
      <c r="C272" s="80" t="s">
        <v>931</v>
      </c>
      <c r="D272" s="89" t="s">
        <v>869</v>
      </c>
      <c r="E272" s="92" t="s">
        <v>112</v>
      </c>
      <c r="F272" s="17"/>
      <c r="G272" s="18"/>
      <c r="H272" s="18"/>
      <c r="I272" s="19"/>
      <c r="J272" s="20"/>
      <c r="K272" s="83">
        <f t="shared" si="30"/>
        <v>0</v>
      </c>
      <c r="L272" s="84">
        <v>30.046666666666667</v>
      </c>
      <c r="M272" s="85">
        <f t="shared" si="31"/>
        <v>0</v>
      </c>
      <c r="N272" s="86"/>
    </row>
    <row r="273" spans="2:14" s="94" customFormat="1" hidden="1" outlineLevel="1" x14ac:dyDescent="0.35">
      <c r="B273" s="7" t="s">
        <v>901</v>
      </c>
      <c r="C273" s="80" t="s">
        <v>931</v>
      </c>
      <c r="D273" s="89" t="s">
        <v>870</v>
      </c>
      <c r="E273" s="92" t="s">
        <v>112</v>
      </c>
      <c r="F273" s="17"/>
      <c r="G273" s="18"/>
      <c r="H273" s="18"/>
      <c r="I273" s="19"/>
      <c r="J273" s="20"/>
      <c r="K273" s="83">
        <f t="shared" si="30"/>
        <v>0</v>
      </c>
      <c r="L273" s="84">
        <v>170.11666666666665</v>
      </c>
      <c r="M273" s="85">
        <f t="shared" si="31"/>
        <v>0</v>
      </c>
      <c r="N273" s="86"/>
    </row>
    <row r="274" spans="2:14" s="94" customFormat="1" hidden="1" outlineLevel="1" x14ac:dyDescent="0.35">
      <c r="B274" s="8"/>
      <c r="C274" s="109"/>
      <c r="D274" s="110" t="s">
        <v>190</v>
      </c>
      <c r="E274" s="116"/>
      <c r="F274" s="14"/>
      <c r="G274" s="15"/>
      <c r="H274" s="15"/>
      <c r="I274" s="15"/>
      <c r="J274" s="16"/>
      <c r="K274" s="76"/>
      <c r="L274" s="112"/>
      <c r="M274" s="88"/>
      <c r="N274" s="86"/>
    </row>
    <row r="275" spans="2:14" s="94" customFormat="1" hidden="1" outlineLevel="1" x14ac:dyDescent="0.35">
      <c r="B275" s="7" t="s">
        <v>902</v>
      </c>
      <c r="C275" s="80" t="s">
        <v>931</v>
      </c>
      <c r="D275" s="89" t="s">
        <v>871</v>
      </c>
      <c r="E275" s="92" t="s">
        <v>185</v>
      </c>
      <c r="F275" s="17"/>
      <c r="G275" s="18"/>
      <c r="H275" s="18"/>
      <c r="I275" s="19"/>
      <c r="J275" s="20"/>
      <c r="K275" s="83">
        <f t="shared" ref="K275:K293" si="32">SUM(F275:J275)</f>
        <v>0</v>
      </c>
      <c r="L275" s="117">
        <v>17.753333333333334</v>
      </c>
      <c r="M275" s="85">
        <f t="shared" ref="M275:M293" si="33">K275*L275</f>
        <v>0</v>
      </c>
      <c r="N275" s="86"/>
    </row>
    <row r="276" spans="2:14" s="94" customFormat="1" hidden="1" outlineLevel="1" x14ac:dyDescent="0.35">
      <c r="B276" s="7" t="s">
        <v>903</v>
      </c>
      <c r="C276" s="80" t="s">
        <v>931</v>
      </c>
      <c r="D276" s="89" t="s">
        <v>872</v>
      </c>
      <c r="E276" s="92" t="s">
        <v>185</v>
      </c>
      <c r="F276" s="17"/>
      <c r="G276" s="18"/>
      <c r="H276" s="18"/>
      <c r="I276" s="19"/>
      <c r="J276" s="20"/>
      <c r="K276" s="83">
        <f t="shared" si="32"/>
        <v>0</v>
      </c>
      <c r="L276" s="84">
        <v>18.273333333333333</v>
      </c>
      <c r="M276" s="85">
        <f t="shared" si="33"/>
        <v>0</v>
      </c>
      <c r="N276" s="86"/>
    </row>
    <row r="277" spans="2:14" s="94" customFormat="1" hidden="1" outlineLevel="1" x14ac:dyDescent="0.35">
      <c r="B277" s="7" t="s">
        <v>904</v>
      </c>
      <c r="C277" s="80" t="s">
        <v>931</v>
      </c>
      <c r="D277" s="89" t="s">
        <v>873</v>
      </c>
      <c r="E277" s="92" t="s">
        <v>185</v>
      </c>
      <c r="F277" s="17"/>
      <c r="G277" s="18"/>
      <c r="H277" s="18"/>
      <c r="I277" s="19"/>
      <c r="J277" s="20"/>
      <c r="K277" s="83">
        <f t="shared" si="32"/>
        <v>0</v>
      </c>
      <c r="L277" s="84">
        <v>39.26</v>
      </c>
      <c r="M277" s="85">
        <f t="shared" si="33"/>
        <v>0</v>
      </c>
      <c r="N277" s="86"/>
    </row>
    <row r="278" spans="2:14" s="94" customFormat="1" hidden="1" outlineLevel="1" x14ac:dyDescent="0.35">
      <c r="B278" s="7" t="s">
        <v>905</v>
      </c>
      <c r="C278" s="80" t="s">
        <v>931</v>
      </c>
      <c r="D278" s="89" t="s">
        <v>874</v>
      </c>
      <c r="E278" s="92" t="s">
        <v>185</v>
      </c>
      <c r="F278" s="17"/>
      <c r="G278" s="18"/>
      <c r="H278" s="18"/>
      <c r="I278" s="19"/>
      <c r="J278" s="20"/>
      <c r="K278" s="83">
        <f t="shared" si="32"/>
        <v>0</v>
      </c>
      <c r="L278" s="84">
        <v>48.26</v>
      </c>
      <c r="M278" s="85">
        <f t="shared" si="33"/>
        <v>0</v>
      </c>
      <c r="N278" s="86"/>
    </row>
    <row r="279" spans="2:14" s="94" customFormat="1" hidden="1" outlineLevel="1" x14ac:dyDescent="0.35">
      <c r="B279" s="7" t="s">
        <v>906</v>
      </c>
      <c r="C279" s="80" t="s">
        <v>931</v>
      </c>
      <c r="D279" s="89" t="s">
        <v>875</v>
      </c>
      <c r="E279" s="92" t="s">
        <v>112</v>
      </c>
      <c r="F279" s="17"/>
      <c r="G279" s="18"/>
      <c r="H279" s="18"/>
      <c r="I279" s="19"/>
      <c r="J279" s="20"/>
      <c r="K279" s="83">
        <f t="shared" si="32"/>
        <v>0</v>
      </c>
      <c r="L279" s="84">
        <v>6.0966666666666667</v>
      </c>
      <c r="M279" s="85">
        <f t="shared" si="33"/>
        <v>0</v>
      </c>
      <c r="N279" s="86"/>
    </row>
    <row r="280" spans="2:14" s="94" customFormat="1" hidden="1" outlineLevel="1" x14ac:dyDescent="0.35">
      <c r="B280" s="7" t="s">
        <v>907</v>
      </c>
      <c r="C280" s="80" t="s">
        <v>931</v>
      </c>
      <c r="D280" s="89" t="s">
        <v>876</v>
      </c>
      <c r="E280" s="92" t="s">
        <v>112</v>
      </c>
      <c r="F280" s="17"/>
      <c r="G280" s="18"/>
      <c r="H280" s="18"/>
      <c r="I280" s="19"/>
      <c r="J280" s="20"/>
      <c r="K280" s="83">
        <f t="shared" si="32"/>
        <v>0</v>
      </c>
      <c r="L280" s="84">
        <v>6.9833333333333343</v>
      </c>
      <c r="M280" s="85">
        <f t="shared" si="33"/>
        <v>0</v>
      </c>
      <c r="N280" s="86"/>
    </row>
    <row r="281" spans="2:14" s="94" customFormat="1" hidden="1" outlineLevel="1" x14ac:dyDescent="0.35">
      <c r="B281" s="7" t="s">
        <v>908</v>
      </c>
      <c r="C281" s="80" t="s">
        <v>931</v>
      </c>
      <c r="D281" s="89" t="s">
        <v>877</v>
      </c>
      <c r="E281" s="92" t="s">
        <v>112</v>
      </c>
      <c r="F281" s="17"/>
      <c r="G281" s="18"/>
      <c r="H281" s="18"/>
      <c r="I281" s="19"/>
      <c r="J281" s="20"/>
      <c r="K281" s="83">
        <f t="shared" si="32"/>
        <v>0</v>
      </c>
      <c r="L281" s="84">
        <v>8.0533333333333328</v>
      </c>
      <c r="M281" s="85">
        <f t="shared" si="33"/>
        <v>0</v>
      </c>
      <c r="N281" s="86"/>
    </row>
    <row r="282" spans="2:14" s="94" customFormat="1" hidden="1" outlineLevel="1" x14ac:dyDescent="0.35">
      <c r="B282" s="7" t="s">
        <v>909</v>
      </c>
      <c r="C282" s="80" t="s">
        <v>931</v>
      </c>
      <c r="D282" s="89" t="s">
        <v>878</v>
      </c>
      <c r="E282" s="92" t="s">
        <v>112</v>
      </c>
      <c r="F282" s="17"/>
      <c r="G282" s="18"/>
      <c r="H282" s="18"/>
      <c r="I282" s="19"/>
      <c r="J282" s="20"/>
      <c r="K282" s="83">
        <f t="shared" si="32"/>
        <v>0</v>
      </c>
      <c r="L282" s="84">
        <v>13.756666666666666</v>
      </c>
      <c r="M282" s="85">
        <f t="shared" si="33"/>
        <v>0</v>
      </c>
      <c r="N282" s="86"/>
    </row>
    <row r="283" spans="2:14" s="94" customFormat="1" hidden="1" outlineLevel="1" x14ac:dyDescent="0.35">
      <c r="B283" s="7" t="s">
        <v>910</v>
      </c>
      <c r="C283" s="80" t="s">
        <v>931</v>
      </c>
      <c r="D283" s="89" t="s">
        <v>879</v>
      </c>
      <c r="E283" s="92" t="s">
        <v>112</v>
      </c>
      <c r="F283" s="17"/>
      <c r="G283" s="18"/>
      <c r="H283" s="18"/>
      <c r="I283" s="19"/>
      <c r="J283" s="20"/>
      <c r="K283" s="83">
        <f t="shared" si="32"/>
        <v>0</v>
      </c>
      <c r="L283" s="84">
        <v>17.743333333333336</v>
      </c>
      <c r="M283" s="85">
        <f t="shared" si="33"/>
        <v>0</v>
      </c>
      <c r="N283" s="86"/>
    </row>
    <row r="284" spans="2:14" s="94" customFormat="1" hidden="1" outlineLevel="1" x14ac:dyDescent="0.35">
      <c r="B284" s="7" t="s">
        <v>911</v>
      </c>
      <c r="C284" s="80" t="s">
        <v>931</v>
      </c>
      <c r="D284" s="89" t="s">
        <v>880</v>
      </c>
      <c r="E284" s="92" t="s">
        <v>112</v>
      </c>
      <c r="F284" s="17"/>
      <c r="G284" s="18"/>
      <c r="H284" s="18"/>
      <c r="I284" s="19"/>
      <c r="J284" s="20"/>
      <c r="K284" s="83">
        <f t="shared" si="32"/>
        <v>0</v>
      </c>
      <c r="L284" s="84">
        <v>25.47666666666667</v>
      </c>
      <c r="M284" s="85">
        <f t="shared" si="33"/>
        <v>0</v>
      </c>
      <c r="N284" s="86"/>
    </row>
    <row r="285" spans="2:14" s="94" customFormat="1" hidden="1" outlineLevel="1" x14ac:dyDescent="0.35">
      <c r="B285" s="7" t="s">
        <v>912</v>
      </c>
      <c r="C285" s="80" t="s">
        <v>931</v>
      </c>
      <c r="D285" s="89" t="s">
        <v>881</v>
      </c>
      <c r="E285" s="92" t="s">
        <v>112</v>
      </c>
      <c r="F285" s="17"/>
      <c r="G285" s="18"/>
      <c r="H285" s="18"/>
      <c r="I285" s="19"/>
      <c r="J285" s="20"/>
      <c r="K285" s="83">
        <f t="shared" si="32"/>
        <v>0</v>
      </c>
      <c r="L285" s="84">
        <v>77.84</v>
      </c>
      <c r="M285" s="85">
        <f t="shared" si="33"/>
        <v>0</v>
      </c>
      <c r="N285" s="86"/>
    </row>
    <row r="286" spans="2:14" s="94" customFormat="1" hidden="1" outlineLevel="1" x14ac:dyDescent="0.35">
      <c r="B286" s="7" t="s">
        <v>913</v>
      </c>
      <c r="C286" s="80" t="s">
        <v>931</v>
      </c>
      <c r="D286" s="89" t="s">
        <v>882</v>
      </c>
      <c r="E286" s="92" t="s">
        <v>112</v>
      </c>
      <c r="F286" s="17"/>
      <c r="G286" s="18"/>
      <c r="H286" s="18"/>
      <c r="I286" s="19"/>
      <c r="J286" s="20"/>
      <c r="K286" s="83">
        <f t="shared" si="32"/>
        <v>0</v>
      </c>
      <c r="L286" s="84">
        <v>26.02333333333333</v>
      </c>
      <c r="M286" s="85">
        <f t="shared" si="33"/>
        <v>0</v>
      </c>
      <c r="N286" s="86"/>
    </row>
    <row r="287" spans="2:14" s="94" customFormat="1" hidden="1" outlineLevel="1" x14ac:dyDescent="0.35">
      <c r="B287" s="7" t="s">
        <v>914</v>
      </c>
      <c r="C287" s="80" t="s">
        <v>931</v>
      </c>
      <c r="D287" s="89" t="s">
        <v>883</v>
      </c>
      <c r="E287" s="92" t="s">
        <v>112</v>
      </c>
      <c r="F287" s="17"/>
      <c r="G287" s="18"/>
      <c r="H287" s="18"/>
      <c r="I287" s="19"/>
      <c r="J287" s="20"/>
      <c r="K287" s="83">
        <f t="shared" si="32"/>
        <v>0</v>
      </c>
      <c r="L287" s="84">
        <v>51.396666666666668</v>
      </c>
      <c r="M287" s="85">
        <f t="shared" si="33"/>
        <v>0</v>
      </c>
      <c r="N287" s="86"/>
    </row>
    <row r="288" spans="2:14" s="94" customFormat="1" hidden="1" outlineLevel="1" x14ac:dyDescent="0.35">
      <c r="B288" s="7" t="s">
        <v>915</v>
      </c>
      <c r="C288" s="80" t="s">
        <v>931</v>
      </c>
      <c r="D288" s="89" t="s">
        <v>884</v>
      </c>
      <c r="E288" s="92" t="s">
        <v>112</v>
      </c>
      <c r="F288" s="17"/>
      <c r="G288" s="18"/>
      <c r="H288" s="18"/>
      <c r="I288" s="19"/>
      <c r="J288" s="20"/>
      <c r="K288" s="83">
        <f t="shared" si="32"/>
        <v>0</v>
      </c>
      <c r="L288" s="84">
        <v>38.44</v>
      </c>
      <c r="M288" s="85">
        <f t="shared" si="33"/>
        <v>0</v>
      </c>
      <c r="N288" s="86"/>
    </row>
    <row r="289" spans="2:14" s="94" customFormat="1" hidden="1" outlineLevel="1" x14ac:dyDescent="0.35">
      <c r="B289" s="7" t="s">
        <v>916</v>
      </c>
      <c r="C289" s="80" t="s">
        <v>931</v>
      </c>
      <c r="D289" s="89" t="s">
        <v>885</v>
      </c>
      <c r="E289" s="92" t="s">
        <v>112</v>
      </c>
      <c r="F289" s="17"/>
      <c r="G289" s="18"/>
      <c r="H289" s="18"/>
      <c r="I289" s="19"/>
      <c r="J289" s="20"/>
      <c r="K289" s="83">
        <f t="shared" si="32"/>
        <v>0</v>
      </c>
      <c r="L289" s="117">
        <v>61.15</v>
      </c>
      <c r="M289" s="85">
        <f t="shared" si="33"/>
        <v>0</v>
      </c>
      <c r="N289" s="86"/>
    </row>
    <row r="290" spans="2:14" s="94" customFormat="1" hidden="1" outlineLevel="1" x14ac:dyDescent="0.35">
      <c r="B290" s="7" t="s">
        <v>917</v>
      </c>
      <c r="C290" s="80" t="s">
        <v>931</v>
      </c>
      <c r="D290" s="89" t="s">
        <v>886</v>
      </c>
      <c r="E290" s="92" t="s">
        <v>112</v>
      </c>
      <c r="F290" s="17"/>
      <c r="G290" s="18"/>
      <c r="H290" s="18"/>
      <c r="I290" s="19"/>
      <c r="J290" s="20"/>
      <c r="K290" s="83">
        <f t="shared" si="32"/>
        <v>0</v>
      </c>
      <c r="L290" s="84">
        <v>19.58666666666667</v>
      </c>
      <c r="M290" s="85">
        <f t="shared" si="33"/>
        <v>0</v>
      </c>
      <c r="N290" s="86"/>
    </row>
    <row r="291" spans="2:14" s="94" customFormat="1" hidden="1" outlineLevel="1" x14ac:dyDescent="0.35">
      <c r="B291" s="7" t="s">
        <v>918</v>
      </c>
      <c r="C291" s="80" t="s">
        <v>931</v>
      </c>
      <c r="D291" s="89" t="s">
        <v>887</v>
      </c>
      <c r="E291" s="92" t="s">
        <v>112</v>
      </c>
      <c r="F291" s="17"/>
      <c r="G291" s="18"/>
      <c r="H291" s="18"/>
      <c r="I291" s="19"/>
      <c r="J291" s="20"/>
      <c r="K291" s="83">
        <f t="shared" si="32"/>
        <v>0</v>
      </c>
      <c r="L291" s="84">
        <v>18.876666666666665</v>
      </c>
      <c r="M291" s="85">
        <f t="shared" si="33"/>
        <v>0</v>
      </c>
      <c r="N291" s="86"/>
    </row>
    <row r="292" spans="2:14" s="94" customFormat="1" hidden="1" outlineLevel="1" x14ac:dyDescent="0.35">
      <c r="B292" s="8"/>
      <c r="C292" s="109"/>
      <c r="D292" s="110" t="s">
        <v>889</v>
      </c>
      <c r="E292" s="116"/>
      <c r="F292" s="14"/>
      <c r="G292" s="15"/>
      <c r="H292" s="15"/>
      <c r="I292" s="15"/>
      <c r="J292" s="16"/>
      <c r="K292" s="76">
        <f t="shared" si="32"/>
        <v>0</v>
      </c>
      <c r="L292" s="112"/>
      <c r="M292" s="88">
        <f t="shared" si="33"/>
        <v>0</v>
      </c>
      <c r="N292" s="86"/>
    </row>
    <row r="293" spans="2:14" s="94" customFormat="1" ht="48.75" hidden="1" outlineLevel="1" thickBot="1" x14ac:dyDescent="0.4">
      <c r="B293" s="7" t="s">
        <v>934</v>
      </c>
      <c r="C293" s="80" t="s">
        <v>931</v>
      </c>
      <c r="D293" s="89" t="s">
        <v>888</v>
      </c>
      <c r="E293" s="92" t="s">
        <v>14</v>
      </c>
      <c r="F293" s="17"/>
      <c r="G293" s="18"/>
      <c r="H293" s="18"/>
      <c r="I293" s="19"/>
      <c r="J293" s="20"/>
      <c r="K293" s="83">
        <f t="shared" si="32"/>
        <v>0</v>
      </c>
      <c r="L293" s="84">
        <v>3438.3333333333335</v>
      </c>
      <c r="M293" s="85">
        <f t="shared" si="33"/>
        <v>0</v>
      </c>
      <c r="N293" s="86"/>
    </row>
    <row r="294" spans="2:14" s="94" customFormat="1" ht="24.75" collapsed="1" thickBot="1" x14ac:dyDescent="0.4">
      <c r="B294" s="65" t="s">
        <v>203</v>
      </c>
      <c r="C294" s="66"/>
      <c r="D294" s="67"/>
      <c r="E294" s="67"/>
      <c r="F294" s="1"/>
      <c r="G294" s="2"/>
      <c r="H294" s="2"/>
      <c r="I294" s="2"/>
      <c r="J294" s="3"/>
      <c r="K294" s="69"/>
      <c r="L294" s="95"/>
      <c r="M294" s="96">
        <f>SUM(M295:M403)</f>
        <v>178993.68150406115</v>
      </c>
      <c r="N294" s="97"/>
    </row>
    <row r="295" spans="2:14" s="94" customFormat="1" hidden="1" outlineLevel="1" x14ac:dyDescent="0.35">
      <c r="B295" s="8"/>
      <c r="C295" s="109"/>
      <c r="D295" s="110" t="s">
        <v>207</v>
      </c>
      <c r="E295" s="116"/>
      <c r="F295" s="14"/>
      <c r="G295" s="15"/>
      <c r="H295" s="15"/>
      <c r="I295" s="15"/>
      <c r="J295" s="16"/>
      <c r="K295" s="76"/>
      <c r="L295" s="112"/>
      <c r="M295" s="88"/>
      <c r="N295" s="86"/>
    </row>
    <row r="296" spans="2:14" s="94" customFormat="1" hidden="1" outlineLevel="1" x14ac:dyDescent="0.35">
      <c r="B296" s="7" t="s">
        <v>204</v>
      </c>
      <c r="C296" s="80" t="s">
        <v>931</v>
      </c>
      <c r="D296" s="89" t="s">
        <v>209</v>
      </c>
      <c r="E296" s="92" t="s">
        <v>185</v>
      </c>
      <c r="F296" s="17"/>
      <c r="G296" s="19"/>
      <c r="H296" s="18"/>
      <c r="I296" s="19">
        <v>300</v>
      </c>
      <c r="J296" s="20"/>
      <c r="K296" s="83">
        <f>SUM(F296:J296)</f>
        <v>300</v>
      </c>
      <c r="L296" s="84">
        <v>3.0309804333333332</v>
      </c>
      <c r="M296" s="85">
        <f>K296*L296</f>
        <v>909.29413</v>
      </c>
      <c r="N296" s="86"/>
    </row>
    <row r="297" spans="2:14" s="94" customFormat="1" ht="72" hidden="1" outlineLevel="1" x14ac:dyDescent="0.35">
      <c r="B297" s="7" t="s">
        <v>205</v>
      </c>
      <c r="C297" s="80" t="s">
        <v>931</v>
      </c>
      <c r="D297" s="89" t="s">
        <v>211</v>
      </c>
      <c r="E297" s="92" t="s">
        <v>185</v>
      </c>
      <c r="F297" s="17"/>
      <c r="G297" s="19"/>
      <c r="H297" s="18"/>
      <c r="I297" s="19">
        <v>1800</v>
      </c>
      <c r="J297" s="20"/>
      <c r="K297" s="83">
        <f>SUM(F297:J297)</f>
        <v>1800</v>
      </c>
      <c r="L297" s="84">
        <v>2.6876471</v>
      </c>
      <c r="M297" s="85">
        <f>K297*L297</f>
        <v>4837.7647799999995</v>
      </c>
      <c r="N297" s="86"/>
    </row>
    <row r="298" spans="2:14" s="94" customFormat="1" ht="72" hidden="1" outlineLevel="1" x14ac:dyDescent="0.35">
      <c r="B298" s="7" t="s">
        <v>206</v>
      </c>
      <c r="C298" s="80" t="s">
        <v>931</v>
      </c>
      <c r="D298" s="89" t="s">
        <v>213</v>
      </c>
      <c r="E298" s="92" t="s">
        <v>185</v>
      </c>
      <c r="F298" s="17"/>
      <c r="G298" s="19"/>
      <c r="H298" s="18"/>
      <c r="I298" s="19">
        <v>1800</v>
      </c>
      <c r="J298" s="20"/>
      <c r="K298" s="83">
        <f t="shared" ref="K298:K327" si="34">SUM(F298:J298)</f>
        <v>1800</v>
      </c>
      <c r="L298" s="84">
        <v>2.6876471</v>
      </c>
      <c r="M298" s="85">
        <f t="shared" ref="M298:M327" si="35">K298*L298</f>
        <v>4837.7647799999995</v>
      </c>
      <c r="N298" s="86"/>
    </row>
    <row r="299" spans="2:14" s="94" customFormat="1" ht="72" hidden="1" outlineLevel="1" x14ac:dyDescent="0.35">
      <c r="B299" s="7" t="s">
        <v>208</v>
      </c>
      <c r="C299" s="80" t="s">
        <v>931</v>
      </c>
      <c r="D299" s="89" t="s">
        <v>215</v>
      </c>
      <c r="E299" s="92" t="s">
        <v>185</v>
      </c>
      <c r="F299" s="17"/>
      <c r="G299" s="19"/>
      <c r="H299" s="18"/>
      <c r="I299" s="19">
        <v>1800</v>
      </c>
      <c r="J299" s="20"/>
      <c r="K299" s="83">
        <f t="shared" si="34"/>
        <v>1800</v>
      </c>
      <c r="L299" s="84">
        <v>2.6876471</v>
      </c>
      <c r="M299" s="85">
        <f t="shared" si="35"/>
        <v>4837.7647799999995</v>
      </c>
      <c r="N299" s="86"/>
    </row>
    <row r="300" spans="2:14" s="94" customFormat="1" ht="72" hidden="1" outlineLevel="1" x14ac:dyDescent="0.35">
      <c r="B300" s="7" t="s">
        <v>210</v>
      </c>
      <c r="C300" s="80" t="s">
        <v>931</v>
      </c>
      <c r="D300" s="89" t="s">
        <v>217</v>
      </c>
      <c r="E300" s="92" t="s">
        <v>185</v>
      </c>
      <c r="F300" s="17"/>
      <c r="G300" s="19"/>
      <c r="H300" s="18"/>
      <c r="I300" s="19">
        <v>3000</v>
      </c>
      <c r="J300" s="20"/>
      <c r="K300" s="83">
        <f t="shared" si="34"/>
        <v>3000</v>
      </c>
      <c r="L300" s="84">
        <v>2.6876471</v>
      </c>
      <c r="M300" s="85">
        <f t="shared" si="35"/>
        <v>8062.9412999999995</v>
      </c>
      <c r="N300" s="86"/>
    </row>
    <row r="301" spans="2:14" s="94" customFormat="1" ht="72" hidden="1" outlineLevel="1" x14ac:dyDescent="0.35">
      <c r="B301" s="7" t="s">
        <v>212</v>
      </c>
      <c r="C301" s="80" t="s">
        <v>931</v>
      </c>
      <c r="D301" s="89" t="s">
        <v>219</v>
      </c>
      <c r="E301" s="92" t="s">
        <v>185</v>
      </c>
      <c r="F301" s="17"/>
      <c r="G301" s="19"/>
      <c r="H301" s="18"/>
      <c r="I301" s="19">
        <v>3000</v>
      </c>
      <c r="J301" s="20"/>
      <c r="K301" s="83">
        <f t="shared" si="34"/>
        <v>3000</v>
      </c>
      <c r="L301" s="84">
        <v>2.6876471</v>
      </c>
      <c r="M301" s="85">
        <f t="shared" si="35"/>
        <v>8062.9412999999995</v>
      </c>
      <c r="N301" s="86"/>
    </row>
    <row r="302" spans="2:14" s="94" customFormat="1" ht="72" hidden="1" outlineLevel="1" x14ac:dyDescent="0.35">
      <c r="B302" s="7" t="s">
        <v>214</v>
      </c>
      <c r="C302" s="80" t="s">
        <v>931</v>
      </c>
      <c r="D302" s="89" t="s">
        <v>221</v>
      </c>
      <c r="E302" s="92" t="s">
        <v>185</v>
      </c>
      <c r="F302" s="17"/>
      <c r="G302" s="19"/>
      <c r="H302" s="18"/>
      <c r="I302" s="19">
        <v>400</v>
      </c>
      <c r="J302" s="20"/>
      <c r="K302" s="83">
        <f t="shared" si="34"/>
        <v>400</v>
      </c>
      <c r="L302" s="84">
        <v>3.5883947100000007</v>
      </c>
      <c r="M302" s="85">
        <f t="shared" si="35"/>
        <v>1435.3578840000002</v>
      </c>
      <c r="N302" s="86"/>
    </row>
    <row r="303" spans="2:14" s="94" customFormat="1" ht="72" hidden="1" outlineLevel="1" x14ac:dyDescent="0.35">
      <c r="B303" s="7" t="s">
        <v>216</v>
      </c>
      <c r="C303" s="80" t="s">
        <v>931</v>
      </c>
      <c r="D303" s="89" t="s">
        <v>223</v>
      </c>
      <c r="E303" s="92" t="s">
        <v>185</v>
      </c>
      <c r="F303" s="17"/>
      <c r="G303" s="19"/>
      <c r="H303" s="18"/>
      <c r="I303" s="19">
        <v>400</v>
      </c>
      <c r="J303" s="20"/>
      <c r="K303" s="83">
        <f t="shared" si="34"/>
        <v>400</v>
      </c>
      <c r="L303" s="84">
        <v>3.5883947100000007</v>
      </c>
      <c r="M303" s="85">
        <f t="shared" si="35"/>
        <v>1435.3578840000002</v>
      </c>
      <c r="N303" s="86"/>
    </row>
    <row r="304" spans="2:14" s="94" customFormat="1" ht="72" hidden="1" outlineLevel="1" x14ac:dyDescent="0.35">
      <c r="B304" s="7" t="s">
        <v>218</v>
      </c>
      <c r="C304" s="80" t="s">
        <v>931</v>
      </c>
      <c r="D304" s="89" t="s">
        <v>225</v>
      </c>
      <c r="E304" s="92" t="s">
        <v>185</v>
      </c>
      <c r="F304" s="17"/>
      <c r="G304" s="19"/>
      <c r="H304" s="18"/>
      <c r="I304" s="19">
        <v>400</v>
      </c>
      <c r="J304" s="20"/>
      <c r="K304" s="83">
        <f t="shared" si="34"/>
        <v>400</v>
      </c>
      <c r="L304" s="84">
        <v>3.5883947100000007</v>
      </c>
      <c r="M304" s="85">
        <f t="shared" si="35"/>
        <v>1435.3578840000002</v>
      </c>
      <c r="N304" s="86"/>
    </row>
    <row r="305" spans="2:14" s="94" customFormat="1" ht="72" hidden="1" outlineLevel="1" x14ac:dyDescent="0.35">
      <c r="B305" s="7" t="s">
        <v>220</v>
      </c>
      <c r="C305" s="80" t="s">
        <v>931</v>
      </c>
      <c r="D305" s="89" t="s">
        <v>227</v>
      </c>
      <c r="E305" s="92" t="s">
        <v>185</v>
      </c>
      <c r="F305" s="17"/>
      <c r="G305" s="19"/>
      <c r="H305" s="18"/>
      <c r="I305" s="19">
        <v>700</v>
      </c>
      <c r="J305" s="20"/>
      <c r="K305" s="83">
        <f t="shared" si="34"/>
        <v>700</v>
      </c>
      <c r="L305" s="84">
        <v>3.5883947100000007</v>
      </c>
      <c r="M305" s="85">
        <f t="shared" si="35"/>
        <v>2511.8762970000002</v>
      </c>
      <c r="N305" s="86"/>
    </row>
    <row r="306" spans="2:14" s="94" customFormat="1" ht="72" hidden="1" outlineLevel="1" x14ac:dyDescent="0.35">
      <c r="B306" s="7" t="s">
        <v>222</v>
      </c>
      <c r="C306" s="80" t="s">
        <v>931</v>
      </c>
      <c r="D306" s="89" t="s">
        <v>229</v>
      </c>
      <c r="E306" s="92" t="s">
        <v>185</v>
      </c>
      <c r="F306" s="17"/>
      <c r="G306" s="19"/>
      <c r="H306" s="18"/>
      <c r="I306" s="19">
        <v>700</v>
      </c>
      <c r="J306" s="20"/>
      <c r="K306" s="83">
        <f t="shared" si="34"/>
        <v>700</v>
      </c>
      <c r="L306" s="84">
        <v>3.5883947100000007</v>
      </c>
      <c r="M306" s="85">
        <f t="shared" si="35"/>
        <v>2511.8762970000002</v>
      </c>
      <c r="N306" s="86"/>
    </row>
    <row r="307" spans="2:14" s="94" customFormat="1" ht="72" hidden="1" outlineLevel="1" x14ac:dyDescent="0.35">
      <c r="B307" s="7" t="s">
        <v>224</v>
      </c>
      <c r="C307" s="80" t="s">
        <v>931</v>
      </c>
      <c r="D307" s="89" t="s">
        <v>231</v>
      </c>
      <c r="E307" s="92" t="s">
        <v>185</v>
      </c>
      <c r="F307" s="17"/>
      <c r="G307" s="19"/>
      <c r="H307" s="18"/>
      <c r="I307" s="19">
        <v>500</v>
      </c>
      <c r="J307" s="20"/>
      <c r="K307" s="83">
        <f t="shared" si="34"/>
        <v>500</v>
      </c>
      <c r="L307" s="84">
        <v>4.5085376799999999</v>
      </c>
      <c r="M307" s="85">
        <f t="shared" si="35"/>
        <v>2254.2688399999997</v>
      </c>
      <c r="N307" s="86"/>
    </row>
    <row r="308" spans="2:14" s="94" customFormat="1" ht="72" hidden="1" outlineLevel="1" x14ac:dyDescent="0.35">
      <c r="B308" s="7" t="s">
        <v>226</v>
      </c>
      <c r="C308" s="80" t="s">
        <v>931</v>
      </c>
      <c r="D308" s="89" t="s">
        <v>233</v>
      </c>
      <c r="E308" s="92" t="s">
        <v>185</v>
      </c>
      <c r="F308" s="17"/>
      <c r="G308" s="19"/>
      <c r="H308" s="18"/>
      <c r="I308" s="19"/>
      <c r="J308" s="20"/>
      <c r="K308" s="83">
        <f t="shared" si="34"/>
        <v>0</v>
      </c>
      <c r="L308" s="84">
        <v>4.5085376799999999</v>
      </c>
      <c r="M308" s="85">
        <f t="shared" si="35"/>
        <v>0</v>
      </c>
      <c r="N308" s="86"/>
    </row>
    <row r="309" spans="2:14" s="94" customFormat="1" ht="72" hidden="1" outlineLevel="1" x14ac:dyDescent="0.35">
      <c r="B309" s="7" t="s">
        <v>228</v>
      </c>
      <c r="C309" s="80" t="s">
        <v>931</v>
      </c>
      <c r="D309" s="89" t="s">
        <v>235</v>
      </c>
      <c r="E309" s="92" t="s">
        <v>185</v>
      </c>
      <c r="F309" s="17"/>
      <c r="G309" s="19"/>
      <c r="H309" s="18"/>
      <c r="I309" s="19"/>
      <c r="J309" s="20"/>
      <c r="K309" s="83">
        <f t="shared" si="34"/>
        <v>0</v>
      </c>
      <c r="L309" s="84">
        <v>4.5085376799999999</v>
      </c>
      <c r="M309" s="85">
        <f t="shared" si="35"/>
        <v>0</v>
      </c>
      <c r="N309" s="86"/>
    </row>
    <row r="310" spans="2:14" s="94" customFormat="1" ht="72" hidden="1" outlineLevel="1" x14ac:dyDescent="0.35">
      <c r="B310" s="7" t="s">
        <v>230</v>
      </c>
      <c r="C310" s="80" t="s">
        <v>931</v>
      </c>
      <c r="D310" s="89" t="s">
        <v>237</v>
      </c>
      <c r="E310" s="92" t="s">
        <v>185</v>
      </c>
      <c r="F310" s="17"/>
      <c r="G310" s="19"/>
      <c r="H310" s="19"/>
      <c r="I310" s="19">
        <v>200</v>
      </c>
      <c r="J310" s="19"/>
      <c r="K310" s="83">
        <f t="shared" si="34"/>
        <v>200</v>
      </c>
      <c r="L310" s="84">
        <v>4.5085376799999999</v>
      </c>
      <c r="M310" s="85">
        <f t="shared" si="35"/>
        <v>901.707536</v>
      </c>
      <c r="N310" s="86"/>
    </row>
    <row r="311" spans="2:14" s="94" customFormat="1" ht="72" hidden="1" outlineLevel="1" x14ac:dyDescent="0.35">
      <c r="B311" s="7" t="s">
        <v>232</v>
      </c>
      <c r="C311" s="80" t="s">
        <v>931</v>
      </c>
      <c r="D311" s="89" t="s">
        <v>239</v>
      </c>
      <c r="E311" s="92" t="s">
        <v>185</v>
      </c>
      <c r="F311" s="17"/>
      <c r="G311" s="19"/>
      <c r="H311" s="19"/>
      <c r="I311" s="19">
        <v>200</v>
      </c>
      <c r="J311" s="19"/>
      <c r="K311" s="83">
        <f t="shared" si="34"/>
        <v>200</v>
      </c>
      <c r="L311" s="84">
        <v>4.5085376799999999</v>
      </c>
      <c r="M311" s="85">
        <f t="shared" si="35"/>
        <v>901.707536</v>
      </c>
      <c r="N311" s="86"/>
    </row>
    <row r="312" spans="2:14" s="94" customFormat="1" hidden="1" outlineLevel="1" x14ac:dyDescent="0.35">
      <c r="B312" s="7" t="s">
        <v>234</v>
      </c>
      <c r="C312" s="80" t="s">
        <v>931</v>
      </c>
      <c r="D312" s="89" t="s">
        <v>241</v>
      </c>
      <c r="E312" s="92" t="s">
        <v>112</v>
      </c>
      <c r="F312" s="17"/>
      <c r="G312" s="19"/>
      <c r="H312" s="19"/>
      <c r="I312" s="19">
        <v>1</v>
      </c>
      <c r="J312" s="19"/>
      <c r="K312" s="83">
        <f t="shared" si="34"/>
        <v>1</v>
      </c>
      <c r="L312" s="84">
        <v>931.5</v>
      </c>
      <c r="M312" s="85">
        <f t="shared" si="35"/>
        <v>931.5</v>
      </c>
      <c r="N312" s="86"/>
    </row>
    <row r="313" spans="2:14" s="94" customFormat="1" hidden="1" outlineLevel="1" x14ac:dyDescent="0.35">
      <c r="B313" s="8"/>
      <c r="C313" s="109"/>
      <c r="D313" s="110" t="s">
        <v>242</v>
      </c>
      <c r="E313" s="116"/>
      <c r="F313" s="14"/>
      <c r="G313" s="15"/>
      <c r="H313" s="15"/>
      <c r="I313" s="15"/>
      <c r="J313" s="16"/>
      <c r="K313" s="76">
        <f t="shared" si="34"/>
        <v>0</v>
      </c>
      <c r="L313" s="112"/>
      <c r="M313" s="88">
        <f t="shared" si="35"/>
        <v>0</v>
      </c>
      <c r="N313" s="86"/>
    </row>
    <row r="314" spans="2:14" s="94" customFormat="1" hidden="1" outlineLevel="1" x14ac:dyDescent="0.35">
      <c r="B314" s="7" t="s">
        <v>236</v>
      </c>
      <c r="C314" s="80" t="s">
        <v>931</v>
      </c>
      <c r="D314" s="89" t="s">
        <v>244</v>
      </c>
      <c r="E314" s="92" t="s">
        <v>185</v>
      </c>
      <c r="F314" s="17"/>
      <c r="G314" s="19"/>
      <c r="H314" s="18"/>
      <c r="I314" s="19">
        <v>180</v>
      </c>
      <c r="J314" s="20"/>
      <c r="K314" s="83">
        <f t="shared" si="34"/>
        <v>180</v>
      </c>
      <c r="L314" s="84">
        <v>9.9498533333333352</v>
      </c>
      <c r="M314" s="85">
        <f t="shared" si="35"/>
        <v>1790.9736000000003</v>
      </c>
      <c r="N314" s="86"/>
    </row>
    <row r="315" spans="2:14" s="94" customFormat="1" hidden="1" outlineLevel="1" x14ac:dyDescent="0.35">
      <c r="B315" s="7" t="s">
        <v>238</v>
      </c>
      <c r="C315" s="80" t="s">
        <v>931</v>
      </c>
      <c r="D315" s="89" t="s">
        <v>246</v>
      </c>
      <c r="E315" s="92" t="s">
        <v>185</v>
      </c>
      <c r="F315" s="17"/>
      <c r="G315" s="19"/>
      <c r="H315" s="18"/>
      <c r="I315" s="19">
        <v>60</v>
      </c>
      <c r="J315" s="20"/>
      <c r="K315" s="83">
        <f t="shared" si="34"/>
        <v>60</v>
      </c>
      <c r="L315" s="84">
        <v>13.196745833333333</v>
      </c>
      <c r="M315" s="85">
        <f t="shared" si="35"/>
        <v>791.80475000000001</v>
      </c>
      <c r="N315" s="86"/>
    </row>
    <row r="316" spans="2:14" s="94" customFormat="1" hidden="1" outlineLevel="1" x14ac:dyDescent="0.35">
      <c r="B316" s="7" t="s">
        <v>240</v>
      </c>
      <c r="C316" s="80" t="s">
        <v>931</v>
      </c>
      <c r="D316" s="89" t="s">
        <v>248</v>
      </c>
      <c r="E316" s="92" t="s">
        <v>185</v>
      </c>
      <c r="F316" s="17"/>
      <c r="G316" s="18"/>
      <c r="H316" s="18"/>
      <c r="I316" s="19">
        <v>300</v>
      </c>
      <c r="J316" s="20"/>
      <c r="K316" s="83">
        <f t="shared" si="34"/>
        <v>300</v>
      </c>
      <c r="L316" s="84">
        <v>20.184033800000002</v>
      </c>
      <c r="M316" s="85">
        <f t="shared" si="35"/>
        <v>6055.2101400000001</v>
      </c>
      <c r="N316" s="86"/>
    </row>
    <row r="317" spans="2:14" s="94" customFormat="1" hidden="1" outlineLevel="1" x14ac:dyDescent="0.35">
      <c r="B317" s="7" t="s">
        <v>243</v>
      </c>
      <c r="C317" s="80" t="s">
        <v>931</v>
      </c>
      <c r="D317" s="89" t="s">
        <v>250</v>
      </c>
      <c r="E317" s="92" t="s">
        <v>251</v>
      </c>
      <c r="F317" s="17"/>
      <c r="G317" s="18"/>
      <c r="H317" s="18"/>
      <c r="I317" s="19">
        <v>10</v>
      </c>
      <c r="J317" s="20"/>
      <c r="K317" s="83">
        <f t="shared" si="34"/>
        <v>10</v>
      </c>
      <c r="L317" s="84">
        <v>11.860306366666668</v>
      </c>
      <c r="M317" s="85">
        <f t="shared" si="35"/>
        <v>118.60306366666669</v>
      </c>
      <c r="N317" s="86"/>
    </row>
    <row r="318" spans="2:14" s="94" customFormat="1" hidden="1" outlineLevel="1" x14ac:dyDescent="0.35">
      <c r="B318" s="7" t="s">
        <v>245</v>
      </c>
      <c r="C318" s="80" t="s">
        <v>931</v>
      </c>
      <c r="D318" s="89" t="s">
        <v>253</v>
      </c>
      <c r="E318" s="92" t="s">
        <v>251</v>
      </c>
      <c r="F318" s="17"/>
      <c r="G318" s="18"/>
      <c r="H318" s="18"/>
      <c r="I318" s="19">
        <v>10</v>
      </c>
      <c r="J318" s="20"/>
      <c r="K318" s="83">
        <f t="shared" si="34"/>
        <v>10</v>
      </c>
      <c r="L318" s="84">
        <v>11.860306366666668</v>
      </c>
      <c r="M318" s="85">
        <f t="shared" si="35"/>
        <v>118.60306366666669</v>
      </c>
      <c r="N318" s="86"/>
    </row>
    <row r="319" spans="2:14" s="94" customFormat="1" hidden="1" outlineLevel="1" x14ac:dyDescent="0.35">
      <c r="B319" s="7" t="s">
        <v>247</v>
      </c>
      <c r="C319" s="80" t="s">
        <v>931</v>
      </c>
      <c r="D319" s="89" t="s">
        <v>255</v>
      </c>
      <c r="E319" s="92" t="s">
        <v>251</v>
      </c>
      <c r="F319" s="17"/>
      <c r="G319" s="18"/>
      <c r="H319" s="18"/>
      <c r="I319" s="19">
        <v>25</v>
      </c>
      <c r="J319" s="20"/>
      <c r="K319" s="83">
        <f t="shared" si="34"/>
        <v>25</v>
      </c>
      <c r="L319" s="84">
        <v>11.860306366666668</v>
      </c>
      <c r="M319" s="85">
        <f t="shared" si="35"/>
        <v>296.50765916666671</v>
      </c>
      <c r="N319" s="86"/>
    </row>
    <row r="320" spans="2:14" s="94" customFormat="1" hidden="1" outlineLevel="1" x14ac:dyDescent="0.35">
      <c r="B320" s="7" t="s">
        <v>249</v>
      </c>
      <c r="C320" s="80" t="s">
        <v>931</v>
      </c>
      <c r="D320" s="89" t="s">
        <v>257</v>
      </c>
      <c r="E320" s="92" t="s">
        <v>251</v>
      </c>
      <c r="F320" s="17"/>
      <c r="G320" s="18"/>
      <c r="H320" s="18"/>
      <c r="I320" s="19">
        <v>50</v>
      </c>
      <c r="J320" s="20"/>
      <c r="K320" s="83">
        <f t="shared" si="34"/>
        <v>50</v>
      </c>
      <c r="L320" s="84">
        <v>11.860306366666668</v>
      </c>
      <c r="M320" s="85">
        <f t="shared" si="35"/>
        <v>593.01531833333343</v>
      </c>
      <c r="N320" s="86"/>
    </row>
    <row r="321" spans="2:14" s="94" customFormat="1" hidden="1" outlineLevel="1" x14ac:dyDescent="0.35">
      <c r="B321" s="7" t="s">
        <v>252</v>
      </c>
      <c r="C321" s="80" t="s">
        <v>931</v>
      </c>
      <c r="D321" s="89" t="s">
        <v>259</v>
      </c>
      <c r="E321" s="92" t="s">
        <v>251</v>
      </c>
      <c r="F321" s="17"/>
      <c r="G321" s="18"/>
      <c r="H321" s="18"/>
      <c r="I321" s="19">
        <v>3</v>
      </c>
      <c r="J321" s="20"/>
      <c r="K321" s="83">
        <f t="shared" si="34"/>
        <v>3</v>
      </c>
      <c r="L321" s="84">
        <v>14.366973033333332</v>
      </c>
      <c r="M321" s="85">
        <f t="shared" si="35"/>
        <v>43.100919099999999</v>
      </c>
      <c r="N321" s="86"/>
    </row>
    <row r="322" spans="2:14" s="94" customFormat="1" hidden="1" outlineLevel="1" x14ac:dyDescent="0.35">
      <c r="B322" s="7" t="s">
        <v>254</v>
      </c>
      <c r="C322" s="80" t="s">
        <v>931</v>
      </c>
      <c r="D322" s="89" t="s">
        <v>261</v>
      </c>
      <c r="E322" s="92" t="s">
        <v>251</v>
      </c>
      <c r="F322" s="17"/>
      <c r="G322" s="18"/>
      <c r="H322" s="18"/>
      <c r="I322" s="19">
        <v>15</v>
      </c>
      <c r="J322" s="20"/>
      <c r="K322" s="83">
        <f t="shared" si="34"/>
        <v>15</v>
      </c>
      <c r="L322" s="84">
        <v>19.73510846666667</v>
      </c>
      <c r="M322" s="85">
        <f t="shared" si="35"/>
        <v>296.02662700000008</v>
      </c>
      <c r="N322" s="86"/>
    </row>
    <row r="323" spans="2:14" s="94" customFormat="1" hidden="1" outlineLevel="1" x14ac:dyDescent="0.35">
      <c r="B323" s="7" t="s">
        <v>256</v>
      </c>
      <c r="C323" s="80" t="s">
        <v>931</v>
      </c>
      <c r="D323" s="89" t="s">
        <v>263</v>
      </c>
      <c r="E323" s="92" t="s">
        <v>251</v>
      </c>
      <c r="F323" s="17"/>
      <c r="G323" s="18"/>
      <c r="H323" s="18"/>
      <c r="I323" s="19">
        <v>15</v>
      </c>
      <c r="J323" s="20"/>
      <c r="K323" s="83">
        <f t="shared" si="34"/>
        <v>15</v>
      </c>
      <c r="L323" s="84">
        <v>19.73510846666667</v>
      </c>
      <c r="M323" s="85">
        <f t="shared" si="35"/>
        <v>296.02662700000008</v>
      </c>
      <c r="N323" s="86"/>
    </row>
    <row r="324" spans="2:14" s="94" customFormat="1" hidden="1" outlineLevel="1" x14ac:dyDescent="0.35">
      <c r="B324" s="7" t="s">
        <v>258</v>
      </c>
      <c r="C324" s="80" t="s">
        <v>931</v>
      </c>
      <c r="D324" s="89" t="s">
        <v>265</v>
      </c>
      <c r="E324" s="92" t="s">
        <v>251</v>
      </c>
      <c r="F324" s="17"/>
      <c r="G324" s="18"/>
      <c r="H324" s="18"/>
      <c r="I324" s="19">
        <v>20</v>
      </c>
      <c r="J324" s="20"/>
      <c r="K324" s="83">
        <f t="shared" si="34"/>
        <v>20</v>
      </c>
      <c r="L324" s="84">
        <v>19.73510846666667</v>
      </c>
      <c r="M324" s="85">
        <f t="shared" si="35"/>
        <v>394.70216933333342</v>
      </c>
      <c r="N324" s="86"/>
    </row>
    <row r="325" spans="2:14" s="94" customFormat="1" hidden="1" outlineLevel="1" x14ac:dyDescent="0.35">
      <c r="B325" s="7" t="s">
        <v>260</v>
      </c>
      <c r="C325" s="80" t="s">
        <v>931</v>
      </c>
      <c r="D325" s="89" t="s">
        <v>267</v>
      </c>
      <c r="E325" s="92" t="s">
        <v>251</v>
      </c>
      <c r="F325" s="17"/>
      <c r="G325" s="18"/>
      <c r="H325" s="18"/>
      <c r="I325" s="19">
        <v>8</v>
      </c>
      <c r="J325" s="20"/>
      <c r="K325" s="83">
        <f t="shared" si="34"/>
        <v>8</v>
      </c>
      <c r="L325" s="84">
        <v>19.73510846666667</v>
      </c>
      <c r="M325" s="85">
        <f t="shared" si="35"/>
        <v>157.88086773333336</v>
      </c>
      <c r="N325" s="86"/>
    </row>
    <row r="326" spans="2:14" s="94" customFormat="1" ht="48" hidden="1" outlineLevel="1" x14ac:dyDescent="0.35">
      <c r="B326" s="7" t="s">
        <v>262</v>
      </c>
      <c r="C326" s="80" t="s">
        <v>931</v>
      </c>
      <c r="D326" s="89" t="s">
        <v>269</v>
      </c>
      <c r="E326" s="92" t="s">
        <v>185</v>
      </c>
      <c r="F326" s="17"/>
      <c r="G326" s="18"/>
      <c r="H326" s="18"/>
      <c r="I326" s="19">
        <v>150</v>
      </c>
      <c r="J326" s="20"/>
      <c r="K326" s="83">
        <f t="shared" si="34"/>
        <v>150</v>
      </c>
      <c r="L326" s="84">
        <v>5.8525334999999998</v>
      </c>
      <c r="M326" s="85">
        <f t="shared" si="35"/>
        <v>877.88002499999993</v>
      </c>
      <c r="N326" s="86"/>
    </row>
    <row r="327" spans="2:14" s="94" customFormat="1" ht="48" hidden="1" outlineLevel="1" x14ac:dyDescent="0.35">
      <c r="B327" s="7" t="s">
        <v>264</v>
      </c>
      <c r="C327" s="80" t="s">
        <v>931</v>
      </c>
      <c r="D327" s="89" t="s">
        <v>271</v>
      </c>
      <c r="E327" s="92" t="s">
        <v>14</v>
      </c>
      <c r="F327" s="17"/>
      <c r="G327" s="18"/>
      <c r="H327" s="18"/>
      <c r="I327" s="19">
        <v>1</v>
      </c>
      <c r="J327" s="20"/>
      <c r="K327" s="83">
        <f t="shared" si="34"/>
        <v>1</v>
      </c>
      <c r="L327" s="84">
        <v>1181.5</v>
      </c>
      <c r="M327" s="85">
        <f t="shared" si="35"/>
        <v>1181.5</v>
      </c>
      <c r="N327" s="86"/>
    </row>
    <row r="328" spans="2:14" s="94" customFormat="1" hidden="1" outlineLevel="1" x14ac:dyDescent="0.35">
      <c r="B328" s="8"/>
      <c r="C328" s="109"/>
      <c r="D328" s="110" t="s">
        <v>272</v>
      </c>
      <c r="E328" s="116"/>
      <c r="F328" s="14"/>
      <c r="G328" s="15"/>
      <c r="H328" s="15"/>
      <c r="I328" s="15"/>
      <c r="J328" s="16"/>
      <c r="K328" s="76">
        <f>SUM(F328:J328)</f>
        <v>0</v>
      </c>
      <c r="L328" s="112"/>
      <c r="M328" s="88">
        <f>K328*L328</f>
        <v>0</v>
      </c>
      <c r="N328" s="86"/>
    </row>
    <row r="329" spans="2:14" s="94" customFormat="1" hidden="1" outlineLevel="1" x14ac:dyDescent="0.35">
      <c r="B329" s="7" t="s">
        <v>266</v>
      </c>
      <c r="C329" s="80" t="s">
        <v>931</v>
      </c>
      <c r="D329" s="118" t="s">
        <v>274</v>
      </c>
      <c r="E329" s="169" t="s">
        <v>185</v>
      </c>
      <c r="F329" s="17"/>
      <c r="G329" s="18"/>
      <c r="H329" s="18"/>
      <c r="I329" s="19">
        <v>320</v>
      </c>
      <c r="J329" s="20"/>
      <c r="K329" s="83">
        <f>SUM(F329:J329)</f>
        <v>320</v>
      </c>
      <c r="L329" s="84">
        <v>18.210138222222223</v>
      </c>
      <c r="M329" s="85">
        <f>K329*L329</f>
        <v>5827.2442311111117</v>
      </c>
      <c r="N329" s="86"/>
    </row>
    <row r="330" spans="2:14" s="94" customFormat="1" hidden="1" outlineLevel="1" x14ac:dyDescent="0.35">
      <c r="B330" s="7" t="s">
        <v>268</v>
      </c>
      <c r="C330" s="80" t="s">
        <v>931</v>
      </c>
      <c r="D330" s="118" t="s">
        <v>276</v>
      </c>
      <c r="E330" s="169" t="s">
        <v>112</v>
      </c>
      <c r="F330" s="17"/>
      <c r="G330" s="18"/>
      <c r="H330" s="18"/>
      <c r="I330" s="19">
        <v>29</v>
      </c>
      <c r="J330" s="20"/>
      <c r="K330" s="83">
        <f>SUM(F330:J330)</f>
        <v>29</v>
      </c>
      <c r="L330" s="84">
        <v>8.4066288484848499</v>
      </c>
      <c r="M330" s="85">
        <f>K330*L330</f>
        <v>243.79223660606064</v>
      </c>
      <c r="N330" s="86"/>
    </row>
    <row r="331" spans="2:14" s="94" customFormat="1" ht="48" hidden="1" outlineLevel="1" x14ac:dyDescent="0.35">
      <c r="B331" s="7" t="s">
        <v>270</v>
      </c>
      <c r="C331" s="80" t="s">
        <v>931</v>
      </c>
      <c r="D331" s="118" t="s">
        <v>271</v>
      </c>
      <c r="E331" s="169" t="s">
        <v>14</v>
      </c>
      <c r="F331" s="17"/>
      <c r="G331" s="18"/>
      <c r="H331" s="18"/>
      <c r="I331" s="19">
        <v>1</v>
      </c>
      <c r="J331" s="20"/>
      <c r="K331" s="83">
        <f>SUM(F331:J331)</f>
        <v>1</v>
      </c>
      <c r="L331" s="84">
        <v>1346.3306801570777</v>
      </c>
      <c r="M331" s="85">
        <f>K331*L331</f>
        <v>1346.3306801570777</v>
      </c>
      <c r="N331" s="86"/>
    </row>
    <row r="332" spans="2:14" s="94" customFormat="1" hidden="1" outlineLevel="1" x14ac:dyDescent="0.35">
      <c r="B332" s="8"/>
      <c r="C332" s="109"/>
      <c r="D332" s="110" t="s">
        <v>278</v>
      </c>
      <c r="E332" s="116"/>
      <c r="F332" s="14"/>
      <c r="G332" s="15"/>
      <c r="H332" s="15"/>
      <c r="I332" s="15"/>
      <c r="J332" s="16"/>
      <c r="K332" s="76"/>
      <c r="L332" s="112"/>
      <c r="M332" s="88"/>
      <c r="N332" s="86"/>
    </row>
    <row r="333" spans="2:14" s="94" customFormat="1" ht="48" hidden="1" outlineLevel="1" x14ac:dyDescent="0.35">
      <c r="B333" s="7" t="s">
        <v>273</v>
      </c>
      <c r="C333" s="80" t="s">
        <v>931</v>
      </c>
      <c r="D333" s="118" t="s">
        <v>280</v>
      </c>
      <c r="E333" s="169" t="s">
        <v>185</v>
      </c>
      <c r="F333" s="17"/>
      <c r="G333" s="18"/>
      <c r="H333" s="18"/>
      <c r="I333" s="19">
        <v>170</v>
      </c>
      <c r="J333" s="20"/>
      <c r="K333" s="83">
        <f>SUM(F333:J333)</f>
        <v>170</v>
      </c>
      <c r="L333" s="84">
        <v>34.475598385858582</v>
      </c>
      <c r="M333" s="85">
        <f>K333*L333</f>
        <v>5860.8517255959587</v>
      </c>
      <c r="N333" s="86"/>
    </row>
    <row r="334" spans="2:14" s="94" customFormat="1" ht="48" hidden="1" outlineLevel="1" x14ac:dyDescent="0.35">
      <c r="B334" s="7" t="s">
        <v>275</v>
      </c>
      <c r="C334" s="80" t="s">
        <v>931</v>
      </c>
      <c r="D334" s="118" t="s">
        <v>668</v>
      </c>
      <c r="E334" s="169" t="s">
        <v>185</v>
      </c>
      <c r="F334" s="17"/>
      <c r="G334" s="18"/>
      <c r="H334" s="18"/>
      <c r="I334" s="19">
        <v>95</v>
      </c>
      <c r="J334" s="20"/>
      <c r="K334" s="83">
        <f>SUM(F334:J334)</f>
        <v>95</v>
      </c>
      <c r="L334" s="84">
        <v>63.768205033333338</v>
      </c>
      <c r="M334" s="85">
        <f>K334*L334</f>
        <v>6057.9794781666669</v>
      </c>
      <c r="N334" s="86"/>
    </row>
    <row r="335" spans="2:14" s="94" customFormat="1" ht="72" hidden="1" outlineLevel="1" x14ac:dyDescent="0.35">
      <c r="B335" s="7" t="s">
        <v>277</v>
      </c>
      <c r="C335" s="80" t="s">
        <v>931</v>
      </c>
      <c r="D335" s="118" t="s">
        <v>284</v>
      </c>
      <c r="E335" s="169" t="s">
        <v>14</v>
      </c>
      <c r="F335" s="17"/>
      <c r="G335" s="18"/>
      <c r="H335" s="18"/>
      <c r="I335" s="19">
        <v>1</v>
      </c>
      <c r="J335" s="20"/>
      <c r="K335" s="83">
        <f>SUM(F335:J335)</f>
        <v>1</v>
      </c>
      <c r="L335" s="84">
        <v>1181.5</v>
      </c>
      <c r="M335" s="85">
        <f>K335*L335</f>
        <v>1181.5</v>
      </c>
      <c r="N335" s="86"/>
    </row>
    <row r="336" spans="2:14" s="94" customFormat="1" hidden="1" outlineLevel="1" x14ac:dyDescent="0.35">
      <c r="B336" s="8"/>
      <c r="C336" s="109"/>
      <c r="D336" s="110" t="s">
        <v>285</v>
      </c>
      <c r="E336" s="116"/>
      <c r="F336" s="14"/>
      <c r="G336" s="15"/>
      <c r="H336" s="15"/>
      <c r="I336" s="15"/>
      <c r="J336" s="16"/>
      <c r="K336" s="76"/>
      <c r="L336" s="112"/>
      <c r="M336" s="88"/>
      <c r="N336" s="86"/>
    </row>
    <row r="337" spans="2:14" s="94" customFormat="1" ht="96" hidden="1" outlineLevel="1" x14ac:dyDescent="0.35">
      <c r="B337" s="7" t="s">
        <v>279</v>
      </c>
      <c r="C337" s="80" t="s">
        <v>931</v>
      </c>
      <c r="D337" s="118" t="s">
        <v>287</v>
      </c>
      <c r="E337" s="169" t="s">
        <v>112</v>
      </c>
      <c r="F337" s="17"/>
      <c r="G337" s="18"/>
      <c r="H337" s="18"/>
      <c r="I337" s="19">
        <v>1</v>
      </c>
      <c r="J337" s="20"/>
      <c r="K337" s="83">
        <f>SUM(F337:J337)</f>
        <v>1</v>
      </c>
      <c r="L337" s="84">
        <v>5974.1818333333331</v>
      </c>
      <c r="M337" s="85">
        <f>K337*L337</f>
        <v>5974.1818333333331</v>
      </c>
      <c r="N337" s="86"/>
    </row>
    <row r="338" spans="2:14" s="94" customFormat="1" ht="120" hidden="1" outlineLevel="1" x14ac:dyDescent="0.35">
      <c r="B338" s="7" t="s">
        <v>281</v>
      </c>
      <c r="C338" s="80" t="s">
        <v>931</v>
      </c>
      <c r="D338" s="118" t="s">
        <v>289</v>
      </c>
      <c r="E338" s="169" t="s">
        <v>112</v>
      </c>
      <c r="F338" s="17"/>
      <c r="G338" s="18"/>
      <c r="H338" s="18"/>
      <c r="I338" s="19">
        <v>1</v>
      </c>
      <c r="J338" s="20"/>
      <c r="K338" s="83">
        <f>SUM(F338:J338)</f>
        <v>1</v>
      </c>
      <c r="L338" s="84">
        <v>3280.88825</v>
      </c>
      <c r="M338" s="85">
        <f>K338*L338</f>
        <v>3280.88825</v>
      </c>
      <c r="N338" s="86"/>
    </row>
    <row r="339" spans="2:14" s="94" customFormat="1" hidden="1" outlineLevel="1" x14ac:dyDescent="0.35">
      <c r="B339" s="8"/>
      <c r="C339" s="109"/>
      <c r="D339" s="110" t="s">
        <v>290</v>
      </c>
      <c r="E339" s="116"/>
      <c r="F339" s="14"/>
      <c r="G339" s="15"/>
      <c r="H339" s="15"/>
      <c r="I339" s="15"/>
      <c r="J339" s="16"/>
      <c r="K339" s="76">
        <f>SUM(F339:J339)</f>
        <v>0</v>
      </c>
      <c r="L339" s="112"/>
      <c r="M339" s="88">
        <f>K339*L339</f>
        <v>0</v>
      </c>
      <c r="N339" s="86"/>
    </row>
    <row r="340" spans="2:14" s="94" customFormat="1" ht="48" hidden="1" outlineLevel="1" x14ac:dyDescent="0.35">
      <c r="B340" s="7" t="s">
        <v>282</v>
      </c>
      <c r="C340" s="80" t="s">
        <v>931</v>
      </c>
      <c r="D340" s="118" t="s">
        <v>291</v>
      </c>
      <c r="E340" s="169" t="s">
        <v>112</v>
      </c>
      <c r="F340" s="17"/>
      <c r="G340" s="18"/>
      <c r="H340" s="18"/>
      <c r="I340" s="19">
        <v>20</v>
      </c>
      <c r="J340" s="20"/>
      <c r="K340" s="83">
        <f t="shared" ref="K340:K403" si="36">SUM(F340:J340)</f>
        <v>20</v>
      </c>
      <c r="L340" s="84">
        <v>35.889926333333335</v>
      </c>
      <c r="M340" s="85">
        <f t="shared" ref="M340:M403" si="37">K340*L340</f>
        <v>717.7985266666667</v>
      </c>
      <c r="N340" s="86"/>
    </row>
    <row r="341" spans="2:14" s="94" customFormat="1" hidden="1" outlineLevel="1" x14ac:dyDescent="0.35">
      <c r="B341" s="7" t="s">
        <v>283</v>
      </c>
      <c r="C341" s="80" t="s">
        <v>931</v>
      </c>
      <c r="D341" s="118" t="s">
        <v>292</v>
      </c>
      <c r="E341" s="169" t="s">
        <v>112</v>
      </c>
      <c r="F341" s="17"/>
      <c r="G341" s="18"/>
      <c r="H341" s="18"/>
      <c r="I341" s="19">
        <v>300</v>
      </c>
      <c r="J341" s="20"/>
      <c r="K341" s="83">
        <f t="shared" si="36"/>
        <v>300</v>
      </c>
      <c r="L341" s="84">
        <v>9.6146219090909089</v>
      </c>
      <c r="M341" s="85">
        <f t="shared" si="37"/>
        <v>2884.3865727272728</v>
      </c>
      <c r="N341" s="86"/>
    </row>
    <row r="342" spans="2:14" s="94" customFormat="1" ht="48" hidden="1" outlineLevel="1" x14ac:dyDescent="0.35">
      <c r="B342" s="7" t="s">
        <v>286</v>
      </c>
      <c r="C342" s="80" t="s">
        <v>931</v>
      </c>
      <c r="D342" s="118" t="s">
        <v>293</v>
      </c>
      <c r="E342" s="169" t="s">
        <v>112</v>
      </c>
      <c r="F342" s="17"/>
      <c r="G342" s="18"/>
      <c r="H342" s="18"/>
      <c r="I342" s="19">
        <v>25</v>
      </c>
      <c r="J342" s="20"/>
      <c r="K342" s="83">
        <f t="shared" si="36"/>
        <v>25</v>
      </c>
      <c r="L342" s="84">
        <v>51.512405000000001</v>
      </c>
      <c r="M342" s="85">
        <f t="shared" si="37"/>
        <v>1287.810125</v>
      </c>
      <c r="N342" s="86"/>
    </row>
    <row r="343" spans="2:14" s="94" customFormat="1" hidden="1" outlineLevel="1" x14ac:dyDescent="0.35">
      <c r="B343" s="7" t="s">
        <v>288</v>
      </c>
      <c r="C343" s="80" t="s">
        <v>931</v>
      </c>
      <c r="D343" s="118" t="s">
        <v>294</v>
      </c>
      <c r="E343" s="169" t="s">
        <v>112</v>
      </c>
      <c r="F343" s="17"/>
      <c r="G343" s="18"/>
      <c r="H343" s="18"/>
      <c r="I343" s="19">
        <v>255</v>
      </c>
      <c r="J343" s="20"/>
      <c r="K343" s="83">
        <f t="shared" si="36"/>
        <v>255</v>
      </c>
      <c r="L343" s="84">
        <v>29.298693333333336</v>
      </c>
      <c r="M343" s="85">
        <f t="shared" si="37"/>
        <v>7471.1668000000009</v>
      </c>
      <c r="N343" s="86"/>
    </row>
    <row r="344" spans="2:14" s="94" customFormat="1" hidden="1" outlineLevel="1" x14ac:dyDescent="0.35">
      <c r="B344" s="7" t="s">
        <v>680</v>
      </c>
      <c r="C344" s="80" t="s">
        <v>931</v>
      </c>
      <c r="D344" s="118" t="s">
        <v>295</v>
      </c>
      <c r="E344" s="169" t="s">
        <v>112</v>
      </c>
      <c r="F344" s="17"/>
      <c r="G344" s="18"/>
      <c r="H344" s="18"/>
      <c r="I344" s="19">
        <v>20</v>
      </c>
      <c r="J344" s="20"/>
      <c r="K344" s="83">
        <f t="shared" si="36"/>
        <v>20</v>
      </c>
      <c r="L344" s="84">
        <v>41.139293636363639</v>
      </c>
      <c r="M344" s="85">
        <f t="shared" si="37"/>
        <v>822.78587272727282</v>
      </c>
      <c r="N344" s="86"/>
    </row>
    <row r="345" spans="2:14" s="94" customFormat="1" hidden="1" outlineLevel="1" x14ac:dyDescent="0.35">
      <c r="B345" s="7" t="s">
        <v>681</v>
      </c>
      <c r="C345" s="80" t="s">
        <v>931</v>
      </c>
      <c r="D345" s="118" t="s">
        <v>296</v>
      </c>
      <c r="E345" s="169" t="s">
        <v>112</v>
      </c>
      <c r="F345" s="17"/>
      <c r="G345" s="18"/>
      <c r="H345" s="18"/>
      <c r="I345" s="19">
        <v>6</v>
      </c>
      <c r="J345" s="20"/>
      <c r="K345" s="83">
        <f t="shared" si="36"/>
        <v>6</v>
      </c>
      <c r="L345" s="84">
        <v>55.691806666666672</v>
      </c>
      <c r="M345" s="85">
        <f t="shared" si="37"/>
        <v>334.15084000000002</v>
      </c>
      <c r="N345" s="86"/>
    </row>
    <row r="346" spans="2:14" s="94" customFormat="1" hidden="1" outlineLevel="1" x14ac:dyDescent="0.35">
      <c r="B346" s="7" t="s">
        <v>682</v>
      </c>
      <c r="C346" s="80" t="s">
        <v>931</v>
      </c>
      <c r="D346" s="118" t="s">
        <v>297</v>
      </c>
      <c r="E346" s="169" t="s">
        <v>112</v>
      </c>
      <c r="F346" s="17"/>
      <c r="G346" s="18"/>
      <c r="H346" s="18"/>
      <c r="I346" s="19">
        <v>8</v>
      </c>
      <c r="J346" s="20"/>
      <c r="K346" s="83">
        <f t="shared" si="36"/>
        <v>8</v>
      </c>
      <c r="L346" s="84">
        <v>78.451187121212115</v>
      </c>
      <c r="M346" s="85">
        <f t="shared" si="37"/>
        <v>627.60949696969692</v>
      </c>
      <c r="N346" s="86"/>
    </row>
    <row r="347" spans="2:14" s="94" customFormat="1" hidden="1" outlineLevel="1" x14ac:dyDescent="0.35">
      <c r="B347" s="7" t="s">
        <v>683</v>
      </c>
      <c r="C347" s="80" t="s">
        <v>931</v>
      </c>
      <c r="D347" s="118" t="s">
        <v>298</v>
      </c>
      <c r="E347" s="169" t="s">
        <v>112</v>
      </c>
      <c r="F347" s="17"/>
      <c r="G347" s="18"/>
      <c r="H347" s="18"/>
      <c r="I347" s="19">
        <v>2</v>
      </c>
      <c r="J347" s="20"/>
      <c r="K347" s="83">
        <f t="shared" si="36"/>
        <v>2</v>
      </c>
      <c r="L347" s="84">
        <v>97.768143333333342</v>
      </c>
      <c r="M347" s="85">
        <f t="shared" si="37"/>
        <v>195.53628666666668</v>
      </c>
      <c r="N347" s="86"/>
    </row>
    <row r="348" spans="2:14" s="94" customFormat="1" hidden="1" outlineLevel="1" x14ac:dyDescent="0.35">
      <c r="B348" s="8"/>
      <c r="C348" s="109"/>
      <c r="D348" s="110" t="s">
        <v>692</v>
      </c>
      <c r="E348" s="116"/>
      <c r="F348" s="14"/>
      <c r="G348" s="15"/>
      <c r="H348" s="15"/>
      <c r="I348" s="15"/>
      <c r="J348" s="16"/>
      <c r="K348" s="76">
        <f t="shared" si="36"/>
        <v>0</v>
      </c>
      <c r="L348" s="112"/>
      <c r="M348" s="88">
        <f t="shared" si="37"/>
        <v>0</v>
      </c>
      <c r="N348" s="86"/>
    </row>
    <row r="349" spans="2:14" s="94" customFormat="1" ht="48" hidden="1" outlineLevel="1" x14ac:dyDescent="0.35">
      <c r="B349" s="7" t="s">
        <v>806</v>
      </c>
      <c r="C349" s="80" t="s">
        <v>931</v>
      </c>
      <c r="D349" s="118" t="s">
        <v>669</v>
      </c>
      <c r="E349" s="169" t="s">
        <v>14</v>
      </c>
      <c r="F349" s="17"/>
      <c r="G349" s="155"/>
      <c r="H349" s="156"/>
      <c r="I349" s="156"/>
      <c r="J349" s="157"/>
      <c r="K349" s="83">
        <f t="shared" si="36"/>
        <v>0</v>
      </c>
      <c r="L349" s="84">
        <v>5382.8998333333338</v>
      </c>
      <c r="M349" s="85">
        <f t="shared" si="37"/>
        <v>0</v>
      </c>
      <c r="N349" s="86"/>
    </row>
    <row r="350" spans="2:14" s="94" customFormat="1" ht="48" hidden="1" outlineLevel="1" x14ac:dyDescent="0.35">
      <c r="B350" s="7" t="s">
        <v>807</v>
      </c>
      <c r="C350" s="80" t="s">
        <v>931</v>
      </c>
      <c r="D350" s="118" t="s">
        <v>670</v>
      </c>
      <c r="E350" s="169" t="s">
        <v>14</v>
      </c>
      <c r="F350" s="17"/>
      <c r="G350" s="158"/>
      <c r="H350" s="159"/>
      <c r="I350" s="159"/>
      <c r="J350" s="160"/>
      <c r="K350" s="83">
        <f t="shared" si="36"/>
        <v>0</v>
      </c>
      <c r="L350" s="84">
        <v>5382.8998333333338</v>
      </c>
      <c r="M350" s="85">
        <f t="shared" si="37"/>
        <v>0</v>
      </c>
      <c r="N350" s="86"/>
    </row>
    <row r="351" spans="2:14" s="94" customFormat="1" ht="48" hidden="1" outlineLevel="1" x14ac:dyDescent="0.35">
      <c r="B351" s="7" t="s">
        <v>808</v>
      </c>
      <c r="C351" s="80" t="s">
        <v>931</v>
      </c>
      <c r="D351" s="118" t="s">
        <v>671</v>
      </c>
      <c r="E351" s="169" t="s">
        <v>14</v>
      </c>
      <c r="F351" s="17"/>
      <c r="G351" s="158"/>
      <c r="H351" s="159"/>
      <c r="I351" s="159"/>
      <c r="J351" s="160"/>
      <c r="K351" s="83">
        <f t="shared" si="36"/>
        <v>0</v>
      </c>
      <c r="L351" s="84">
        <v>5382.8998333333338</v>
      </c>
      <c r="M351" s="85">
        <f t="shared" si="37"/>
        <v>0</v>
      </c>
      <c r="N351" s="86"/>
    </row>
    <row r="352" spans="2:14" s="94" customFormat="1" ht="48" hidden="1" outlineLevel="1" x14ac:dyDescent="0.35">
      <c r="B352" s="7" t="s">
        <v>809</v>
      </c>
      <c r="C352" s="80" t="s">
        <v>931</v>
      </c>
      <c r="D352" s="118" t="s">
        <v>672</v>
      </c>
      <c r="E352" s="169" t="s">
        <v>14</v>
      </c>
      <c r="F352" s="17"/>
      <c r="G352" s="158"/>
      <c r="H352" s="159"/>
      <c r="I352" s="159"/>
      <c r="J352" s="160"/>
      <c r="K352" s="83">
        <f t="shared" si="36"/>
        <v>0</v>
      </c>
      <c r="L352" s="84">
        <v>5382.8998333333338</v>
      </c>
      <c r="M352" s="85">
        <f t="shared" si="37"/>
        <v>0</v>
      </c>
      <c r="N352" s="86"/>
    </row>
    <row r="353" spans="2:14" s="94" customFormat="1" ht="48" hidden="1" outlineLevel="1" x14ac:dyDescent="0.35">
      <c r="B353" s="7" t="s">
        <v>299</v>
      </c>
      <c r="C353" s="80" t="s">
        <v>931</v>
      </c>
      <c r="D353" s="118" t="s">
        <v>673</v>
      </c>
      <c r="E353" s="169" t="s">
        <v>14</v>
      </c>
      <c r="F353" s="17"/>
      <c r="G353" s="158"/>
      <c r="H353" s="159"/>
      <c r="I353" s="159"/>
      <c r="J353" s="160"/>
      <c r="K353" s="83">
        <f t="shared" si="36"/>
        <v>0</v>
      </c>
      <c r="L353" s="84">
        <v>5382.8998333333338</v>
      </c>
      <c r="M353" s="85">
        <f t="shared" si="37"/>
        <v>0</v>
      </c>
      <c r="N353" s="86"/>
    </row>
    <row r="354" spans="2:14" s="94" customFormat="1" ht="48" hidden="1" outlineLevel="1" x14ac:dyDescent="0.35">
      <c r="B354" s="7" t="s">
        <v>300</v>
      </c>
      <c r="C354" s="80" t="s">
        <v>931</v>
      </c>
      <c r="D354" s="118" t="s">
        <v>674</v>
      </c>
      <c r="E354" s="169" t="s">
        <v>14</v>
      </c>
      <c r="F354" s="17"/>
      <c r="G354" s="158"/>
      <c r="H354" s="159"/>
      <c r="I354" s="159"/>
      <c r="J354" s="160"/>
      <c r="K354" s="83">
        <f t="shared" si="36"/>
        <v>0</v>
      </c>
      <c r="L354" s="84">
        <v>5382.8998333333338</v>
      </c>
      <c r="M354" s="85">
        <f t="shared" si="37"/>
        <v>0</v>
      </c>
      <c r="N354" s="86"/>
    </row>
    <row r="355" spans="2:14" s="94" customFormat="1" ht="48" hidden="1" outlineLevel="1" x14ac:dyDescent="0.35">
      <c r="B355" s="7" t="s">
        <v>301</v>
      </c>
      <c r="C355" s="80" t="s">
        <v>931</v>
      </c>
      <c r="D355" s="118" t="s">
        <v>675</v>
      </c>
      <c r="E355" s="169" t="s">
        <v>14</v>
      </c>
      <c r="F355" s="17"/>
      <c r="G355" s="158"/>
      <c r="H355" s="159"/>
      <c r="I355" s="159"/>
      <c r="J355" s="160"/>
      <c r="K355" s="83">
        <f t="shared" si="36"/>
        <v>0</v>
      </c>
      <c r="L355" s="84">
        <v>5382.8998333333338</v>
      </c>
      <c r="M355" s="85">
        <f t="shared" si="37"/>
        <v>0</v>
      </c>
      <c r="N355" s="86"/>
    </row>
    <row r="356" spans="2:14" s="94" customFormat="1" ht="48" hidden="1" outlineLevel="1" x14ac:dyDescent="0.35">
      <c r="B356" s="7" t="s">
        <v>302</v>
      </c>
      <c r="C356" s="80" t="s">
        <v>931</v>
      </c>
      <c r="D356" s="118" t="s">
        <v>676</v>
      </c>
      <c r="E356" s="169" t="s">
        <v>14</v>
      </c>
      <c r="F356" s="17"/>
      <c r="G356" s="164"/>
      <c r="H356" s="165"/>
      <c r="I356" s="165"/>
      <c r="J356" s="166"/>
      <c r="K356" s="83">
        <f t="shared" si="36"/>
        <v>0</v>
      </c>
      <c r="L356" s="84">
        <v>5382.8998333333338</v>
      </c>
      <c r="M356" s="85">
        <f t="shared" si="37"/>
        <v>0</v>
      </c>
      <c r="N356" s="86"/>
    </row>
    <row r="357" spans="2:14" s="94" customFormat="1" hidden="1" outlineLevel="1" x14ac:dyDescent="0.35">
      <c r="B357" s="8"/>
      <c r="C357" s="109"/>
      <c r="D357" s="110" t="s">
        <v>693</v>
      </c>
      <c r="E357" s="116"/>
      <c r="F357" s="14"/>
      <c r="G357" s="15"/>
      <c r="H357" s="15"/>
      <c r="I357" s="15"/>
      <c r="J357" s="16"/>
      <c r="K357" s="76">
        <f t="shared" si="36"/>
        <v>0</v>
      </c>
      <c r="L357" s="112"/>
      <c r="M357" s="88">
        <f t="shared" si="37"/>
        <v>0</v>
      </c>
      <c r="N357" s="86"/>
    </row>
    <row r="358" spans="2:14" s="94" customFormat="1" ht="48" hidden="1" outlineLevel="1" x14ac:dyDescent="0.35">
      <c r="B358" s="7" t="s">
        <v>303</v>
      </c>
      <c r="C358" s="80" t="s">
        <v>931</v>
      </c>
      <c r="D358" s="118" t="s">
        <v>684</v>
      </c>
      <c r="E358" s="82"/>
      <c r="F358" s="152"/>
      <c r="G358" s="18"/>
      <c r="H358" s="159"/>
      <c r="I358" s="159"/>
      <c r="J358" s="160"/>
      <c r="K358" s="83">
        <f t="shared" si="36"/>
        <v>0</v>
      </c>
      <c r="L358" s="84">
        <v>4216.2331666666669</v>
      </c>
      <c r="M358" s="85">
        <f t="shared" si="37"/>
        <v>0</v>
      </c>
      <c r="N358" s="86"/>
    </row>
    <row r="359" spans="2:14" s="94" customFormat="1" ht="48" hidden="1" outlineLevel="1" x14ac:dyDescent="0.35">
      <c r="B359" s="7" t="s">
        <v>304</v>
      </c>
      <c r="C359" s="80" t="s">
        <v>931</v>
      </c>
      <c r="D359" s="118" t="s">
        <v>685</v>
      </c>
      <c r="E359" s="82"/>
      <c r="F359" s="153"/>
      <c r="G359" s="18"/>
      <c r="H359" s="158"/>
      <c r="I359" s="159"/>
      <c r="J359" s="160"/>
      <c r="K359" s="83">
        <f t="shared" si="36"/>
        <v>0</v>
      </c>
      <c r="L359" s="84">
        <v>4216.2331666666669</v>
      </c>
      <c r="M359" s="85">
        <f t="shared" si="37"/>
        <v>0</v>
      </c>
      <c r="N359" s="86"/>
    </row>
    <row r="360" spans="2:14" s="94" customFormat="1" ht="48" hidden="1" outlineLevel="1" x14ac:dyDescent="0.35">
      <c r="B360" s="7" t="s">
        <v>305</v>
      </c>
      <c r="C360" s="80" t="s">
        <v>931</v>
      </c>
      <c r="D360" s="118" t="s">
        <v>686</v>
      </c>
      <c r="E360" s="82"/>
      <c r="F360" s="153"/>
      <c r="G360" s="18"/>
      <c r="H360" s="158"/>
      <c r="I360" s="159"/>
      <c r="J360" s="160"/>
      <c r="K360" s="83">
        <f t="shared" si="36"/>
        <v>0</v>
      </c>
      <c r="L360" s="84">
        <v>4216.2331666666669</v>
      </c>
      <c r="M360" s="85">
        <f t="shared" si="37"/>
        <v>0</v>
      </c>
      <c r="N360" s="86"/>
    </row>
    <row r="361" spans="2:14" s="94" customFormat="1" ht="48" hidden="1" outlineLevel="1" x14ac:dyDescent="0.35">
      <c r="B361" s="7" t="s">
        <v>306</v>
      </c>
      <c r="C361" s="80" t="s">
        <v>931</v>
      </c>
      <c r="D361" s="118" t="s">
        <v>687</v>
      </c>
      <c r="E361" s="82"/>
      <c r="F361" s="153"/>
      <c r="G361" s="18"/>
      <c r="H361" s="158"/>
      <c r="I361" s="159"/>
      <c r="J361" s="160"/>
      <c r="K361" s="83">
        <f t="shared" si="36"/>
        <v>0</v>
      </c>
      <c r="L361" s="84">
        <v>4216.2331666666669</v>
      </c>
      <c r="M361" s="85">
        <f t="shared" si="37"/>
        <v>0</v>
      </c>
      <c r="N361" s="86"/>
    </row>
    <row r="362" spans="2:14" s="94" customFormat="1" ht="48" hidden="1" outlineLevel="1" x14ac:dyDescent="0.35">
      <c r="B362" s="7" t="s">
        <v>307</v>
      </c>
      <c r="C362" s="80" t="s">
        <v>931</v>
      </c>
      <c r="D362" s="118" t="s">
        <v>688</v>
      </c>
      <c r="E362" s="82"/>
      <c r="F362" s="153"/>
      <c r="G362" s="18"/>
      <c r="H362" s="158"/>
      <c r="I362" s="159"/>
      <c r="J362" s="160"/>
      <c r="K362" s="83">
        <f t="shared" si="36"/>
        <v>0</v>
      </c>
      <c r="L362" s="84">
        <v>4216.2331666666669</v>
      </c>
      <c r="M362" s="85">
        <f t="shared" si="37"/>
        <v>0</v>
      </c>
      <c r="N362" s="86"/>
    </row>
    <row r="363" spans="2:14" s="94" customFormat="1" ht="48" hidden="1" outlineLevel="1" x14ac:dyDescent="0.35">
      <c r="B363" s="7" t="s">
        <v>308</v>
      </c>
      <c r="C363" s="80" t="s">
        <v>931</v>
      </c>
      <c r="D363" s="118" t="s">
        <v>689</v>
      </c>
      <c r="E363" s="82"/>
      <c r="F363" s="153"/>
      <c r="G363" s="18"/>
      <c r="H363" s="158"/>
      <c r="I363" s="159"/>
      <c r="J363" s="160"/>
      <c r="K363" s="83">
        <f t="shared" si="36"/>
        <v>0</v>
      </c>
      <c r="L363" s="84">
        <v>4216.2331666666669</v>
      </c>
      <c r="M363" s="85">
        <f t="shared" si="37"/>
        <v>0</v>
      </c>
      <c r="N363" s="86"/>
    </row>
    <row r="364" spans="2:14" s="94" customFormat="1" ht="48" hidden="1" outlineLevel="1" x14ac:dyDescent="0.35">
      <c r="B364" s="7" t="s">
        <v>309</v>
      </c>
      <c r="C364" s="80" t="s">
        <v>931</v>
      </c>
      <c r="D364" s="118" t="s">
        <v>690</v>
      </c>
      <c r="E364" s="82"/>
      <c r="F364" s="153"/>
      <c r="G364" s="18"/>
      <c r="H364" s="158"/>
      <c r="I364" s="159"/>
      <c r="J364" s="160"/>
      <c r="K364" s="83">
        <f t="shared" si="36"/>
        <v>0</v>
      </c>
      <c r="L364" s="84">
        <v>4216.2331666666669</v>
      </c>
      <c r="M364" s="85">
        <f t="shared" si="37"/>
        <v>0</v>
      </c>
      <c r="N364" s="86"/>
    </row>
    <row r="365" spans="2:14" s="94" customFormat="1" ht="48" hidden="1" outlineLevel="1" x14ac:dyDescent="0.35">
      <c r="B365" s="7" t="s">
        <v>311</v>
      </c>
      <c r="C365" s="80" t="s">
        <v>931</v>
      </c>
      <c r="D365" s="118" t="s">
        <v>691</v>
      </c>
      <c r="E365" s="82"/>
      <c r="F365" s="154"/>
      <c r="G365" s="18"/>
      <c r="H365" s="164"/>
      <c r="I365" s="165"/>
      <c r="J365" s="166"/>
      <c r="K365" s="83">
        <f t="shared" si="36"/>
        <v>0</v>
      </c>
      <c r="L365" s="84">
        <v>4216.2331666666669</v>
      </c>
      <c r="M365" s="85">
        <f t="shared" si="37"/>
        <v>0</v>
      </c>
      <c r="N365" s="86"/>
    </row>
    <row r="366" spans="2:14" s="94" customFormat="1" hidden="1" outlineLevel="1" x14ac:dyDescent="0.35">
      <c r="B366" s="8"/>
      <c r="C366" s="109"/>
      <c r="D366" s="110" t="s">
        <v>694</v>
      </c>
      <c r="E366" s="116"/>
      <c r="F366" s="14"/>
      <c r="G366" s="15"/>
      <c r="H366" s="15"/>
      <c r="I366" s="15"/>
      <c r="J366" s="16"/>
      <c r="K366" s="76">
        <f t="shared" si="36"/>
        <v>0</v>
      </c>
      <c r="L366" s="112"/>
      <c r="M366" s="88">
        <f t="shared" si="37"/>
        <v>0</v>
      </c>
      <c r="N366" s="86"/>
    </row>
    <row r="367" spans="2:14" s="94" customFormat="1" ht="48" hidden="1" outlineLevel="1" x14ac:dyDescent="0.35">
      <c r="B367" s="7" t="s">
        <v>314</v>
      </c>
      <c r="C367" s="80" t="s">
        <v>931</v>
      </c>
      <c r="D367" s="118" t="s">
        <v>696</v>
      </c>
      <c r="E367" s="82"/>
      <c r="F367" s="170"/>
      <c r="G367" s="171"/>
      <c r="H367" s="18"/>
      <c r="I367" s="155"/>
      <c r="J367" s="157"/>
      <c r="K367" s="83">
        <f t="shared" si="36"/>
        <v>0</v>
      </c>
      <c r="L367" s="84">
        <v>4216.2331666666669</v>
      </c>
      <c r="M367" s="85">
        <f t="shared" si="37"/>
        <v>0</v>
      </c>
      <c r="N367" s="86"/>
    </row>
    <row r="368" spans="2:14" s="94" customFormat="1" ht="48" hidden="1" outlineLevel="1" x14ac:dyDescent="0.35">
      <c r="B368" s="7" t="s">
        <v>316</v>
      </c>
      <c r="C368" s="80" t="s">
        <v>931</v>
      </c>
      <c r="D368" s="118" t="s">
        <v>697</v>
      </c>
      <c r="E368" s="82"/>
      <c r="F368" s="168"/>
      <c r="G368" s="172"/>
      <c r="H368" s="18"/>
      <c r="I368" s="158"/>
      <c r="J368" s="160"/>
      <c r="K368" s="83">
        <f t="shared" si="36"/>
        <v>0</v>
      </c>
      <c r="L368" s="84">
        <v>4216.2331666666669</v>
      </c>
      <c r="M368" s="85">
        <f t="shared" si="37"/>
        <v>0</v>
      </c>
      <c r="N368" s="86"/>
    </row>
    <row r="369" spans="2:14" s="94" customFormat="1" ht="48" hidden="1" outlineLevel="1" x14ac:dyDescent="0.35">
      <c r="B369" s="7" t="s">
        <v>318</v>
      </c>
      <c r="C369" s="80" t="s">
        <v>931</v>
      </c>
      <c r="D369" s="118" t="s">
        <v>698</v>
      </c>
      <c r="E369" s="82"/>
      <c r="F369" s="168"/>
      <c r="G369" s="172"/>
      <c r="H369" s="18"/>
      <c r="I369" s="158"/>
      <c r="J369" s="160"/>
      <c r="K369" s="83">
        <f t="shared" si="36"/>
        <v>0</v>
      </c>
      <c r="L369" s="84">
        <v>4216.2331666666669</v>
      </c>
      <c r="M369" s="85">
        <f t="shared" si="37"/>
        <v>0</v>
      </c>
      <c r="N369" s="86"/>
    </row>
    <row r="370" spans="2:14" s="94" customFormat="1" ht="48" hidden="1" outlineLevel="1" x14ac:dyDescent="0.35">
      <c r="B370" s="7" t="s">
        <v>319</v>
      </c>
      <c r="C370" s="80" t="s">
        <v>931</v>
      </c>
      <c r="D370" s="118" t="s">
        <v>699</v>
      </c>
      <c r="E370" s="82"/>
      <c r="F370" s="168"/>
      <c r="G370" s="172"/>
      <c r="H370" s="18"/>
      <c r="I370" s="158"/>
      <c r="J370" s="160"/>
      <c r="K370" s="83">
        <f t="shared" si="36"/>
        <v>0</v>
      </c>
      <c r="L370" s="84">
        <v>4216.2331666666669</v>
      </c>
      <c r="M370" s="85">
        <f t="shared" si="37"/>
        <v>0</v>
      </c>
      <c r="N370" s="86"/>
    </row>
    <row r="371" spans="2:14" s="94" customFormat="1" ht="48" hidden="1" outlineLevel="1" x14ac:dyDescent="0.35">
      <c r="B371" s="7" t="s">
        <v>810</v>
      </c>
      <c r="C371" s="80" t="s">
        <v>931</v>
      </c>
      <c r="D371" s="118" t="s">
        <v>700</v>
      </c>
      <c r="E371" s="82"/>
      <c r="F371" s="168"/>
      <c r="G371" s="172"/>
      <c r="H371" s="18"/>
      <c r="I371" s="158"/>
      <c r="J371" s="160"/>
      <c r="K371" s="83">
        <f t="shared" si="36"/>
        <v>0</v>
      </c>
      <c r="L371" s="84">
        <v>4216.2331666666669</v>
      </c>
      <c r="M371" s="85">
        <f t="shared" si="37"/>
        <v>0</v>
      </c>
      <c r="N371" s="86"/>
    </row>
    <row r="372" spans="2:14" s="94" customFormat="1" ht="48" hidden="1" outlineLevel="1" x14ac:dyDescent="0.35">
      <c r="B372" s="7" t="s">
        <v>811</v>
      </c>
      <c r="C372" s="80" t="s">
        <v>931</v>
      </c>
      <c r="D372" s="118" t="s">
        <v>701</v>
      </c>
      <c r="E372" s="82"/>
      <c r="F372" s="168"/>
      <c r="G372" s="172"/>
      <c r="H372" s="18"/>
      <c r="I372" s="158"/>
      <c r="J372" s="160"/>
      <c r="K372" s="83">
        <f t="shared" si="36"/>
        <v>0</v>
      </c>
      <c r="L372" s="84">
        <v>4216.2331666666669</v>
      </c>
      <c r="M372" s="85">
        <f t="shared" si="37"/>
        <v>0</v>
      </c>
      <c r="N372" s="86"/>
    </row>
    <row r="373" spans="2:14" s="94" customFormat="1" ht="48" hidden="1" outlineLevel="1" x14ac:dyDescent="0.35">
      <c r="B373" s="7" t="s">
        <v>812</v>
      </c>
      <c r="C373" s="80" t="s">
        <v>931</v>
      </c>
      <c r="D373" s="118" t="s">
        <v>702</v>
      </c>
      <c r="E373" s="82"/>
      <c r="F373" s="168"/>
      <c r="G373" s="172"/>
      <c r="H373" s="18"/>
      <c r="I373" s="158"/>
      <c r="J373" s="160"/>
      <c r="K373" s="83">
        <f t="shared" si="36"/>
        <v>0</v>
      </c>
      <c r="L373" s="84">
        <v>4216.2331666666669</v>
      </c>
      <c r="M373" s="85">
        <f t="shared" si="37"/>
        <v>0</v>
      </c>
      <c r="N373" s="86"/>
    </row>
    <row r="374" spans="2:14" s="94" customFormat="1" ht="48" hidden="1" outlineLevel="1" x14ac:dyDescent="0.35">
      <c r="B374" s="7" t="s">
        <v>813</v>
      </c>
      <c r="C374" s="80" t="s">
        <v>931</v>
      </c>
      <c r="D374" s="118" t="s">
        <v>703</v>
      </c>
      <c r="E374" s="82"/>
      <c r="F374" s="167"/>
      <c r="G374" s="173"/>
      <c r="H374" s="18"/>
      <c r="I374" s="164"/>
      <c r="J374" s="166"/>
      <c r="K374" s="83">
        <f t="shared" si="36"/>
        <v>0</v>
      </c>
      <c r="L374" s="84">
        <v>4216.2331666666669</v>
      </c>
      <c r="M374" s="85">
        <f t="shared" si="37"/>
        <v>0</v>
      </c>
      <c r="N374" s="86"/>
    </row>
    <row r="375" spans="2:14" s="94" customFormat="1" hidden="1" outlineLevel="1" x14ac:dyDescent="0.35">
      <c r="B375" s="8"/>
      <c r="C375" s="109"/>
      <c r="D375" s="110" t="s">
        <v>713</v>
      </c>
      <c r="E375" s="116"/>
      <c r="F375" s="14"/>
      <c r="G375" s="15"/>
      <c r="H375" s="15"/>
      <c r="I375" s="15"/>
      <c r="J375" s="16"/>
      <c r="K375" s="76">
        <f t="shared" si="36"/>
        <v>0</v>
      </c>
      <c r="L375" s="112"/>
      <c r="M375" s="88">
        <f t="shared" si="37"/>
        <v>0</v>
      </c>
      <c r="N375" s="86"/>
    </row>
    <row r="376" spans="2:14" s="94" customFormat="1" ht="48" hidden="1" outlineLevel="1" x14ac:dyDescent="0.35">
      <c r="B376" s="7" t="s">
        <v>814</v>
      </c>
      <c r="C376" s="80" t="s">
        <v>931</v>
      </c>
      <c r="D376" s="118" t="s">
        <v>705</v>
      </c>
      <c r="E376" s="82"/>
      <c r="F376" s="170"/>
      <c r="G376" s="156"/>
      <c r="H376" s="171"/>
      <c r="I376" s="19">
        <v>1</v>
      </c>
      <c r="J376" s="174"/>
      <c r="K376" s="83">
        <f t="shared" si="36"/>
        <v>1</v>
      </c>
      <c r="L376" s="84">
        <v>4216.2331666666669</v>
      </c>
      <c r="M376" s="85">
        <f t="shared" si="37"/>
        <v>4216.2331666666669</v>
      </c>
      <c r="N376" s="86"/>
    </row>
    <row r="377" spans="2:14" s="94" customFormat="1" ht="48" hidden="1" outlineLevel="1" x14ac:dyDescent="0.35">
      <c r="B377" s="7" t="s">
        <v>815</v>
      </c>
      <c r="C377" s="80" t="s">
        <v>931</v>
      </c>
      <c r="D377" s="118" t="s">
        <v>706</v>
      </c>
      <c r="E377" s="82"/>
      <c r="F377" s="168"/>
      <c r="G377" s="159"/>
      <c r="H377" s="172"/>
      <c r="I377" s="19">
        <v>1</v>
      </c>
      <c r="J377" s="175"/>
      <c r="K377" s="83">
        <f t="shared" si="36"/>
        <v>1</v>
      </c>
      <c r="L377" s="84">
        <v>4216.2331666666669</v>
      </c>
      <c r="M377" s="85">
        <f t="shared" si="37"/>
        <v>4216.2331666666669</v>
      </c>
      <c r="N377" s="86"/>
    </row>
    <row r="378" spans="2:14" s="94" customFormat="1" ht="48" hidden="1" outlineLevel="1" x14ac:dyDescent="0.35">
      <c r="B378" s="7" t="s">
        <v>816</v>
      </c>
      <c r="C378" s="80" t="s">
        <v>931</v>
      </c>
      <c r="D378" s="118" t="s">
        <v>707</v>
      </c>
      <c r="E378" s="82"/>
      <c r="F378" s="168"/>
      <c r="G378" s="159"/>
      <c r="H378" s="172"/>
      <c r="I378" s="19">
        <v>1</v>
      </c>
      <c r="J378" s="175"/>
      <c r="K378" s="83">
        <f t="shared" si="36"/>
        <v>1</v>
      </c>
      <c r="L378" s="84">
        <v>4216.2331666666669</v>
      </c>
      <c r="M378" s="85">
        <f t="shared" si="37"/>
        <v>4216.2331666666669</v>
      </c>
      <c r="N378" s="86"/>
    </row>
    <row r="379" spans="2:14" s="94" customFormat="1" ht="48" hidden="1" outlineLevel="1" x14ac:dyDescent="0.35">
      <c r="B379" s="7" t="s">
        <v>817</v>
      </c>
      <c r="C379" s="80" t="s">
        <v>931</v>
      </c>
      <c r="D379" s="118" t="s">
        <v>708</v>
      </c>
      <c r="E379" s="82"/>
      <c r="F379" s="168"/>
      <c r="G379" s="159"/>
      <c r="H379" s="172"/>
      <c r="I379" s="19">
        <v>1</v>
      </c>
      <c r="J379" s="175"/>
      <c r="K379" s="83">
        <f t="shared" si="36"/>
        <v>1</v>
      </c>
      <c r="L379" s="84">
        <v>4216.2331666666669</v>
      </c>
      <c r="M379" s="85">
        <f t="shared" si="37"/>
        <v>4216.2331666666669</v>
      </c>
      <c r="N379" s="86"/>
    </row>
    <row r="380" spans="2:14" s="94" customFormat="1" ht="48" hidden="1" outlineLevel="1" x14ac:dyDescent="0.35">
      <c r="B380" s="7" t="s">
        <v>818</v>
      </c>
      <c r="C380" s="80" t="s">
        <v>931</v>
      </c>
      <c r="D380" s="118" t="s">
        <v>709</v>
      </c>
      <c r="E380" s="82"/>
      <c r="F380" s="168"/>
      <c r="G380" s="159"/>
      <c r="H380" s="172"/>
      <c r="I380" s="19">
        <v>1</v>
      </c>
      <c r="J380" s="175"/>
      <c r="K380" s="83">
        <f t="shared" si="36"/>
        <v>1</v>
      </c>
      <c r="L380" s="84">
        <v>4216.2331666666669</v>
      </c>
      <c r="M380" s="85">
        <f t="shared" si="37"/>
        <v>4216.2331666666669</v>
      </c>
      <c r="N380" s="86"/>
    </row>
    <row r="381" spans="2:14" s="94" customFormat="1" ht="48" hidden="1" outlineLevel="1" x14ac:dyDescent="0.35">
      <c r="B381" s="7" t="s">
        <v>819</v>
      </c>
      <c r="C381" s="80" t="s">
        <v>931</v>
      </c>
      <c r="D381" s="118" t="s">
        <v>710</v>
      </c>
      <c r="E381" s="82"/>
      <c r="F381" s="168"/>
      <c r="G381" s="159"/>
      <c r="H381" s="172"/>
      <c r="I381" s="19">
        <v>1</v>
      </c>
      <c r="J381" s="175"/>
      <c r="K381" s="83">
        <f t="shared" si="36"/>
        <v>1</v>
      </c>
      <c r="L381" s="84">
        <v>4216.2331666666669</v>
      </c>
      <c r="M381" s="85">
        <f t="shared" si="37"/>
        <v>4216.2331666666669</v>
      </c>
      <c r="N381" s="86"/>
    </row>
    <row r="382" spans="2:14" s="94" customFormat="1" ht="48" hidden="1" outlineLevel="1" x14ac:dyDescent="0.35">
      <c r="B382" s="7" t="s">
        <v>820</v>
      </c>
      <c r="C382" s="80" t="s">
        <v>931</v>
      </c>
      <c r="D382" s="118" t="s">
        <v>711</v>
      </c>
      <c r="E382" s="82"/>
      <c r="F382" s="168"/>
      <c r="G382" s="159"/>
      <c r="H382" s="172"/>
      <c r="I382" s="19">
        <v>1</v>
      </c>
      <c r="J382" s="175"/>
      <c r="K382" s="83">
        <f t="shared" si="36"/>
        <v>1</v>
      </c>
      <c r="L382" s="84">
        <v>4216.2331666666669</v>
      </c>
      <c r="M382" s="85">
        <f t="shared" si="37"/>
        <v>4216.2331666666669</v>
      </c>
      <c r="N382" s="86"/>
    </row>
    <row r="383" spans="2:14" s="94" customFormat="1" ht="48" hidden="1" outlineLevel="1" x14ac:dyDescent="0.35">
      <c r="B383" s="7" t="s">
        <v>821</v>
      </c>
      <c r="C383" s="80" t="s">
        <v>931</v>
      </c>
      <c r="D383" s="118" t="s">
        <v>712</v>
      </c>
      <c r="E383" s="82"/>
      <c r="F383" s="167"/>
      <c r="G383" s="165"/>
      <c r="H383" s="173"/>
      <c r="I383" s="19">
        <v>1</v>
      </c>
      <c r="J383" s="176"/>
      <c r="K383" s="83">
        <f t="shared" si="36"/>
        <v>1</v>
      </c>
      <c r="L383" s="84">
        <v>4216.2331666666669</v>
      </c>
      <c r="M383" s="85">
        <f t="shared" si="37"/>
        <v>4216.2331666666669</v>
      </c>
      <c r="N383" s="86"/>
    </row>
    <row r="384" spans="2:14" s="94" customFormat="1" hidden="1" outlineLevel="1" x14ac:dyDescent="0.35">
      <c r="B384" s="8"/>
      <c r="C384" s="109"/>
      <c r="D384" s="110" t="s">
        <v>714</v>
      </c>
      <c r="E384" s="116"/>
      <c r="F384" s="14"/>
      <c r="G384" s="15"/>
      <c r="H384" s="15"/>
      <c r="I384" s="15"/>
      <c r="J384" s="16"/>
      <c r="K384" s="76">
        <f t="shared" si="36"/>
        <v>0</v>
      </c>
      <c r="L384" s="112"/>
      <c r="M384" s="88">
        <f t="shared" si="37"/>
        <v>0</v>
      </c>
      <c r="N384" s="86"/>
    </row>
    <row r="385" spans="2:14" s="94" customFormat="1" ht="48" hidden="1" outlineLevel="1" x14ac:dyDescent="0.35">
      <c r="B385" s="7" t="s">
        <v>822</v>
      </c>
      <c r="C385" s="80" t="s">
        <v>931</v>
      </c>
      <c r="D385" s="118" t="s">
        <v>716</v>
      </c>
      <c r="E385" s="82"/>
      <c r="F385" s="170"/>
      <c r="G385" s="156"/>
      <c r="H385" s="156"/>
      <c r="I385" s="171"/>
      <c r="J385" s="20"/>
      <c r="K385" s="83">
        <f t="shared" si="36"/>
        <v>0</v>
      </c>
      <c r="L385" s="84">
        <v>4216.2331666666669</v>
      </c>
      <c r="M385" s="85">
        <f t="shared" si="37"/>
        <v>0</v>
      </c>
      <c r="N385" s="86"/>
    </row>
    <row r="386" spans="2:14" s="94" customFormat="1" ht="48" hidden="1" outlineLevel="1" x14ac:dyDescent="0.35">
      <c r="B386" s="7" t="s">
        <v>823</v>
      </c>
      <c r="C386" s="80" t="s">
        <v>931</v>
      </c>
      <c r="D386" s="118" t="s">
        <v>717</v>
      </c>
      <c r="E386" s="82"/>
      <c r="F386" s="168"/>
      <c r="G386" s="159"/>
      <c r="H386" s="159"/>
      <c r="I386" s="172"/>
      <c r="J386" s="20"/>
      <c r="K386" s="83">
        <f t="shared" si="36"/>
        <v>0</v>
      </c>
      <c r="L386" s="84">
        <v>4216.2331666666669</v>
      </c>
      <c r="M386" s="85">
        <f t="shared" si="37"/>
        <v>0</v>
      </c>
      <c r="N386" s="86"/>
    </row>
    <row r="387" spans="2:14" s="94" customFormat="1" ht="48" hidden="1" outlineLevel="1" x14ac:dyDescent="0.35">
      <c r="B387" s="7" t="s">
        <v>824</v>
      </c>
      <c r="C387" s="80" t="s">
        <v>931</v>
      </c>
      <c r="D387" s="118" t="s">
        <v>718</v>
      </c>
      <c r="E387" s="82"/>
      <c r="F387" s="168"/>
      <c r="G387" s="159"/>
      <c r="H387" s="159"/>
      <c r="I387" s="172"/>
      <c r="J387" s="20"/>
      <c r="K387" s="83">
        <f t="shared" si="36"/>
        <v>0</v>
      </c>
      <c r="L387" s="84">
        <v>4216.2331666666669</v>
      </c>
      <c r="M387" s="85">
        <f t="shared" si="37"/>
        <v>0</v>
      </c>
      <c r="N387" s="86"/>
    </row>
    <row r="388" spans="2:14" s="94" customFormat="1" ht="48" hidden="1" outlineLevel="1" x14ac:dyDescent="0.35">
      <c r="B388" s="7" t="s">
        <v>825</v>
      </c>
      <c r="C388" s="80" t="s">
        <v>931</v>
      </c>
      <c r="D388" s="118" t="s">
        <v>719</v>
      </c>
      <c r="E388" s="82"/>
      <c r="F388" s="168"/>
      <c r="G388" s="159"/>
      <c r="H388" s="159"/>
      <c r="I388" s="172"/>
      <c r="J388" s="20"/>
      <c r="K388" s="83">
        <f t="shared" si="36"/>
        <v>0</v>
      </c>
      <c r="L388" s="84">
        <v>4216.2331666666669</v>
      </c>
      <c r="M388" s="85">
        <f t="shared" si="37"/>
        <v>0</v>
      </c>
      <c r="N388" s="86"/>
    </row>
    <row r="389" spans="2:14" s="94" customFormat="1" ht="48" hidden="1" outlineLevel="1" x14ac:dyDescent="0.35">
      <c r="B389" s="7" t="s">
        <v>826</v>
      </c>
      <c r="C389" s="80" t="s">
        <v>931</v>
      </c>
      <c r="D389" s="118" t="s">
        <v>720</v>
      </c>
      <c r="E389" s="82"/>
      <c r="F389" s="168"/>
      <c r="G389" s="159"/>
      <c r="H389" s="159"/>
      <c r="I389" s="172"/>
      <c r="J389" s="20"/>
      <c r="K389" s="83">
        <f t="shared" si="36"/>
        <v>0</v>
      </c>
      <c r="L389" s="84">
        <v>4216.2331666666669</v>
      </c>
      <c r="M389" s="85">
        <f t="shared" si="37"/>
        <v>0</v>
      </c>
      <c r="N389" s="86"/>
    </row>
    <row r="390" spans="2:14" s="94" customFormat="1" ht="48" hidden="1" outlineLevel="1" x14ac:dyDescent="0.35">
      <c r="B390" s="7" t="s">
        <v>827</v>
      </c>
      <c r="C390" s="80" t="s">
        <v>931</v>
      </c>
      <c r="D390" s="118" t="s">
        <v>721</v>
      </c>
      <c r="E390" s="82"/>
      <c r="F390" s="168"/>
      <c r="G390" s="159"/>
      <c r="H390" s="159"/>
      <c r="I390" s="172"/>
      <c r="J390" s="20"/>
      <c r="K390" s="83">
        <f t="shared" si="36"/>
        <v>0</v>
      </c>
      <c r="L390" s="84">
        <v>4216.2331666666669</v>
      </c>
      <c r="M390" s="85">
        <f t="shared" si="37"/>
        <v>0</v>
      </c>
      <c r="N390" s="86"/>
    </row>
    <row r="391" spans="2:14" s="94" customFormat="1" ht="48" hidden="1" outlineLevel="1" x14ac:dyDescent="0.35">
      <c r="B391" s="7" t="s">
        <v>828</v>
      </c>
      <c r="C391" s="80" t="s">
        <v>931</v>
      </c>
      <c r="D391" s="118" t="s">
        <v>722</v>
      </c>
      <c r="E391" s="82"/>
      <c r="F391" s="168"/>
      <c r="G391" s="159"/>
      <c r="H391" s="159"/>
      <c r="I391" s="172"/>
      <c r="J391" s="20"/>
      <c r="K391" s="83">
        <f t="shared" si="36"/>
        <v>0</v>
      </c>
      <c r="L391" s="84">
        <v>4216.2331666666669</v>
      </c>
      <c r="M391" s="85">
        <f t="shared" si="37"/>
        <v>0</v>
      </c>
      <c r="N391" s="86"/>
    </row>
    <row r="392" spans="2:14" s="94" customFormat="1" ht="48" hidden="1" outlineLevel="1" x14ac:dyDescent="0.35">
      <c r="B392" s="7" t="s">
        <v>829</v>
      </c>
      <c r="C392" s="80" t="s">
        <v>931</v>
      </c>
      <c r="D392" s="118" t="s">
        <v>723</v>
      </c>
      <c r="E392" s="82"/>
      <c r="F392" s="167"/>
      <c r="G392" s="165"/>
      <c r="H392" s="165"/>
      <c r="I392" s="173"/>
      <c r="J392" s="20"/>
      <c r="K392" s="83">
        <f t="shared" si="36"/>
        <v>0</v>
      </c>
      <c r="L392" s="84">
        <v>4216.2331666666669</v>
      </c>
      <c r="M392" s="85">
        <f t="shared" si="37"/>
        <v>0</v>
      </c>
      <c r="N392" s="86"/>
    </row>
    <row r="393" spans="2:14" s="94" customFormat="1" hidden="1" outlineLevel="1" x14ac:dyDescent="0.35">
      <c r="B393" s="8"/>
      <c r="C393" s="109"/>
      <c r="D393" s="110" t="s">
        <v>310</v>
      </c>
      <c r="E393" s="116"/>
      <c r="F393" s="14"/>
      <c r="G393" s="15"/>
      <c r="H393" s="15"/>
      <c r="I393" s="15"/>
      <c r="J393" s="16"/>
      <c r="K393" s="76">
        <f t="shared" si="36"/>
        <v>0</v>
      </c>
      <c r="L393" s="112"/>
      <c r="M393" s="88">
        <f t="shared" si="37"/>
        <v>0</v>
      </c>
      <c r="N393" s="86"/>
    </row>
    <row r="394" spans="2:14" s="94" customFormat="1" ht="72" hidden="1" outlineLevel="1" x14ac:dyDescent="0.35">
      <c r="B394" s="7" t="s">
        <v>830</v>
      </c>
      <c r="C394" s="80" t="s">
        <v>931</v>
      </c>
      <c r="D394" s="118" t="s">
        <v>312</v>
      </c>
      <c r="E394" s="169" t="s">
        <v>313</v>
      </c>
      <c r="F394" s="17"/>
      <c r="G394" s="18"/>
      <c r="H394" s="18"/>
      <c r="I394" s="19">
        <v>2</v>
      </c>
      <c r="J394" s="20"/>
      <c r="K394" s="83">
        <f t="shared" si="36"/>
        <v>2</v>
      </c>
      <c r="L394" s="84">
        <v>992.82478333333336</v>
      </c>
      <c r="M394" s="85">
        <f t="shared" si="37"/>
        <v>1985.6495666666667</v>
      </c>
      <c r="N394" s="86"/>
    </row>
    <row r="395" spans="2:14" s="94" customFormat="1" ht="48" hidden="1" outlineLevel="1" x14ac:dyDescent="0.35">
      <c r="B395" s="7" t="s">
        <v>831</v>
      </c>
      <c r="C395" s="80" t="s">
        <v>931</v>
      </c>
      <c r="D395" s="118" t="s">
        <v>315</v>
      </c>
      <c r="E395" s="169" t="s">
        <v>313</v>
      </c>
      <c r="F395" s="17"/>
      <c r="G395" s="18"/>
      <c r="H395" s="18"/>
      <c r="I395" s="19">
        <v>2</v>
      </c>
      <c r="J395" s="20"/>
      <c r="K395" s="83">
        <f t="shared" si="36"/>
        <v>2</v>
      </c>
      <c r="L395" s="84">
        <v>712.89743333333342</v>
      </c>
      <c r="M395" s="85">
        <f t="shared" si="37"/>
        <v>1425.7948666666668</v>
      </c>
      <c r="N395" s="86"/>
    </row>
    <row r="396" spans="2:14" s="94" customFormat="1" hidden="1" outlineLevel="1" x14ac:dyDescent="0.35">
      <c r="B396" s="7" t="s">
        <v>832</v>
      </c>
      <c r="C396" s="80" t="s">
        <v>931</v>
      </c>
      <c r="D396" s="118" t="s">
        <v>317</v>
      </c>
      <c r="E396" s="169" t="s">
        <v>50</v>
      </c>
      <c r="F396" s="17"/>
      <c r="G396" s="18"/>
      <c r="H396" s="18"/>
      <c r="I396" s="19">
        <v>75</v>
      </c>
      <c r="J396" s="20"/>
      <c r="K396" s="83">
        <f t="shared" si="36"/>
        <v>75</v>
      </c>
      <c r="L396" s="84">
        <v>9.1163964933333332</v>
      </c>
      <c r="M396" s="85">
        <f t="shared" si="37"/>
        <v>683.729737</v>
      </c>
      <c r="N396" s="86"/>
    </row>
    <row r="397" spans="2:14" s="94" customFormat="1" hidden="1" outlineLevel="1" x14ac:dyDescent="0.35">
      <c r="B397" s="7" t="s">
        <v>833</v>
      </c>
      <c r="C397" s="80" t="s">
        <v>931</v>
      </c>
      <c r="D397" s="118" t="s">
        <v>677</v>
      </c>
      <c r="E397" s="169" t="s">
        <v>50</v>
      </c>
      <c r="F397" s="17"/>
      <c r="G397" s="18"/>
      <c r="H397" s="18"/>
      <c r="I397" s="19">
        <v>100</v>
      </c>
      <c r="J397" s="20"/>
      <c r="K397" s="83">
        <f t="shared" si="36"/>
        <v>100</v>
      </c>
      <c r="L397" s="84">
        <v>15.110629866666669</v>
      </c>
      <c r="M397" s="85">
        <f t="shared" si="37"/>
        <v>1511.0629866666668</v>
      </c>
      <c r="N397" s="86"/>
    </row>
    <row r="398" spans="2:14" s="94" customFormat="1" hidden="1" outlineLevel="1" x14ac:dyDescent="0.35">
      <c r="B398" s="8"/>
      <c r="C398" s="109"/>
      <c r="D398" s="110" t="s">
        <v>704</v>
      </c>
      <c r="E398" s="116"/>
      <c r="F398" s="14"/>
      <c r="G398" s="15"/>
      <c r="H398" s="15"/>
      <c r="I398" s="15"/>
      <c r="J398" s="16"/>
      <c r="K398" s="76">
        <f t="shared" si="36"/>
        <v>0</v>
      </c>
      <c r="L398" s="112"/>
      <c r="M398" s="88">
        <f t="shared" si="37"/>
        <v>0</v>
      </c>
      <c r="N398" s="86"/>
    </row>
    <row r="399" spans="2:14" s="94" customFormat="1" hidden="1" outlineLevel="1" x14ac:dyDescent="0.35">
      <c r="B399" s="7" t="s">
        <v>834</v>
      </c>
      <c r="C399" s="80" t="s">
        <v>931</v>
      </c>
      <c r="D399" s="118" t="s">
        <v>678</v>
      </c>
      <c r="E399" s="169" t="s">
        <v>112</v>
      </c>
      <c r="F399" s="17"/>
      <c r="G399" s="18"/>
      <c r="H399" s="18"/>
      <c r="I399" s="19"/>
      <c r="J399" s="20"/>
      <c r="K399" s="83">
        <f t="shared" si="36"/>
        <v>0</v>
      </c>
      <c r="L399" s="84">
        <v>1493.4743333333336</v>
      </c>
      <c r="M399" s="85">
        <f t="shared" si="37"/>
        <v>0</v>
      </c>
      <c r="N399" s="86"/>
    </row>
    <row r="400" spans="2:14" s="94" customFormat="1" ht="48" hidden="1" outlineLevel="1" x14ac:dyDescent="0.35">
      <c r="B400" s="7" t="s">
        <v>835</v>
      </c>
      <c r="C400" s="80" t="s">
        <v>931</v>
      </c>
      <c r="D400" s="118" t="s">
        <v>930</v>
      </c>
      <c r="E400" s="169" t="s">
        <v>112</v>
      </c>
      <c r="F400" s="17"/>
      <c r="G400" s="18"/>
      <c r="H400" s="18"/>
      <c r="I400" s="19"/>
      <c r="J400" s="20"/>
      <c r="K400" s="83">
        <f t="shared" si="36"/>
        <v>0</v>
      </c>
      <c r="L400" s="84">
        <v>41455.270000000004</v>
      </c>
      <c r="M400" s="85">
        <f t="shared" si="37"/>
        <v>0</v>
      </c>
      <c r="N400" s="86"/>
    </row>
    <row r="401" spans="2:14" s="94" customFormat="1" ht="48" hidden="1" outlineLevel="1" x14ac:dyDescent="0.35">
      <c r="B401" s="7" t="s">
        <v>836</v>
      </c>
      <c r="C401" s="80" t="s">
        <v>931</v>
      </c>
      <c r="D401" s="118" t="s">
        <v>695</v>
      </c>
      <c r="E401" s="169" t="s">
        <v>112</v>
      </c>
      <c r="F401" s="17"/>
      <c r="G401" s="18"/>
      <c r="H401" s="18"/>
      <c r="I401" s="19">
        <v>2</v>
      </c>
      <c r="J401" s="20"/>
      <c r="K401" s="83">
        <f t="shared" si="36"/>
        <v>2</v>
      </c>
      <c r="L401" s="84">
        <v>9963.2000000000007</v>
      </c>
      <c r="M401" s="85">
        <f t="shared" si="37"/>
        <v>19926.400000000001</v>
      </c>
      <c r="N401" s="86"/>
    </row>
    <row r="402" spans="2:14" s="94" customFormat="1" ht="48" hidden="1" outlineLevel="1" x14ac:dyDescent="0.35">
      <c r="B402" s="7" t="s">
        <v>837</v>
      </c>
      <c r="C402" s="80" t="s">
        <v>931</v>
      </c>
      <c r="D402" s="118" t="s">
        <v>715</v>
      </c>
      <c r="E402" s="169" t="s">
        <v>112</v>
      </c>
      <c r="F402" s="17"/>
      <c r="G402" s="18"/>
      <c r="H402" s="18"/>
      <c r="I402" s="19">
        <v>2</v>
      </c>
      <c r="J402" s="20"/>
      <c r="K402" s="83">
        <f t="shared" si="36"/>
        <v>2</v>
      </c>
      <c r="L402" s="84">
        <v>8368.9249999999993</v>
      </c>
      <c r="M402" s="85">
        <f t="shared" si="37"/>
        <v>16737.849999999999</v>
      </c>
      <c r="N402" s="86"/>
    </row>
    <row r="403" spans="2:14" s="94" customFormat="1" ht="48.75" hidden="1" outlineLevel="1" thickBot="1" x14ac:dyDescent="0.4">
      <c r="B403" s="7" t="s">
        <v>838</v>
      </c>
      <c r="C403" s="80" t="s">
        <v>931</v>
      </c>
      <c r="D403" s="118" t="s">
        <v>679</v>
      </c>
      <c r="E403" s="169" t="s">
        <v>112</v>
      </c>
      <c r="F403" s="17"/>
      <c r="G403" s="18"/>
      <c r="H403" s="18"/>
      <c r="I403" s="19"/>
      <c r="J403" s="20"/>
      <c r="K403" s="83">
        <f t="shared" si="36"/>
        <v>0</v>
      </c>
      <c r="L403" s="84">
        <v>6534.4250000000002</v>
      </c>
      <c r="M403" s="85">
        <f t="shared" si="37"/>
        <v>0</v>
      </c>
      <c r="N403" s="86"/>
    </row>
    <row r="404" spans="2:14" s="94" customFormat="1" ht="24.75" collapsed="1" thickBot="1" x14ac:dyDescent="0.4">
      <c r="B404" s="65" t="s">
        <v>320</v>
      </c>
      <c r="C404" s="66"/>
      <c r="D404" s="67"/>
      <c r="E404" s="67"/>
      <c r="F404" s="1"/>
      <c r="G404" s="2"/>
      <c r="H404" s="2"/>
      <c r="I404" s="2"/>
      <c r="J404" s="3"/>
      <c r="K404" s="69"/>
      <c r="L404" s="95"/>
      <c r="M404" s="96">
        <f>SUM(M405:M430)</f>
        <v>137775.6669030303</v>
      </c>
      <c r="N404" s="97"/>
    </row>
    <row r="405" spans="2:14" s="94" customFormat="1" hidden="1" outlineLevel="1" x14ac:dyDescent="0.35">
      <c r="B405" s="8"/>
      <c r="C405" s="109"/>
      <c r="D405" s="110" t="s">
        <v>321</v>
      </c>
      <c r="E405" s="116"/>
      <c r="F405" s="14"/>
      <c r="G405" s="15"/>
      <c r="H405" s="15"/>
      <c r="I405" s="15"/>
      <c r="J405" s="16"/>
      <c r="K405" s="76"/>
      <c r="L405" s="112"/>
      <c r="M405" s="88"/>
      <c r="N405" s="86"/>
    </row>
    <row r="406" spans="2:14" s="94" customFormat="1" hidden="1" outlineLevel="1" x14ac:dyDescent="0.35">
      <c r="B406" s="7" t="s">
        <v>322</v>
      </c>
      <c r="C406" s="80" t="s">
        <v>931</v>
      </c>
      <c r="D406" s="118" t="s">
        <v>323</v>
      </c>
      <c r="E406" s="115" t="s">
        <v>313</v>
      </c>
      <c r="F406" s="17"/>
      <c r="G406" s="18"/>
      <c r="H406" s="18"/>
      <c r="I406" s="19">
        <v>16</v>
      </c>
      <c r="J406" s="20"/>
      <c r="K406" s="83">
        <f t="shared" ref="K406:K415" si="38">SUM(F406:J406)</f>
        <v>16</v>
      </c>
      <c r="L406" s="84">
        <v>1741.8131666666668</v>
      </c>
      <c r="M406" s="85">
        <f t="shared" ref="M406:M412" si="39">K406*L406</f>
        <v>27869.010666666669</v>
      </c>
      <c r="N406" s="86"/>
    </row>
    <row r="407" spans="2:14" s="94" customFormat="1" hidden="1" outlineLevel="1" x14ac:dyDescent="0.35">
      <c r="B407" s="7" t="s">
        <v>324</v>
      </c>
      <c r="C407" s="80" t="s">
        <v>931</v>
      </c>
      <c r="D407" s="118" t="s">
        <v>484</v>
      </c>
      <c r="E407" s="115" t="s">
        <v>313</v>
      </c>
      <c r="F407" s="17"/>
      <c r="G407" s="18"/>
      <c r="H407" s="18"/>
      <c r="I407" s="19">
        <v>8</v>
      </c>
      <c r="J407" s="20"/>
      <c r="K407" s="83">
        <f t="shared" si="38"/>
        <v>8</v>
      </c>
      <c r="L407" s="84">
        <v>849.30280000000005</v>
      </c>
      <c r="M407" s="85">
        <f t="shared" si="39"/>
        <v>6794.4224000000004</v>
      </c>
      <c r="N407" s="86"/>
    </row>
    <row r="408" spans="2:14" s="94" customFormat="1" hidden="1" outlineLevel="1" x14ac:dyDescent="0.35">
      <c r="B408" s="7" t="s">
        <v>485</v>
      </c>
      <c r="C408" s="80" t="s">
        <v>931</v>
      </c>
      <c r="D408" s="118" t="s">
        <v>325</v>
      </c>
      <c r="E408" s="115" t="s">
        <v>313</v>
      </c>
      <c r="F408" s="17"/>
      <c r="G408" s="18"/>
      <c r="H408" s="18"/>
      <c r="I408" s="19">
        <v>2</v>
      </c>
      <c r="J408" s="20"/>
      <c r="K408" s="83">
        <f t="shared" si="38"/>
        <v>2</v>
      </c>
      <c r="L408" s="84">
        <v>849.30280000000005</v>
      </c>
      <c r="M408" s="85">
        <f t="shared" si="39"/>
        <v>1698.6056000000001</v>
      </c>
      <c r="N408" s="86"/>
    </row>
    <row r="409" spans="2:14" s="94" customFormat="1" hidden="1" outlineLevel="1" x14ac:dyDescent="0.35">
      <c r="B409" s="7" t="s">
        <v>327</v>
      </c>
      <c r="C409" s="80" t="s">
        <v>931</v>
      </c>
      <c r="D409" s="118" t="s">
        <v>326</v>
      </c>
      <c r="E409" s="115" t="s">
        <v>313</v>
      </c>
      <c r="F409" s="17"/>
      <c r="G409" s="18"/>
      <c r="H409" s="18"/>
      <c r="I409" s="19">
        <v>18</v>
      </c>
      <c r="J409" s="20"/>
      <c r="K409" s="83">
        <f t="shared" si="38"/>
        <v>18</v>
      </c>
      <c r="L409" s="84">
        <v>30</v>
      </c>
      <c r="M409" s="85">
        <f t="shared" si="39"/>
        <v>540</v>
      </c>
      <c r="N409" s="86"/>
    </row>
    <row r="410" spans="2:14" s="94" customFormat="1" hidden="1" outlineLevel="1" x14ac:dyDescent="0.35">
      <c r="B410" s="7" t="s">
        <v>329</v>
      </c>
      <c r="C410" s="80" t="s">
        <v>931</v>
      </c>
      <c r="D410" s="118" t="s">
        <v>328</v>
      </c>
      <c r="E410" s="115" t="s">
        <v>313</v>
      </c>
      <c r="F410" s="17"/>
      <c r="G410" s="18"/>
      <c r="H410" s="18"/>
      <c r="I410" s="19">
        <v>12</v>
      </c>
      <c r="J410" s="20"/>
      <c r="K410" s="83">
        <f t="shared" si="38"/>
        <v>12</v>
      </c>
      <c r="L410" s="84">
        <v>47.5</v>
      </c>
      <c r="M410" s="85">
        <f t="shared" si="39"/>
        <v>570</v>
      </c>
      <c r="N410" s="86"/>
    </row>
    <row r="411" spans="2:14" s="94" customFormat="1" hidden="1" outlineLevel="1" x14ac:dyDescent="0.35">
      <c r="B411" s="7" t="s">
        <v>331</v>
      </c>
      <c r="C411" s="80" t="s">
        <v>931</v>
      </c>
      <c r="D411" s="118" t="s">
        <v>330</v>
      </c>
      <c r="E411" s="115" t="s">
        <v>313</v>
      </c>
      <c r="F411" s="17"/>
      <c r="G411" s="18"/>
      <c r="H411" s="18"/>
      <c r="I411" s="19">
        <v>4</v>
      </c>
      <c r="J411" s="20"/>
      <c r="K411" s="83">
        <f t="shared" si="38"/>
        <v>4</v>
      </c>
      <c r="L411" s="84">
        <v>261.38583333333332</v>
      </c>
      <c r="M411" s="85">
        <f t="shared" si="39"/>
        <v>1045.5433333333333</v>
      </c>
      <c r="N411" s="86"/>
    </row>
    <row r="412" spans="2:14" s="94" customFormat="1" hidden="1" outlineLevel="1" x14ac:dyDescent="0.35">
      <c r="B412" s="7" t="s">
        <v>333</v>
      </c>
      <c r="C412" s="80" t="s">
        <v>931</v>
      </c>
      <c r="D412" s="118" t="s">
        <v>332</v>
      </c>
      <c r="E412" s="115" t="s">
        <v>313</v>
      </c>
      <c r="F412" s="17"/>
      <c r="G412" s="18"/>
      <c r="H412" s="18"/>
      <c r="I412" s="19">
        <v>6</v>
      </c>
      <c r="J412" s="20"/>
      <c r="K412" s="83">
        <f t="shared" si="38"/>
        <v>6</v>
      </c>
      <c r="L412" s="84">
        <v>22.806137878787879</v>
      </c>
      <c r="M412" s="85">
        <f t="shared" si="39"/>
        <v>136.83682727272728</v>
      </c>
      <c r="N412" s="86"/>
    </row>
    <row r="413" spans="2:14" s="94" customFormat="1" hidden="1" outlineLevel="1" x14ac:dyDescent="0.35">
      <c r="B413" s="7" t="s">
        <v>335</v>
      </c>
      <c r="C413" s="80" t="s">
        <v>931</v>
      </c>
      <c r="D413" s="118" t="s">
        <v>334</v>
      </c>
      <c r="E413" s="115" t="s">
        <v>313</v>
      </c>
      <c r="F413" s="17"/>
      <c r="G413" s="18"/>
      <c r="H413" s="18"/>
      <c r="I413" s="19">
        <v>4</v>
      </c>
      <c r="J413" s="20"/>
      <c r="K413" s="83">
        <f t="shared" si="38"/>
        <v>4</v>
      </c>
      <c r="L413" s="84">
        <v>650</v>
      </c>
      <c r="M413" s="85">
        <f>K413*L413</f>
        <v>2600</v>
      </c>
      <c r="N413" s="86"/>
    </row>
    <row r="414" spans="2:14" s="94" customFormat="1" hidden="1" outlineLevel="1" x14ac:dyDescent="0.35">
      <c r="B414" s="7" t="s">
        <v>337</v>
      </c>
      <c r="C414" s="80" t="s">
        <v>931</v>
      </c>
      <c r="D414" s="118" t="s">
        <v>336</v>
      </c>
      <c r="E414" s="115" t="s">
        <v>313</v>
      </c>
      <c r="F414" s="17"/>
      <c r="G414" s="18"/>
      <c r="H414" s="18"/>
      <c r="I414" s="19">
        <v>4</v>
      </c>
      <c r="J414" s="20"/>
      <c r="K414" s="83">
        <f t="shared" si="38"/>
        <v>4</v>
      </c>
      <c r="L414" s="84">
        <v>253.81007575757576</v>
      </c>
      <c r="M414" s="85">
        <f>K414*L414</f>
        <v>1015.240303030303</v>
      </c>
      <c r="N414" s="86"/>
    </row>
    <row r="415" spans="2:14" s="94" customFormat="1" ht="48" hidden="1" outlineLevel="1" x14ac:dyDescent="0.35">
      <c r="B415" s="7" t="s">
        <v>340</v>
      </c>
      <c r="C415" s="80" t="s">
        <v>931</v>
      </c>
      <c r="D415" s="118" t="s">
        <v>338</v>
      </c>
      <c r="E415" s="115" t="s">
        <v>313</v>
      </c>
      <c r="F415" s="17"/>
      <c r="G415" s="18"/>
      <c r="H415" s="18"/>
      <c r="I415" s="19">
        <v>2</v>
      </c>
      <c r="J415" s="20"/>
      <c r="K415" s="83">
        <f t="shared" si="38"/>
        <v>2</v>
      </c>
      <c r="L415" s="84">
        <v>445.46520000000004</v>
      </c>
      <c r="M415" s="85">
        <f>K415*L415</f>
        <v>890.93040000000008</v>
      </c>
      <c r="N415" s="86"/>
    </row>
    <row r="416" spans="2:14" s="94" customFormat="1" hidden="1" outlineLevel="1" x14ac:dyDescent="0.35">
      <c r="B416" s="8"/>
      <c r="C416" s="109"/>
      <c r="D416" s="110" t="s">
        <v>339</v>
      </c>
      <c r="E416" s="116"/>
      <c r="F416" s="14"/>
      <c r="G416" s="15"/>
      <c r="H416" s="15"/>
      <c r="I416" s="15"/>
      <c r="J416" s="16"/>
      <c r="K416" s="76"/>
      <c r="L416" s="112"/>
      <c r="M416" s="88"/>
      <c r="N416" s="86"/>
    </row>
    <row r="417" spans="2:14" s="94" customFormat="1" hidden="1" outlineLevel="1" x14ac:dyDescent="0.35">
      <c r="B417" s="7" t="s">
        <v>342</v>
      </c>
      <c r="C417" s="80" t="s">
        <v>931</v>
      </c>
      <c r="D417" s="118" t="s">
        <v>341</v>
      </c>
      <c r="E417" s="115" t="s">
        <v>50</v>
      </c>
      <c r="F417" s="17"/>
      <c r="G417" s="18"/>
      <c r="H417" s="18"/>
      <c r="I417" s="19">
        <v>7000</v>
      </c>
      <c r="J417" s="20"/>
      <c r="K417" s="83">
        <f t="shared" ref="K417:K422" si="40">SUM(F417:J417)</f>
        <v>7000</v>
      </c>
      <c r="L417" s="84">
        <v>3.69</v>
      </c>
      <c r="M417" s="85">
        <f t="shared" ref="M417:M422" si="41">K417*L417</f>
        <v>25830</v>
      </c>
      <c r="N417" s="86"/>
    </row>
    <row r="418" spans="2:14" s="94" customFormat="1" hidden="1" outlineLevel="1" x14ac:dyDescent="0.35">
      <c r="B418" s="7" t="s">
        <v>344</v>
      </c>
      <c r="C418" s="80" t="s">
        <v>931</v>
      </c>
      <c r="D418" s="118" t="s">
        <v>343</v>
      </c>
      <c r="E418" s="115" t="s">
        <v>112</v>
      </c>
      <c r="F418" s="17"/>
      <c r="G418" s="18"/>
      <c r="H418" s="18"/>
      <c r="I418" s="19">
        <v>750</v>
      </c>
      <c r="J418" s="20"/>
      <c r="K418" s="83">
        <f t="shared" si="40"/>
        <v>750</v>
      </c>
      <c r="L418" s="84">
        <v>5.25</v>
      </c>
      <c r="M418" s="85">
        <f t="shared" si="41"/>
        <v>3937.5</v>
      </c>
      <c r="N418" s="86"/>
    </row>
    <row r="419" spans="2:14" s="94" customFormat="1" hidden="1" outlineLevel="1" x14ac:dyDescent="0.35">
      <c r="B419" s="7" t="s">
        <v>346</v>
      </c>
      <c r="C419" s="80" t="s">
        <v>931</v>
      </c>
      <c r="D419" s="118" t="s">
        <v>345</v>
      </c>
      <c r="E419" s="115" t="s">
        <v>112</v>
      </c>
      <c r="F419" s="17"/>
      <c r="G419" s="18"/>
      <c r="H419" s="18"/>
      <c r="I419" s="19">
        <v>400</v>
      </c>
      <c r="J419" s="20"/>
      <c r="K419" s="83">
        <f t="shared" si="40"/>
        <v>400</v>
      </c>
      <c r="L419" s="84">
        <v>43.100683333333336</v>
      </c>
      <c r="M419" s="85">
        <f t="shared" si="41"/>
        <v>17240.273333333334</v>
      </c>
      <c r="N419" s="86"/>
    </row>
    <row r="420" spans="2:14" s="94" customFormat="1" hidden="1" outlineLevel="1" x14ac:dyDescent="0.35">
      <c r="B420" s="7" t="s">
        <v>348</v>
      </c>
      <c r="C420" s="80" t="s">
        <v>931</v>
      </c>
      <c r="D420" s="118" t="s">
        <v>347</v>
      </c>
      <c r="E420" s="115" t="s">
        <v>112</v>
      </c>
      <c r="F420" s="17"/>
      <c r="G420" s="18"/>
      <c r="H420" s="18"/>
      <c r="I420" s="19">
        <v>40</v>
      </c>
      <c r="J420" s="20"/>
      <c r="K420" s="83">
        <f t="shared" si="40"/>
        <v>40</v>
      </c>
      <c r="L420" s="84">
        <v>23.863636363636363</v>
      </c>
      <c r="M420" s="85">
        <f t="shared" si="41"/>
        <v>954.5454545454545</v>
      </c>
      <c r="N420" s="86"/>
    </row>
    <row r="421" spans="2:14" s="94" customFormat="1" hidden="1" outlineLevel="1" x14ac:dyDescent="0.35">
      <c r="B421" s="7" t="s">
        <v>350</v>
      </c>
      <c r="C421" s="80" t="s">
        <v>931</v>
      </c>
      <c r="D421" s="118" t="s">
        <v>349</v>
      </c>
      <c r="E421" s="115" t="s">
        <v>112</v>
      </c>
      <c r="F421" s="17"/>
      <c r="G421" s="18"/>
      <c r="H421" s="18"/>
      <c r="I421" s="19">
        <v>500</v>
      </c>
      <c r="J421" s="20"/>
      <c r="K421" s="83">
        <f t="shared" si="40"/>
        <v>500</v>
      </c>
      <c r="L421" s="84">
        <v>33.305</v>
      </c>
      <c r="M421" s="85">
        <f t="shared" si="41"/>
        <v>16652.5</v>
      </c>
      <c r="N421" s="86"/>
    </row>
    <row r="422" spans="2:14" s="94" customFormat="1" hidden="1" outlineLevel="1" x14ac:dyDescent="0.35">
      <c r="B422" s="7" t="s">
        <v>353</v>
      </c>
      <c r="C422" s="80" t="s">
        <v>931</v>
      </c>
      <c r="D422" s="118" t="s">
        <v>351</v>
      </c>
      <c r="E422" s="115" t="s">
        <v>14</v>
      </c>
      <c r="F422" s="17"/>
      <c r="G422" s="18"/>
      <c r="H422" s="18"/>
      <c r="I422" s="19">
        <v>1</v>
      </c>
      <c r="J422" s="20"/>
      <c r="K422" s="83">
        <f t="shared" si="40"/>
        <v>1</v>
      </c>
      <c r="L422" s="84">
        <v>1863</v>
      </c>
      <c r="M422" s="85">
        <f t="shared" si="41"/>
        <v>1863</v>
      </c>
      <c r="N422" s="86"/>
    </row>
    <row r="423" spans="2:14" s="94" customFormat="1" hidden="1" outlineLevel="1" x14ac:dyDescent="0.35">
      <c r="B423" s="8"/>
      <c r="C423" s="109"/>
      <c r="D423" s="110" t="s">
        <v>352</v>
      </c>
      <c r="E423" s="116"/>
      <c r="F423" s="14"/>
      <c r="G423" s="15"/>
      <c r="H423" s="15"/>
      <c r="I423" s="15"/>
      <c r="J423" s="16"/>
      <c r="K423" s="76"/>
      <c r="L423" s="112"/>
      <c r="M423" s="88"/>
      <c r="N423" s="86"/>
    </row>
    <row r="424" spans="2:14" s="94" customFormat="1" hidden="1" outlineLevel="1" x14ac:dyDescent="0.35">
      <c r="B424" s="7" t="s">
        <v>355</v>
      </c>
      <c r="C424" s="80" t="s">
        <v>931</v>
      </c>
      <c r="D424" s="124" t="s">
        <v>354</v>
      </c>
      <c r="E424" s="123" t="s">
        <v>313</v>
      </c>
      <c r="F424" s="17"/>
      <c r="G424" s="18"/>
      <c r="H424" s="18"/>
      <c r="I424" s="19">
        <v>3</v>
      </c>
      <c r="J424" s="20"/>
      <c r="K424" s="83">
        <f>SUM(F424:J424)</f>
        <v>3</v>
      </c>
      <c r="L424" s="84">
        <v>1099.2735</v>
      </c>
      <c r="M424" s="85">
        <f>K424*L424</f>
        <v>3297.8204999999998</v>
      </c>
      <c r="N424" s="86"/>
    </row>
    <row r="425" spans="2:14" s="94" customFormat="1" hidden="1" outlineLevel="1" x14ac:dyDescent="0.35">
      <c r="B425" s="7" t="s">
        <v>357</v>
      </c>
      <c r="C425" s="80" t="s">
        <v>931</v>
      </c>
      <c r="D425" s="124" t="s">
        <v>356</v>
      </c>
      <c r="E425" s="123" t="s">
        <v>50</v>
      </c>
      <c r="F425" s="17"/>
      <c r="G425" s="18"/>
      <c r="H425" s="18"/>
      <c r="I425" s="19">
        <v>120</v>
      </c>
      <c r="J425" s="20"/>
      <c r="K425" s="83">
        <f>SUM(F425:J425)</f>
        <v>120</v>
      </c>
      <c r="L425" s="84">
        <v>23.654016666666667</v>
      </c>
      <c r="M425" s="85">
        <f>K425*L425</f>
        <v>2838.482</v>
      </c>
      <c r="N425" s="86"/>
    </row>
    <row r="426" spans="2:14" s="94" customFormat="1" hidden="1" outlineLevel="1" x14ac:dyDescent="0.35">
      <c r="B426" s="7" t="s">
        <v>359</v>
      </c>
      <c r="C426" s="80" t="s">
        <v>931</v>
      </c>
      <c r="D426" s="124" t="s">
        <v>358</v>
      </c>
      <c r="E426" s="123" t="s">
        <v>50</v>
      </c>
      <c r="F426" s="17"/>
      <c r="G426" s="18"/>
      <c r="H426" s="18"/>
      <c r="I426" s="19">
        <v>30</v>
      </c>
      <c r="J426" s="20"/>
      <c r="K426" s="83">
        <f>SUM(F426:J426)</f>
        <v>30</v>
      </c>
      <c r="L426" s="84">
        <v>15.839780000000003</v>
      </c>
      <c r="M426" s="85">
        <f>K426*L426</f>
        <v>475.19340000000011</v>
      </c>
      <c r="N426" s="86"/>
    </row>
    <row r="427" spans="2:14" s="94" customFormat="1" hidden="1" outlineLevel="1" x14ac:dyDescent="0.35">
      <c r="B427" s="7" t="s">
        <v>361</v>
      </c>
      <c r="C427" s="80" t="s">
        <v>931</v>
      </c>
      <c r="D427" s="124" t="s">
        <v>360</v>
      </c>
      <c r="E427" s="123" t="s">
        <v>50</v>
      </c>
      <c r="F427" s="17"/>
      <c r="G427" s="18"/>
      <c r="H427" s="18"/>
      <c r="I427" s="19">
        <v>240</v>
      </c>
      <c r="J427" s="20"/>
      <c r="K427" s="83">
        <f>SUM(F427:J427)</f>
        <v>240</v>
      </c>
      <c r="L427" s="84">
        <v>27.04854666666667</v>
      </c>
      <c r="M427" s="85">
        <f>K427*L427</f>
        <v>6491.6512000000012</v>
      </c>
      <c r="N427" s="86"/>
    </row>
    <row r="428" spans="2:14" s="94" customFormat="1" hidden="1" outlineLevel="1" x14ac:dyDescent="0.35">
      <c r="B428" s="7" t="s">
        <v>364</v>
      </c>
      <c r="C428" s="80" t="s">
        <v>931</v>
      </c>
      <c r="D428" s="124" t="s">
        <v>362</v>
      </c>
      <c r="E428" s="115" t="s">
        <v>313</v>
      </c>
      <c r="F428" s="17"/>
      <c r="G428" s="18"/>
      <c r="H428" s="18"/>
      <c r="I428" s="19">
        <v>20</v>
      </c>
      <c r="J428" s="20"/>
      <c r="K428" s="83">
        <f>SUM(F428:J428)</f>
        <v>20</v>
      </c>
      <c r="L428" s="84">
        <v>35.796483333333335</v>
      </c>
      <c r="M428" s="85">
        <f>K428*L428</f>
        <v>715.92966666666666</v>
      </c>
      <c r="N428" s="86"/>
    </row>
    <row r="429" spans="2:14" s="94" customFormat="1" hidden="1" outlineLevel="1" x14ac:dyDescent="0.35">
      <c r="B429" s="8"/>
      <c r="C429" s="109"/>
      <c r="D429" s="110" t="s">
        <v>363</v>
      </c>
      <c r="E429" s="116"/>
      <c r="F429" s="14"/>
      <c r="G429" s="15"/>
      <c r="H429" s="15"/>
      <c r="I429" s="15"/>
      <c r="J429" s="16"/>
      <c r="K429" s="76"/>
      <c r="L429" s="112"/>
      <c r="M429" s="88"/>
      <c r="N429" s="86"/>
    </row>
    <row r="430" spans="2:14" s="94" customFormat="1" ht="24.75" hidden="1" outlineLevel="1" thickBot="1" x14ac:dyDescent="0.4">
      <c r="B430" s="7" t="s">
        <v>483</v>
      </c>
      <c r="C430" s="80" t="s">
        <v>931</v>
      </c>
      <c r="D430" s="125" t="s">
        <v>365</v>
      </c>
      <c r="E430" s="126" t="s">
        <v>14</v>
      </c>
      <c r="F430" s="17"/>
      <c r="G430" s="18"/>
      <c r="H430" s="18"/>
      <c r="I430" s="19">
        <v>1</v>
      </c>
      <c r="J430" s="20"/>
      <c r="K430" s="83">
        <f>SUM(F430:J430)</f>
        <v>1</v>
      </c>
      <c r="L430" s="84">
        <v>14318.181818181818</v>
      </c>
      <c r="M430" s="85">
        <f>K430*L430</f>
        <v>14318.181818181818</v>
      </c>
      <c r="N430" s="86"/>
    </row>
    <row r="431" spans="2:14" s="94" customFormat="1" ht="24.75" collapsed="1" thickBot="1" x14ac:dyDescent="0.4">
      <c r="B431" s="65" t="s">
        <v>366</v>
      </c>
      <c r="C431" s="66"/>
      <c r="D431" s="67"/>
      <c r="E431" s="67"/>
      <c r="F431" s="1"/>
      <c r="G431" s="2"/>
      <c r="H431" s="2"/>
      <c r="I431" s="2"/>
      <c r="J431" s="3"/>
      <c r="K431" s="69"/>
      <c r="L431" s="95"/>
      <c r="M431" s="96">
        <f>SUM(M433:M454)</f>
        <v>26654.817028263638</v>
      </c>
      <c r="N431" s="97"/>
    </row>
    <row r="432" spans="2:14" s="94" customFormat="1" hidden="1" outlineLevel="1" x14ac:dyDescent="0.35">
      <c r="B432" s="8"/>
      <c r="C432" s="109"/>
      <c r="D432" s="110" t="s">
        <v>367</v>
      </c>
      <c r="E432" s="116"/>
      <c r="F432" s="14"/>
      <c r="G432" s="15"/>
      <c r="H432" s="15"/>
      <c r="I432" s="15"/>
      <c r="J432" s="16"/>
      <c r="K432" s="76"/>
      <c r="L432" s="112"/>
      <c r="M432" s="88"/>
      <c r="N432" s="86"/>
    </row>
    <row r="433" spans="2:14" s="94" customFormat="1" hidden="1" outlineLevel="1" x14ac:dyDescent="0.35">
      <c r="B433" s="7" t="s">
        <v>368</v>
      </c>
      <c r="C433" s="80" t="s">
        <v>931</v>
      </c>
      <c r="D433" s="127" t="s">
        <v>369</v>
      </c>
      <c r="E433" s="102" t="s">
        <v>370</v>
      </c>
      <c r="F433" s="17"/>
      <c r="G433" s="18"/>
      <c r="H433" s="18"/>
      <c r="I433" s="19">
        <v>14</v>
      </c>
      <c r="J433" s="20"/>
      <c r="K433" s="83">
        <f t="shared" ref="K433:K440" si="42">SUM(F433:J433)</f>
        <v>14</v>
      </c>
      <c r="L433" s="84">
        <v>373.59035</v>
      </c>
      <c r="M433" s="85">
        <f t="shared" ref="M433:M440" si="43">K433*L433</f>
        <v>5230.2649000000001</v>
      </c>
      <c r="N433" s="86"/>
    </row>
    <row r="434" spans="2:14" s="94" customFormat="1" hidden="1" outlineLevel="1" x14ac:dyDescent="0.35">
      <c r="B434" s="7" t="s">
        <v>371</v>
      </c>
      <c r="C434" s="80" t="s">
        <v>931</v>
      </c>
      <c r="D434" s="127" t="s">
        <v>724</v>
      </c>
      <c r="E434" s="102" t="s">
        <v>370</v>
      </c>
      <c r="F434" s="17"/>
      <c r="G434" s="18"/>
      <c r="H434" s="18"/>
      <c r="I434" s="19"/>
      <c r="J434" s="20"/>
      <c r="K434" s="83">
        <f t="shared" si="42"/>
        <v>0</v>
      </c>
      <c r="L434" s="84">
        <v>121.31990000000002</v>
      </c>
      <c r="M434" s="85">
        <f t="shared" si="43"/>
        <v>0</v>
      </c>
      <c r="N434" s="86"/>
    </row>
    <row r="435" spans="2:14" s="94" customFormat="1" hidden="1" outlineLevel="1" x14ac:dyDescent="0.35">
      <c r="B435" s="7" t="s">
        <v>372</v>
      </c>
      <c r="C435" s="80" t="s">
        <v>931</v>
      </c>
      <c r="D435" s="127" t="s">
        <v>373</v>
      </c>
      <c r="E435" s="102" t="s">
        <v>185</v>
      </c>
      <c r="F435" s="17"/>
      <c r="G435" s="18"/>
      <c r="H435" s="18"/>
      <c r="I435" s="19">
        <v>18</v>
      </c>
      <c r="J435" s="20"/>
      <c r="K435" s="83">
        <f t="shared" si="42"/>
        <v>18</v>
      </c>
      <c r="L435" s="84">
        <v>44.343784742424248</v>
      </c>
      <c r="M435" s="85">
        <f t="shared" si="43"/>
        <v>798.18812536363646</v>
      </c>
      <c r="N435" s="86"/>
    </row>
    <row r="436" spans="2:14" s="94" customFormat="1" hidden="1" outlineLevel="1" x14ac:dyDescent="0.35">
      <c r="B436" s="7" t="s">
        <v>374</v>
      </c>
      <c r="C436" s="80" t="s">
        <v>931</v>
      </c>
      <c r="D436" s="127" t="s">
        <v>375</v>
      </c>
      <c r="E436" s="102" t="s">
        <v>185</v>
      </c>
      <c r="F436" s="17"/>
      <c r="G436" s="18"/>
      <c r="H436" s="18"/>
      <c r="I436" s="19">
        <v>6</v>
      </c>
      <c r="J436" s="20"/>
      <c r="K436" s="83">
        <f t="shared" si="42"/>
        <v>6</v>
      </c>
      <c r="L436" s="84">
        <v>62.968484666666676</v>
      </c>
      <c r="M436" s="85">
        <f t="shared" si="43"/>
        <v>377.81090800000004</v>
      </c>
      <c r="N436" s="86"/>
    </row>
    <row r="437" spans="2:14" s="94" customFormat="1" hidden="1" outlineLevel="1" x14ac:dyDescent="0.35">
      <c r="B437" s="7" t="s">
        <v>376</v>
      </c>
      <c r="C437" s="80" t="s">
        <v>931</v>
      </c>
      <c r="D437" s="127" t="s">
        <v>725</v>
      </c>
      <c r="E437" s="102" t="s">
        <v>185</v>
      </c>
      <c r="F437" s="17"/>
      <c r="G437" s="18"/>
      <c r="H437" s="18"/>
      <c r="I437" s="19"/>
      <c r="J437" s="20"/>
      <c r="K437" s="83">
        <f t="shared" si="42"/>
        <v>0</v>
      </c>
      <c r="L437" s="84">
        <v>87.170571181818204</v>
      </c>
      <c r="M437" s="85">
        <f t="shared" si="43"/>
        <v>0</v>
      </c>
      <c r="N437" s="86"/>
    </row>
    <row r="438" spans="2:14" s="94" customFormat="1" hidden="1" outlineLevel="1" x14ac:dyDescent="0.35">
      <c r="B438" s="7" t="s">
        <v>378</v>
      </c>
      <c r="C438" s="80" t="s">
        <v>931</v>
      </c>
      <c r="D438" s="127" t="s">
        <v>377</v>
      </c>
      <c r="E438" s="102" t="s">
        <v>112</v>
      </c>
      <c r="F438" s="17"/>
      <c r="G438" s="18"/>
      <c r="H438" s="18"/>
      <c r="I438" s="19">
        <v>5</v>
      </c>
      <c r="J438" s="20"/>
      <c r="K438" s="83">
        <f t="shared" si="42"/>
        <v>5</v>
      </c>
      <c r="L438" s="84">
        <v>35.382605757575753</v>
      </c>
      <c r="M438" s="85">
        <f t="shared" si="43"/>
        <v>176.91302878787877</v>
      </c>
      <c r="N438" s="86"/>
    </row>
    <row r="439" spans="2:14" s="94" customFormat="1" hidden="1" outlineLevel="1" x14ac:dyDescent="0.35">
      <c r="B439" s="7" t="s">
        <v>380</v>
      </c>
      <c r="C439" s="80" t="s">
        <v>931</v>
      </c>
      <c r="D439" s="127" t="s">
        <v>379</v>
      </c>
      <c r="E439" s="102" t="s">
        <v>112</v>
      </c>
      <c r="F439" s="17"/>
      <c r="G439" s="18"/>
      <c r="H439" s="18"/>
      <c r="I439" s="19">
        <v>2</v>
      </c>
      <c r="J439" s="20"/>
      <c r="K439" s="83">
        <f t="shared" si="42"/>
        <v>2</v>
      </c>
      <c r="L439" s="84">
        <v>40.716294242424247</v>
      </c>
      <c r="M439" s="85">
        <f t="shared" si="43"/>
        <v>81.432588484848495</v>
      </c>
      <c r="N439" s="86"/>
    </row>
    <row r="440" spans="2:14" s="94" customFormat="1" hidden="1" outlineLevel="1" x14ac:dyDescent="0.35">
      <c r="B440" s="7" t="s">
        <v>383</v>
      </c>
      <c r="C440" s="80" t="s">
        <v>931</v>
      </c>
      <c r="D440" s="127" t="s">
        <v>381</v>
      </c>
      <c r="E440" s="102" t="s">
        <v>112</v>
      </c>
      <c r="F440" s="17"/>
      <c r="G440" s="18"/>
      <c r="H440" s="18"/>
      <c r="I440" s="19">
        <v>2</v>
      </c>
      <c r="J440" s="20"/>
      <c r="K440" s="83">
        <f t="shared" si="42"/>
        <v>2</v>
      </c>
      <c r="L440" s="84">
        <v>47.701586666666664</v>
      </c>
      <c r="M440" s="85">
        <f t="shared" si="43"/>
        <v>95.403173333333328</v>
      </c>
      <c r="N440" s="86"/>
    </row>
    <row r="441" spans="2:14" s="94" customFormat="1" hidden="1" outlineLevel="1" x14ac:dyDescent="0.35">
      <c r="B441" s="8"/>
      <c r="C441" s="109"/>
      <c r="D441" s="110" t="s">
        <v>382</v>
      </c>
      <c r="E441" s="116"/>
      <c r="F441" s="14"/>
      <c r="G441" s="15"/>
      <c r="H441" s="15"/>
      <c r="I441" s="15"/>
      <c r="J441" s="16"/>
      <c r="K441" s="76"/>
      <c r="L441" s="112"/>
      <c r="M441" s="88"/>
      <c r="N441" s="86"/>
    </row>
    <row r="442" spans="2:14" s="94" customFormat="1" hidden="1" outlineLevel="1" x14ac:dyDescent="0.35">
      <c r="B442" s="7" t="s">
        <v>385</v>
      </c>
      <c r="C442" s="80" t="s">
        <v>931</v>
      </c>
      <c r="D442" s="118" t="s">
        <v>384</v>
      </c>
      <c r="E442" s="115" t="s">
        <v>185</v>
      </c>
      <c r="F442" s="17"/>
      <c r="G442" s="18"/>
      <c r="H442" s="18"/>
      <c r="I442" s="19">
        <v>90</v>
      </c>
      <c r="J442" s="20"/>
      <c r="K442" s="83">
        <f t="shared" ref="K442:K451" si="44">SUM(F442:J442)</f>
        <v>90</v>
      </c>
      <c r="L442" s="84">
        <v>9.9498533333333352</v>
      </c>
      <c r="M442" s="85">
        <f t="shared" ref="M442:M451" si="45">K442*L442</f>
        <v>895.48680000000013</v>
      </c>
      <c r="N442" s="86"/>
    </row>
    <row r="443" spans="2:14" s="94" customFormat="1" hidden="1" outlineLevel="1" x14ac:dyDescent="0.35">
      <c r="B443" s="7" t="s">
        <v>386</v>
      </c>
      <c r="C443" s="80" t="s">
        <v>931</v>
      </c>
      <c r="D443" s="118" t="s">
        <v>250</v>
      </c>
      <c r="E443" s="115" t="s">
        <v>251</v>
      </c>
      <c r="F443" s="17"/>
      <c r="G443" s="18"/>
      <c r="H443" s="18"/>
      <c r="I443" s="19">
        <v>10</v>
      </c>
      <c r="J443" s="20"/>
      <c r="K443" s="83">
        <f t="shared" si="44"/>
        <v>10</v>
      </c>
      <c r="L443" s="84">
        <v>11.860306366666668</v>
      </c>
      <c r="M443" s="85">
        <f t="shared" si="45"/>
        <v>118.60306366666669</v>
      </c>
      <c r="N443" s="86"/>
    </row>
    <row r="444" spans="2:14" s="94" customFormat="1" hidden="1" outlineLevel="1" x14ac:dyDescent="0.35">
      <c r="B444" s="7" t="s">
        <v>387</v>
      </c>
      <c r="C444" s="80" t="s">
        <v>931</v>
      </c>
      <c r="D444" s="118" t="s">
        <v>253</v>
      </c>
      <c r="E444" s="115" t="s">
        <v>251</v>
      </c>
      <c r="F444" s="17"/>
      <c r="G444" s="18"/>
      <c r="H444" s="18"/>
      <c r="I444" s="19">
        <v>5</v>
      </c>
      <c r="J444" s="20"/>
      <c r="K444" s="83">
        <f t="shared" si="44"/>
        <v>5</v>
      </c>
      <c r="L444" s="84">
        <v>11.860306366666668</v>
      </c>
      <c r="M444" s="85">
        <f t="shared" si="45"/>
        <v>59.301531833333343</v>
      </c>
      <c r="N444" s="86"/>
    </row>
    <row r="445" spans="2:14" s="94" customFormat="1" hidden="1" outlineLevel="1" x14ac:dyDescent="0.35">
      <c r="B445" s="7" t="s">
        <v>388</v>
      </c>
      <c r="C445" s="80" t="s">
        <v>931</v>
      </c>
      <c r="D445" s="118" t="s">
        <v>255</v>
      </c>
      <c r="E445" s="115" t="s">
        <v>251</v>
      </c>
      <c r="F445" s="17"/>
      <c r="G445" s="18"/>
      <c r="H445" s="18"/>
      <c r="I445" s="19">
        <v>20</v>
      </c>
      <c r="J445" s="20"/>
      <c r="K445" s="83">
        <f t="shared" si="44"/>
        <v>20</v>
      </c>
      <c r="L445" s="84">
        <v>11.860306366666668</v>
      </c>
      <c r="M445" s="85">
        <f t="shared" si="45"/>
        <v>237.20612733333337</v>
      </c>
      <c r="N445" s="86"/>
    </row>
    <row r="446" spans="2:14" s="94" customFormat="1" hidden="1" outlineLevel="1" x14ac:dyDescent="0.35">
      <c r="B446" s="7" t="s">
        <v>389</v>
      </c>
      <c r="C446" s="80" t="s">
        <v>931</v>
      </c>
      <c r="D446" s="118" t="s">
        <v>257</v>
      </c>
      <c r="E446" s="115" t="s">
        <v>251</v>
      </c>
      <c r="F446" s="17"/>
      <c r="G446" s="18"/>
      <c r="H446" s="18"/>
      <c r="I446" s="19">
        <v>20</v>
      </c>
      <c r="J446" s="20"/>
      <c r="K446" s="83">
        <f t="shared" si="44"/>
        <v>20</v>
      </c>
      <c r="L446" s="84">
        <v>11.860306366666668</v>
      </c>
      <c r="M446" s="85">
        <f t="shared" si="45"/>
        <v>237.20612733333337</v>
      </c>
      <c r="N446" s="86"/>
    </row>
    <row r="447" spans="2:14" s="94" customFormat="1" hidden="1" outlineLevel="1" x14ac:dyDescent="0.35">
      <c r="B447" s="7" t="s">
        <v>390</v>
      </c>
      <c r="C447" s="80" t="s">
        <v>931</v>
      </c>
      <c r="D447" s="118" t="s">
        <v>259</v>
      </c>
      <c r="E447" s="115" t="s">
        <v>251</v>
      </c>
      <c r="F447" s="17"/>
      <c r="G447" s="18"/>
      <c r="H447" s="18"/>
      <c r="I447" s="19">
        <v>2</v>
      </c>
      <c r="J447" s="20"/>
      <c r="K447" s="83">
        <f t="shared" si="44"/>
        <v>2</v>
      </c>
      <c r="L447" s="84">
        <v>11.860306366666668</v>
      </c>
      <c r="M447" s="85">
        <f t="shared" si="45"/>
        <v>23.720612733333336</v>
      </c>
      <c r="N447" s="86"/>
    </row>
    <row r="448" spans="2:14" s="94" customFormat="1" hidden="1" outlineLevel="1" x14ac:dyDescent="0.35">
      <c r="B448" s="7" t="s">
        <v>392</v>
      </c>
      <c r="C448" s="80" t="s">
        <v>931</v>
      </c>
      <c r="D448" s="118" t="s">
        <v>391</v>
      </c>
      <c r="E448" s="115" t="s">
        <v>36</v>
      </c>
      <c r="F448" s="17"/>
      <c r="G448" s="18"/>
      <c r="H448" s="18"/>
      <c r="I448" s="19">
        <v>200</v>
      </c>
      <c r="J448" s="20"/>
      <c r="K448" s="83">
        <f t="shared" si="44"/>
        <v>200</v>
      </c>
      <c r="L448" s="84">
        <v>6.2603462296969701</v>
      </c>
      <c r="M448" s="85">
        <f t="shared" si="45"/>
        <v>1252.069245939394</v>
      </c>
      <c r="N448" s="86"/>
    </row>
    <row r="449" spans="2:16" s="94" customFormat="1" ht="48" hidden="1" outlineLevel="1" x14ac:dyDescent="0.35">
      <c r="B449" s="7" t="s">
        <v>394</v>
      </c>
      <c r="C449" s="80" t="s">
        <v>931</v>
      </c>
      <c r="D449" s="118" t="s">
        <v>393</v>
      </c>
      <c r="E449" s="115" t="s">
        <v>36</v>
      </c>
      <c r="F449" s="17"/>
      <c r="G449" s="18"/>
      <c r="H449" s="18"/>
      <c r="I449" s="19">
        <v>7</v>
      </c>
      <c r="J449" s="20"/>
      <c r="K449" s="83">
        <f t="shared" si="44"/>
        <v>7</v>
      </c>
      <c r="L449" s="84">
        <v>659.87641666666673</v>
      </c>
      <c r="M449" s="85">
        <f t="shared" si="45"/>
        <v>4619.1349166666669</v>
      </c>
      <c r="N449" s="86"/>
    </row>
    <row r="450" spans="2:16" s="94" customFormat="1" hidden="1" outlineLevel="1" x14ac:dyDescent="0.35">
      <c r="B450" s="7" t="s">
        <v>396</v>
      </c>
      <c r="C450" s="80" t="s">
        <v>931</v>
      </c>
      <c r="D450" s="118" t="s">
        <v>395</v>
      </c>
      <c r="E450" s="115" t="s">
        <v>36</v>
      </c>
      <c r="F450" s="17"/>
      <c r="G450" s="18"/>
      <c r="H450" s="18"/>
      <c r="I450" s="19">
        <v>14</v>
      </c>
      <c r="J450" s="20"/>
      <c r="K450" s="83">
        <f t="shared" si="44"/>
        <v>14</v>
      </c>
      <c r="L450" s="84">
        <v>204.16977424242427</v>
      </c>
      <c r="M450" s="85">
        <f t="shared" si="45"/>
        <v>2858.3768393939399</v>
      </c>
      <c r="N450" s="86"/>
    </row>
    <row r="451" spans="2:16" s="94" customFormat="1" hidden="1" outlineLevel="1" x14ac:dyDescent="0.35">
      <c r="B451" s="7" t="s">
        <v>399</v>
      </c>
      <c r="C451" s="80" t="s">
        <v>931</v>
      </c>
      <c r="D451" s="127" t="s">
        <v>397</v>
      </c>
      <c r="E451" s="102" t="s">
        <v>14</v>
      </c>
      <c r="F451" s="17"/>
      <c r="G451" s="18"/>
      <c r="H451" s="18"/>
      <c r="I451" s="19">
        <v>1</v>
      </c>
      <c r="J451" s="20"/>
      <c r="K451" s="83">
        <f t="shared" si="44"/>
        <v>1</v>
      </c>
      <c r="L451" s="84">
        <v>3704.6983333333337</v>
      </c>
      <c r="M451" s="85">
        <f t="shared" si="45"/>
        <v>3704.6983333333337</v>
      </c>
      <c r="N451" s="86"/>
    </row>
    <row r="452" spans="2:16" s="94" customFormat="1" hidden="1" outlineLevel="1" x14ac:dyDescent="0.35">
      <c r="B452" s="8"/>
      <c r="C452" s="109"/>
      <c r="D452" s="110" t="s">
        <v>398</v>
      </c>
      <c r="E452" s="116"/>
      <c r="F452" s="14"/>
      <c r="G452" s="15"/>
      <c r="H452" s="15"/>
      <c r="I452" s="15"/>
      <c r="J452" s="16"/>
      <c r="K452" s="76"/>
      <c r="L452" s="112"/>
      <c r="M452" s="88"/>
      <c r="N452" s="86"/>
    </row>
    <row r="453" spans="2:16" s="94" customFormat="1" hidden="1" outlineLevel="1" x14ac:dyDescent="0.35">
      <c r="B453" s="7" t="s">
        <v>401</v>
      </c>
      <c r="C453" s="80" t="s">
        <v>931</v>
      </c>
      <c r="D453" s="127" t="s">
        <v>400</v>
      </c>
      <c r="E453" s="102" t="s">
        <v>36</v>
      </c>
      <c r="F453" s="17"/>
      <c r="G453" s="18"/>
      <c r="H453" s="18"/>
      <c r="I453" s="18">
        <v>45</v>
      </c>
      <c r="J453" s="20"/>
      <c r="K453" s="83">
        <f>SUM(F453:J453)</f>
        <v>45</v>
      </c>
      <c r="L453" s="84">
        <v>94.553445454545454</v>
      </c>
      <c r="M453" s="85">
        <f>K453*L453</f>
        <v>4254.905045454545</v>
      </c>
      <c r="N453" s="86"/>
    </row>
    <row r="454" spans="2:16" s="94" customFormat="1" ht="24.75" hidden="1" outlineLevel="1" thickBot="1" x14ac:dyDescent="0.4">
      <c r="B454" s="7" t="s">
        <v>839</v>
      </c>
      <c r="C454" s="80" t="s">
        <v>931</v>
      </c>
      <c r="D454" s="127" t="s">
        <v>402</v>
      </c>
      <c r="E454" s="102" t="s">
        <v>36</v>
      </c>
      <c r="F454" s="17"/>
      <c r="G454" s="18"/>
      <c r="H454" s="18"/>
      <c r="I454" s="18">
        <v>16</v>
      </c>
      <c r="J454" s="20"/>
      <c r="K454" s="83">
        <f>SUM(F454:J454)</f>
        <v>16</v>
      </c>
      <c r="L454" s="84">
        <v>102.1309787878788</v>
      </c>
      <c r="M454" s="85">
        <f>K454*L454</f>
        <v>1634.0956606060608</v>
      </c>
      <c r="N454" s="86"/>
    </row>
    <row r="455" spans="2:16" s="94" customFormat="1" ht="24.75" collapsed="1" thickBot="1" x14ac:dyDescent="0.4">
      <c r="B455" s="65" t="s">
        <v>403</v>
      </c>
      <c r="C455" s="66"/>
      <c r="D455" s="67"/>
      <c r="E455" s="67"/>
      <c r="F455" s="1"/>
      <c r="G455" s="2"/>
      <c r="H455" s="2"/>
      <c r="I455" s="2"/>
      <c r="J455" s="3"/>
      <c r="K455" s="69"/>
      <c r="L455" s="95"/>
      <c r="M455" s="96">
        <f>SUM(M456:M491)</f>
        <v>58267.617816666665</v>
      </c>
      <c r="N455" s="97"/>
    </row>
    <row r="456" spans="2:16" s="94" customFormat="1" hidden="1" outlineLevel="1" x14ac:dyDescent="0.35">
      <c r="B456" s="177"/>
      <c r="C456" s="178"/>
      <c r="D456" s="120" t="s">
        <v>127</v>
      </c>
      <c r="E456" s="121"/>
      <c r="F456" s="11"/>
      <c r="G456" s="12"/>
      <c r="H456" s="12"/>
      <c r="I456" s="12"/>
      <c r="J456" s="13"/>
      <c r="K456" s="122"/>
      <c r="L456" s="179"/>
      <c r="M456" s="180"/>
      <c r="N456" s="86"/>
    </row>
    <row r="457" spans="2:16" s="94" customFormat="1" ht="48" hidden="1" outlineLevel="1" x14ac:dyDescent="0.35">
      <c r="B457" s="7" t="s">
        <v>404</v>
      </c>
      <c r="C457" s="80" t="s">
        <v>931</v>
      </c>
      <c r="D457" s="118" t="s">
        <v>405</v>
      </c>
      <c r="E457" s="115" t="s">
        <v>112</v>
      </c>
      <c r="F457" s="17"/>
      <c r="G457" s="18"/>
      <c r="H457" s="18"/>
      <c r="I457" s="19">
        <v>1</v>
      </c>
      <c r="J457" s="20"/>
      <c r="K457" s="83">
        <f t="shared" ref="K457:K486" si="46">SUM(F457:J457)</f>
        <v>1</v>
      </c>
      <c r="L457" s="84">
        <v>5805.1403333333337</v>
      </c>
      <c r="M457" s="85">
        <f t="shared" ref="M457:M462" si="47">K457*L457</f>
        <v>5805.1403333333337</v>
      </c>
      <c r="N457" s="86"/>
      <c r="P457" s="119"/>
    </row>
    <row r="458" spans="2:16" s="94" customFormat="1" ht="48" hidden="1" outlineLevel="1" x14ac:dyDescent="0.35">
      <c r="B458" s="7" t="s">
        <v>406</v>
      </c>
      <c r="C458" s="80" t="s">
        <v>931</v>
      </c>
      <c r="D458" s="118" t="s">
        <v>407</v>
      </c>
      <c r="E458" s="115" t="s">
        <v>112</v>
      </c>
      <c r="F458" s="17"/>
      <c r="G458" s="18"/>
      <c r="H458" s="18"/>
      <c r="I458" s="19">
        <v>2</v>
      </c>
      <c r="J458" s="20"/>
      <c r="K458" s="83">
        <f t="shared" si="46"/>
        <v>2</v>
      </c>
      <c r="L458" s="84">
        <v>6670.3540000000003</v>
      </c>
      <c r="M458" s="85">
        <f>K458*L458</f>
        <v>13340.708000000001</v>
      </c>
      <c r="N458" s="86"/>
      <c r="P458" s="119"/>
    </row>
    <row r="459" spans="2:16" s="94" customFormat="1" ht="48" hidden="1" outlineLevel="1" x14ac:dyDescent="0.35">
      <c r="B459" s="7" t="s">
        <v>408</v>
      </c>
      <c r="C459" s="80" t="s">
        <v>931</v>
      </c>
      <c r="D459" s="118" t="s">
        <v>726</v>
      </c>
      <c r="E459" s="115" t="s">
        <v>112</v>
      </c>
      <c r="F459" s="17"/>
      <c r="G459" s="18"/>
      <c r="H459" s="18"/>
      <c r="I459" s="19"/>
      <c r="J459" s="20"/>
      <c r="K459" s="83">
        <f t="shared" si="46"/>
        <v>0</v>
      </c>
      <c r="L459" s="84">
        <v>7817.3503333333329</v>
      </c>
      <c r="M459" s="85">
        <f t="shared" si="47"/>
        <v>0</v>
      </c>
      <c r="N459" s="86"/>
      <c r="P459" s="119"/>
    </row>
    <row r="460" spans="2:16" s="94" customFormat="1" ht="48" hidden="1" outlineLevel="1" x14ac:dyDescent="0.35">
      <c r="B460" s="7" t="s">
        <v>410</v>
      </c>
      <c r="C460" s="80" t="s">
        <v>931</v>
      </c>
      <c r="D460" s="118" t="s">
        <v>409</v>
      </c>
      <c r="E460" s="115" t="s">
        <v>112</v>
      </c>
      <c r="F460" s="17"/>
      <c r="G460" s="18"/>
      <c r="H460" s="18"/>
      <c r="I460" s="19">
        <v>1</v>
      </c>
      <c r="J460" s="20"/>
      <c r="K460" s="83">
        <f t="shared" si="46"/>
        <v>1</v>
      </c>
      <c r="L460" s="84">
        <v>4188.4736666666668</v>
      </c>
      <c r="M460" s="85">
        <f t="shared" si="47"/>
        <v>4188.4736666666668</v>
      </c>
      <c r="N460" s="86"/>
      <c r="P460" s="119"/>
    </row>
    <row r="461" spans="2:16" s="94" customFormat="1" ht="48" hidden="1" outlineLevel="1" x14ac:dyDescent="0.35">
      <c r="B461" s="7" t="s">
        <v>412</v>
      </c>
      <c r="C461" s="80" t="s">
        <v>931</v>
      </c>
      <c r="D461" s="118" t="s">
        <v>411</v>
      </c>
      <c r="E461" s="115" t="s">
        <v>112</v>
      </c>
      <c r="F461" s="17"/>
      <c r="G461" s="18"/>
      <c r="H461" s="18"/>
      <c r="I461" s="19">
        <v>2</v>
      </c>
      <c r="J461" s="20"/>
      <c r="K461" s="83">
        <f t="shared" si="46"/>
        <v>2</v>
      </c>
      <c r="L461" s="84">
        <v>4870.3540000000003</v>
      </c>
      <c r="M461" s="85">
        <f t="shared" si="47"/>
        <v>9740.7080000000005</v>
      </c>
      <c r="N461" s="86"/>
      <c r="P461" s="119"/>
    </row>
    <row r="462" spans="2:16" s="94" customFormat="1" ht="48" hidden="1" outlineLevel="1" x14ac:dyDescent="0.35">
      <c r="B462" s="7" t="s">
        <v>413</v>
      </c>
      <c r="C462" s="80" t="s">
        <v>931</v>
      </c>
      <c r="D462" s="118" t="s">
        <v>727</v>
      </c>
      <c r="E462" s="115" t="s">
        <v>112</v>
      </c>
      <c r="F462" s="17"/>
      <c r="G462" s="18"/>
      <c r="H462" s="18"/>
      <c r="I462" s="19"/>
      <c r="J462" s="20"/>
      <c r="K462" s="83">
        <f t="shared" si="46"/>
        <v>0</v>
      </c>
      <c r="L462" s="84">
        <v>5817.3503333333329</v>
      </c>
      <c r="M462" s="85">
        <f t="shared" si="47"/>
        <v>0</v>
      </c>
      <c r="N462" s="86"/>
      <c r="P462" s="119"/>
    </row>
    <row r="463" spans="2:16" s="94" customFormat="1" hidden="1" outlineLevel="1" x14ac:dyDescent="0.35">
      <c r="B463" s="8"/>
      <c r="C463" s="109"/>
      <c r="D463" s="110" t="s">
        <v>728</v>
      </c>
      <c r="E463" s="116"/>
      <c r="F463" s="14"/>
      <c r="G463" s="15"/>
      <c r="H463" s="15"/>
      <c r="I463" s="15"/>
      <c r="J463" s="16"/>
      <c r="K463" s="76"/>
      <c r="L463" s="112"/>
      <c r="M463" s="88"/>
      <c r="N463" s="86"/>
    </row>
    <row r="464" spans="2:16" s="94" customFormat="1" hidden="1" outlineLevel="1" x14ac:dyDescent="0.35">
      <c r="B464" s="7" t="s">
        <v>414</v>
      </c>
      <c r="C464" s="80" t="s">
        <v>931</v>
      </c>
      <c r="D464" s="118" t="s">
        <v>419</v>
      </c>
      <c r="E464" s="115" t="s">
        <v>112</v>
      </c>
      <c r="F464" s="17"/>
      <c r="G464" s="18"/>
      <c r="H464" s="18"/>
      <c r="I464" s="19">
        <v>2</v>
      </c>
      <c r="J464" s="20"/>
      <c r="K464" s="83">
        <f t="shared" si="46"/>
        <v>2</v>
      </c>
      <c r="L464" s="84">
        <v>362.53418333333337</v>
      </c>
      <c r="M464" s="85">
        <f t="shared" ref="M464:M486" si="48">K464*L464</f>
        <v>725.06836666666675</v>
      </c>
      <c r="N464" s="86"/>
      <c r="P464" s="119"/>
    </row>
    <row r="465" spans="2:16" s="94" customFormat="1" hidden="1" outlineLevel="1" x14ac:dyDescent="0.35">
      <c r="B465" s="7" t="s">
        <v>415</v>
      </c>
      <c r="C465" s="80" t="s">
        <v>931</v>
      </c>
      <c r="D465" s="118" t="s">
        <v>421</v>
      </c>
      <c r="E465" s="115" t="s">
        <v>112</v>
      </c>
      <c r="F465" s="17"/>
      <c r="G465" s="18"/>
      <c r="H465" s="18"/>
      <c r="I465" s="19">
        <v>6</v>
      </c>
      <c r="J465" s="20"/>
      <c r="K465" s="83">
        <f t="shared" si="46"/>
        <v>6</v>
      </c>
      <c r="L465" s="84">
        <v>400.11171666666672</v>
      </c>
      <c r="M465" s="85">
        <f t="shared" si="48"/>
        <v>2400.6703000000002</v>
      </c>
      <c r="N465" s="86"/>
      <c r="P465" s="119"/>
    </row>
    <row r="466" spans="2:16" s="94" customFormat="1" hidden="1" outlineLevel="1" x14ac:dyDescent="0.35">
      <c r="B466" s="7" t="s">
        <v>416</v>
      </c>
      <c r="C466" s="80" t="s">
        <v>931</v>
      </c>
      <c r="D466" s="118" t="s">
        <v>729</v>
      </c>
      <c r="E466" s="115" t="s">
        <v>112</v>
      </c>
      <c r="F466" s="17"/>
      <c r="G466" s="18"/>
      <c r="H466" s="18"/>
      <c r="I466" s="19"/>
      <c r="J466" s="20"/>
      <c r="K466" s="83">
        <f t="shared" si="46"/>
        <v>0</v>
      </c>
      <c r="L466" s="84">
        <v>159.94688333333337</v>
      </c>
      <c r="M466" s="85">
        <f t="shared" si="48"/>
        <v>0</v>
      </c>
      <c r="N466" s="86"/>
      <c r="P466" s="119"/>
    </row>
    <row r="467" spans="2:16" s="94" customFormat="1" hidden="1" outlineLevel="1" x14ac:dyDescent="0.35">
      <c r="B467" s="7" t="s">
        <v>417</v>
      </c>
      <c r="C467" s="80" t="s">
        <v>931</v>
      </c>
      <c r="D467" s="118" t="s">
        <v>730</v>
      </c>
      <c r="E467" s="115" t="s">
        <v>112</v>
      </c>
      <c r="F467" s="17"/>
      <c r="G467" s="18"/>
      <c r="H467" s="18"/>
      <c r="I467" s="19"/>
      <c r="J467" s="20"/>
      <c r="K467" s="83">
        <f t="shared" si="46"/>
        <v>0</v>
      </c>
      <c r="L467" s="84">
        <v>226.61355000000003</v>
      </c>
      <c r="M467" s="85">
        <f t="shared" si="48"/>
        <v>0</v>
      </c>
      <c r="N467" s="86"/>
      <c r="P467" s="119"/>
    </row>
    <row r="468" spans="2:16" s="94" customFormat="1" hidden="1" outlineLevel="1" x14ac:dyDescent="0.35">
      <c r="B468" s="7" t="s">
        <v>418</v>
      </c>
      <c r="C468" s="80" t="s">
        <v>931</v>
      </c>
      <c r="D468" s="118" t="s">
        <v>731</v>
      </c>
      <c r="E468" s="115" t="s">
        <v>112</v>
      </c>
      <c r="F468" s="17"/>
      <c r="G468" s="18"/>
      <c r="H468" s="18"/>
      <c r="I468" s="19"/>
      <c r="J468" s="20"/>
      <c r="K468" s="83">
        <f t="shared" si="46"/>
        <v>0</v>
      </c>
      <c r="L468" s="84">
        <v>286.61355000000003</v>
      </c>
      <c r="M468" s="85">
        <f t="shared" si="48"/>
        <v>0</v>
      </c>
      <c r="N468" s="86"/>
      <c r="P468" s="119"/>
    </row>
    <row r="469" spans="2:16" s="94" customFormat="1" hidden="1" outlineLevel="1" x14ac:dyDescent="0.35">
      <c r="B469" s="8"/>
      <c r="C469" s="109"/>
      <c r="D469" s="110" t="s">
        <v>423</v>
      </c>
      <c r="E469" s="116"/>
      <c r="F469" s="14"/>
      <c r="G469" s="15"/>
      <c r="H469" s="15"/>
      <c r="I469" s="15"/>
      <c r="J469" s="16"/>
      <c r="K469" s="76">
        <f t="shared" si="46"/>
        <v>0</v>
      </c>
      <c r="L469" s="112"/>
      <c r="M469" s="88">
        <f t="shared" si="48"/>
        <v>0</v>
      </c>
      <c r="N469" s="86"/>
    </row>
    <row r="470" spans="2:16" s="94" customFormat="1" hidden="1" outlineLevel="1" x14ac:dyDescent="0.35">
      <c r="B470" s="7" t="s">
        <v>420</v>
      </c>
      <c r="C470" s="80" t="s">
        <v>931</v>
      </c>
      <c r="D470" s="118" t="s">
        <v>425</v>
      </c>
      <c r="E470" s="115" t="s">
        <v>426</v>
      </c>
      <c r="F470" s="17"/>
      <c r="G470" s="18"/>
      <c r="H470" s="18"/>
      <c r="I470" s="18">
        <v>108</v>
      </c>
      <c r="J470" s="18"/>
      <c r="K470" s="83">
        <f t="shared" si="46"/>
        <v>108</v>
      </c>
      <c r="L470" s="84">
        <v>9</v>
      </c>
      <c r="M470" s="85">
        <f t="shared" si="48"/>
        <v>972</v>
      </c>
      <c r="N470" s="86"/>
      <c r="P470" s="119"/>
    </row>
    <row r="471" spans="2:16" s="94" customFormat="1" hidden="1" outlineLevel="1" x14ac:dyDescent="0.35">
      <c r="B471" s="7" t="s">
        <v>422</v>
      </c>
      <c r="C471" s="80" t="s">
        <v>931</v>
      </c>
      <c r="D471" s="118" t="s">
        <v>732</v>
      </c>
      <c r="E471" s="115" t="s">
        <v>426</v>
      </c>
      <c r="F471" s="17"/>
      <c r="G471" s="18"/>
      <c r="H471" s="18"/>
      <c r="I471" s="18">
        <v>15</v>
      </c>
      <c r="J471" s="18"/>
      <c r="K471" s="83">
        <f t="shared" si="46"/>
        <v>15</v>
      </c>
      <c r="L471" s="84">
        <v>38.473870000000005</v>
      </c>
      <c r="M471" s="85">
        <f t="shared" si="48"/>
        <v>577.10805000000005</v>
      </c>
      <c r="N471" s="86"/>
      <c r="P471" s="119"/>
    </row>
    <row r="472" spans="2:16" s="94" customFormat="1" ht="48" hidden="1" outlineLevel="1" x14ac:dyDescent="0.35">
      <c r="B472" s="7" t="s">
        <v>424</v>
      </c>
      <c r="C472" s="80" t="s">
        <v>931</v>
      </c>
      <c r="D472" s="118" t="s">
        <v>430</v>
      </c>
      <c r="E472" s="115" t="s">
        <v>185</v>
      </c>
      <c r="F472" s="17"/>
      <c r="G472" s="18"/>
      <c r="H472" s="18"/>
      <c r="I472" s="18">
        <v>20</v>
      </c>
      <c r="J472" s="18"/>
      <c r="K472" s="83">
        <f t="shared" si="46"/>
        <v>20</v>
      </c>
      <c r="L472" s="84">
        <v>133.27045000000001</v>
      </c>
      <c r="M472" s="85">
        <f t="shared" si="48"/>
        <v>2665.4090000000001</v>
      </c>
      <c r="N472" s="86"/>
      <c r="P472" s="119"/>
    </row>
    <row r="473" spans="2:16" s="94" customFormat="1" ht="48" hidden="1" outlineLevel="1" x14ac:dyDescent="0.35">
      <c r="B473" s="7" t="s">
        <v>427</v>
      </c>
      <c r="C473" s="80" t="s">
        <v>931</v>
      </c>
      <c r="D473" s="118" t="s">
        <v>733</v>
      </c>
      <c r="E473" s="115" t="s">
        <v>185</v>
      </c>
      <c r="F473" s="17"/>
      <c r="G473" s="18"/>
      <c r="H473" s="18"/>
      <c r="I473" s="18"/>
      <c r="J473" s="18"/>
      <c r="K473" s="83">
        <f t="shared" si="46"/>
        <v>0</v>
      </c>
      <c r="L473" s="84">
        <v>120.27045</v>
      </c>
      <c r="M473" s="85">
        <f t="shared" si="48"/>
        <v>0</v>
      </c>
      <c r="N473" s="86"/>
      <c r="P473" s="119"/>
    </row>
    <row r="474" spans="2:16" s="94" customFormat="1" ht="48" hidden="1" outlineLevel="1" x14ac:dyDescent="0.35">
      <c r="B474" s="7" t="s">
        <v>428</v>
      </c>
      <c r="C474" s="80" t="s">
        <v>931</v>
      </c>
      <c r="D474" s="118" t="s">
        <v>734</v>
      </c>
      <c r="E474" s="115" t="s">
        <v>185</v>
      </c>
      <c r="F474" s="17"/>
      <c r="G474" s="18"/>
      <c r="H474" s="18"/>
      <c r="I474" s="18"/>
      <c r="J474" s="18"/>
      <c r="K474" s="83">
        <f t="shared" si="46"/>
        <v>0</v>
      </c>
      <c r="L474" s="84">
        <v>112.93711666666667</v>
      </c>
      <c r="M474" s="85">
        <f t="shared" si="48"/>
        <v>0</v>
      </c>
      <c r="N474" s="86"/>
      <c r="P474" s="119"/>
    </row>
    <row r="475" spans="2:16" s="94" customFormat="1" ht="48" hidden="1" outlineLevel="1" x14ac:dyDescent="0.35">
      <c r="B475" s="7" t="s">
        <v>429</v>
      </c>
      <c r="C475" s="80" t="s">
        <v>931</v>
      </c>
      <c r="D475" s="118" t="s">
        <v>735</v>
      </c>
      <c r="E475" s="115" t="s">
        <v>185</v>
      </c>
      <c r="F475" s="17"/>
      <c r="G475" s="18"/>
      <c r="H475" s="18"/>
      <c r="I475" s="18"/>
      <c r="J475" s="18"/>
      <c r="K475" s="83">
        <f t="shared" si="46"/>
        <v>0</v>
      </c>
      <c r="L475" s="84">
        <v>110.93711666666667</v>
      </c>
      <c r="M475" s="85">
        <f t="shared" si="48"/>
        <v>0</v>
      </c>
      <c r="N475" s="86"/>
      <c r="P475" s="119"/>
    </row>
    <row r="476" spans="2:16" s="94" customFormat="1" ht="48" hidden="1" outlineLevel="1" x14ac:dyDescent="0.35">
      <c r="B476" s="7" t="s">
        <v>431</v>
      </c>
      <c r="C476" s="80" t="s">
        <v>931</v>
      </c>
      <c r="D476" s="118" t="s">
        <v>432</v>
      </c>
      <c r="E476" s="115" t="s">
        <v>185</v>
      </c>
      <c r="F476" s="17"/>
      <c r="G476" s="18"/>
      <c r="H476" s="18"/>
      <c r="I476" s="18">
        <v>6</v>
      </c>
      <c r="J476" s="18"/>
      <c r="K476" s="83">
        <f t="shared" si="46"/>
        <v>6</v>
      </c>
      <c r="L476" s="84">
        <v>103.93711666666667</v>
      </c>
      <c r="M476" s="85">
        <f t="shared" si="48"/>
        <v>623.62270000000001</v>
      </c>
      <c r="N476" s="86"/>
      <c r="P476" s="119"/>
    </row>
    <row r="477" spans="2:16" s="94" customFormat="1" hidden="1" outlineLevel="1" x14ac:dyDescent="0.35">
      <c r="B477" s="7" t="s">
        <v>433</v>
      </c>
      <c r="C477" s="80" t="s">
        <v>931</v>
      </c>
      <c r="D477" s="118" t="s">
        <v>736</v>
      </c>
      <c r="E477" s="115" t="s">
        <v>36</v>
      </c>
      <c r="F477" s="17"/>
      <c r="G477" s="18"/>
      <c r="H477" s="18"/>
      <c r="I477" s="18">
        <v>1</v>
      </c>
      <c r="J477" s="18"/>
      <c r="K477" s="83">
        <f t="shared" si="46"/>
        <v>1</v>
      </c>
      <c r="L477" s="84">
        <v>325</v>
      </c>
      <c r="M477" s="85">
        <f t="shared" si="48"/>
        <v>325</v>
      </c>
      <c r="N477" s="86"/>
      <c r="P477" s="119"/>
    </row>
    <row r="478" spans="2:16" s="94" customFormat="1" hidden="1" outlineLevel="1" x14ac:dyDescent="0.35">
      <c r="B478" s="7" t="s">
        <v>434</v>
      </c>
      <c r="C478" s="80" t="s">
        <v>931</v>
      </c>
      <c r="D478" s="118" t="s">
        <v>441</v>
      </c>
      <c r="E478" s="115" t="s">
        <v>36</v>
      </c>
      <c r="F478" s="17"/>
      <c r="G478" s="18"/>
      <c r="H478" s="18"/>
      <c r="I478" s="18">
        <v>4</v>
      </c>
      <c r="J478" s="18"/>
      <c r="K478" s="83">
        <f t="shared" si="46"/>
        <v>4</v>
      </c>
      <c r="L478" s="84">
        <v>290</v>
      </c>
      <c r="M478" s="85">
        <f t="shared" si="48"/>
        <v>1160</v>
      </c>
      <c r="N478" s="86"/>
      <c r="P478" s="119"/>
    </row>
    <row r="479" spans="2:16" s="94" customFormat="1" hidden="1" outlineLevel="1" x14ac:dyDescent="0.35">
      <c r="B479" s="7" t="s">
        <v>435</v>
      </c>
      <c r="C479" s="80" t="s">
        <v>931</v>
      </c>
      <c r="D479" s="118" t="s">
        <v>737</v>
      </c>
      <c r="E479" s="115" t="s">
        <v>36</v>
      </c>
      <c r="F479" s="17"/>
      <c r="G479" s="18"/>
      <c r="H479" s="18"/>
      <c r="I479" s="18"/>
      <c r="J479" s="18"/>
      <c r="K479" s="83">
        <f t="shared" si="46"/>
        <v>0</v>
      </c>
      <c r="L479" s="84">
        <v>365</v>
      </c>
      <c r="M479" s="85">
        <f t="shared" si="48"/>
        <v>0</v>
      </c>
      <c r="N479" s="86"/>
      <c r="P479" s="119"/>
    </row>
    <row r="480" spans="2:16" s="94" customFormat="1" hidden="1" outlineLevel="1" x14ac:dyDescent="0.35">
      <c r="B480" s="7" t="s">
        <v>436</v>
      </c>
      <c r="C480" s="80" t="s">
        <v>931</v>
      </c>
      <c r="D480" s="118" t="s">
        <v>445</v>
      </c>
      <c r="E480" s="115" t="s">
        <v>36</v>
      </c>
      <c r="F480" s="17"/>
      <c r="G480" s="18"/>
      <c r="H480" s="18"/>
      <c r="I480" s="18">
        <v>4</v>
      </c>
      <c r="J480" s="18"/>
      <c r="K480" s="83">
        <f t="shared" si="46"/>
        <v>4</v>
      </c>
      <c r="L480" s="84">
        <v>209.92735000000002</v>
      </c>
      <c r="M480" s="85">
        <f t="shared" si="48"/>
        <v>839.70940000000007</v>
      </c>
      <c r="N480" s="86"/>
      <c r="P480" s="119"/>
    </row>
    <row r="481" spans="2:16" s="94" customFormat="1" hidden="1" outlineLevel="1" x14ac:dyDescent="0.35">
      <c r="B481" s="7" t="s">
        <v>437</v>
      </c>
      <c r="C481" s="80" t="s">
        <v>931</v>
      </c>
      <c r="D481" s="118" t="s">
        <v>443</v>
      </c>
      <c r="E481" s="115" t="s">
        <v>36</v>
      </c>
      <c r="F481" s="17"/>
      <c r="G481" s="18"/>
      <c r="H481" s="18"/>
      <c r="I481" s="18"/>
      <c r="J481" s="18"/>
      <c r="K481" s="83">
        <f t="shared" si="46"/>
        <v>0</v>
      </c>
      <c r="L481" s="84">
        <v>660.05555000000004</v>
      </c>
      <c r="M481" s="85">
        <f t="shared" si="48"/>
        <v>0</v>
      </c>
      <c r="N481" s="86"/>
      <c r="P481" s="119"/>
    </row>
    <row r="482" spans="2:16" s="94" customFormat="1" hidden="1" outlineLevel="1" x14ac:dyDescent="0.35">
      <c r="B482" s="8"/>
      <c r="C482" s="109"/>
      <c r="D482" s="110" t="s">
        <v>446</v>
      </c>
      <c r="E482" s="116"/>
      <c r="F482" s="14"/>
      <c r="G482" s="15"/>
      <c r="H482" s="15"/>
      <c r="I482" s="15"/>
      <c r="J482" s="16"/>
      <c r="K482" s="76">
        <f t="shared" si="46"/>
        <v>0</v>
      </c>
      <c r="L482" s="112"/>
      <c r="M482" s="88">
        <f t="shared" si="48"/>
        <v>0</v>
      </c>
      <c r="N482" s="86"/>
    </row>
    <row r="483" spans="2:16" s="94" customFormat="1" ht="48" hidden="1" outlineLevel="1" x14ac:dyDescent="0.35">
      <c r="B483" s="7" t="s">
        <v>438</v>
      </c>
      <c r="C483" s="80" t="s">
        <v>931</v>
      </c>
      <c r="D483" s="118" t="s">
        <v>448</v>
      </c>
      <c r="E483" s="115" t="s">
        <v>76</v>
      </c>
      <c r="F483" s="17"/>
      <c r="G483" s="18"/>
      <c r="H483" s="18"/>
      <c r="I483" s="19">
        <v>1</v>
      </c>
      <c r="J483" s="20"/>
      <c r="K483" s="83">
        <f t="shared" si="46"/>
        <v>1</v>
      </c>
      <c r="L483" s="84">
        <v>3226</v>
      </c>
      <c r="M483" s="85">
        <f t="shared" si="48"/>
        <v>3226</v>
      </c>
      <c r="N483" s="86"/>
      <c r="P483" s="119"/>
    </row>
    <row r="484" spans="2:16" s="94" customFormat="1" ht="48" hidden="1" outlineLevel="1" x14ac:dyDescent="0.35">
      <c r="B484" s="7" t="s">
        <v>439</v>
      </c>
      <c r="C484" s="80" t="s">
        <v>931</v>
      </c>
      <c r="D484" s="118" t="s">
        <v>738</v>
      </c>
      <c r="E484" s="115" t="s">
        <v>76</v>
      </c>
      <c r="F484" s="17"/>
      <c r="G484" s="18"/>
      <c r="H484" s="18"/>
      <c r="I484" s="19">
        <v>1</v>
      </c>
      <c r="J484" s="20"/>
      <c r="K484" s="83">
        <f t="shared" si="46"/>
        <v>1</v>
      </c>
      <c r="L484" s="84">
        <v>3226</v>
      </c>
      <c r="M484" s="85">
        <f t="shared" si="48"/>
        <v>3226</v>
      </c>
      <c r="N484" s="86"/>
      <c r="P484" s="119"/>
    </row>
    <row r="485" spans="2:16" s="94" customFormat="1" ht="48" hidden="1" outlineLevel="1" x14ac:dyDescent="0.35">
      <c r="B485" s="7" t="s">
        <v>440</v>
      </c>
      <c r="C485" s="80" t="s">
        <v>931</v>
      </c>
      <c r="D485" s="118" t="s">
        <v>451</v>
      </c>
      <c r="E485" s="115" t="s">
        <v>76</v>
      </c>
      <c r="F485" s="17"/>
      <c r="G485" s="18"/>
      <c r="H485" s="18"/>
      <c r="I485" s="19">
        <v>1</v>
      </c>
      <c r="J485" s="20"/>
      <c r="K485" s="83">
        <f t="shared" si="46"/>
        <v>1</v>
      </c>
      <c r="L485" s="84">
        <v>3226</v>
      </c>
      <c r="M485" s="85">
        <f t="shared" si="48"/>
        <v>3226</v>
      </c>
      <c r="N485" s="86"/>
      <c r="P485" s="119"/>
    </row>
    <row r="486" spans="2:16" s="94" customFormat="1" ht="48" hidden="1" outlineLevel="1" x14ac:dyDescent="0.35">
      <c r="B486" s="7" t="s">
        <v>442</v>
      </c>
      <c r="C486" s="80" t="s">
        <v>931</v>
      </c>
      <c r="D486" s="118" t="s">
        <v>739</v>
      </c>
      <c r="E486" s="115" t="s">
        <v>76</v>
      </c>
      <c r="F486" s="17"/>
      <c r="G486" s="18"/>
      <c r="H486" s="18"/>
      <c r="I486" s="19"/>
      <c r="J486" s="20"/>
      <c r="K486" s="83">
        <f t="shared" si="46"/>
        <v>0</v>
      </c>
      <c r="L486" s="84">
        <v>3226</v>
      </c>
      <c r="M486" s="85">
        <f t="shared" si="48"/>
        <v>0</v>
      </c>
      <c r="N486" s="86"/>
      <c r="P486" s="119"/>
    </row>
    <row r="487" spans="2:16" s="94" customFormat="1" ht="48" hidden="1" outlineLevel="1" x14ac:dyDescent="0.35">
      <c r="B487" s="7" t="s">
        <v>444</v>
      </c>
      <c r="C487" s="80" t="s">
        <v>931</v>
      </c>
      <c r="D487" s="118" t="s">
        <v>740</v>
      </c>
      <c r="E487" s="115" t="s">
        <v>76</v>
      </c>
      <c r="F487" s="17"/>
      <c r="G487" s="18"/>
      <c r="H487" s="18"/>
      <c r="I487" s="19"/>
      <c r="J487" s="20"/>
      <c r="K487" s="83">
        <f>SUM(F487:J487)</f>
        <v>0</v>
      </c>
      <c r="L487" s="84">
        <v>3226</v>
      </c>
      <c r="M487" s="85">
        <f>K487*L487</f>
        <v>0</v>
      </c>
      <c r="N487" s="86"/>
      <c r="P487" s="119"/>
    </row>
    <row r="488" spans="2:16" s="94" customFormat="1" ht="48" hidden="1" outlineLevel="1" x14ac:dyDescent="0.35">
      <c r="B488" s="7" t="s">
        <v>447</v>
      </c>
      <c r="C488" s="80" t="s">
        <v>931</v>
      </c>
      <c r="D488" s="118" t="s">
        <v>741</v>
      </c>
      <c r="E488" s="115" t="s">
        <v>76</v>
      </c>
      <c r="F488" s="17"/>
      <c r="G488" s="18"/>
      <c r="H488" s="18"/>
      <c r="I488" s="19"/>
      <c r="J488" s="20"/>
      <c r="K488" s="83">
        <f>SUM(F488:J488)</f>
        <v>0</v>
      </c>
      <c r="L488" s="84">
        <v>3226</v>
      </c>
      <c r="M488" s="85">
        <f>K488*L488</f>
        <v>0</v>
      </c>
      <c r="N488" s="86"/>
      <c r="P488" s="119"/>
    </row>
    <row r="489" spans="2:16" s="94" customFormat="1" ht="48" hidden="1" outlineLevel="1" x14ac:dyDescent="0.35">
      <c r="B489" s="7" t="s">
        <v>449</v>
      </c>
      <c r="C489" s="80" t="s">
        <v>931</v>
      </c>
      <c r="D489" s="118" t="s">
        <v>742</v>
      </c>
      <c r="E489" s="115" t="s">
        <v>76</v>
      </c>
      <c r="F489" s="17"/>
      <c r="G489" s="18"/>
      <c r="H489" s="18"/>
      <c r="I489" s="19"/>
      <c r="J489" s="20"/>
      <c r="K489" s="83">
        <f>SUM(F489:J489)</f>
        <v>0</v>
      </c>
      <c r="L489" s="84">
        <v>3226</v>
      </c>
      <c r="M489" s="85">
        <f>K489*L489</f>
        <v>0</v>
      </c>
      <c r="N489" s="86"/>
      <c r="P489" s="119"/>
    </row>
    <row r="490" spans="2:16" s="94" customFormat="1" hidden="1" outlineLevel="1" x14ac:dyDescent="0.35">
      <c r="B490" s="8"/>
      <c r="C490" s="109"/>
      <c r="D490" s="110" t="s">
        <v>452</v>
      </c>
      <c r="E490" s="116"/>
      <c r="F490" s="14"/>
      <c r="G490" s="15"/>
      <c r="H490" s="15"/>
      <c r="I490" s="15"/>
      <c r="J490" s="16"/>
      <c r="K490" s="76">
        <f>SUM(F490:J490)</f>
        <v>0</v>
      </c>
      <c r="L490" s="112"/>
      <c r="M490" s="88">
        <f>K490*L490</f>
        <v>0</v>
      </c>
      <c r="N490" s="86"/>
    </row>
    <row r="491" spans="2:16" s="94" customFormat="1" ht="48.75" hidden="1" outlineLevel="1" thickBot="1" x14ac:dyDescent="0.4">
      <c r="B491" s="9" t="s">
        <v>450</v>
      </c>
      <c r="C491" s="128" t="s">
        <v>931</v>
      </c>
      <c r="D491" s="129" t="s">
        <v>743</v>
      </c>
      <c r="E491" s="130" t="s">
        <v>14</v>
      </c>
      <c r="F491" s="181"/>
      <c r="G491" s="182"/>
      <c r="H491" s="182"/>
      <c r="I491" s="183">
        <v>1</v>
      </c>
      <c r="J491" s="184"/>
      <c r="K491" s="104">
        <f>SUM(F491:J491)</f>
        <v>1</v>
      </c>
      <c r="L491" s="185">
        <v>5226</v>
      </c>
      <c r="M491" s="186">
        <f>K491*L491</f>
        <v>5226</v>
      </c>
      <c r="N491" s="86"/>
      <c r="P491" s="119"/>
    </row>
    <row r="492" spans="2:16" collapsed="1" x14ac:dyDescent="0.35">
      <c r="K492" s="135"/>
      <c r="L492" s="135"/>
      <c r="M492" s="135"/>
      <c r="N492" s="135"/>
    </row>
    <row r="493" spans="2:16" x14ac:dyDescent="0.35">
      <c r="J493" s="136"/>
      <c r="K493" s="270" t="s">
        <v>453</v>
      </c>
      <c r="L493" s="270"/>
      <c r="M493" s="136">
        <f>M9+M25+M44+M62+M105+M113+M124+M126+M149+M176+M203+M226+M233+M236+M294+M404+M431+M455</f>
        <v>1066862.2692458401</v>
      </c>
      <c r="N493" s="137"/>
    </row>
    <row r="494" spans="2:16" x14ac:dyDescent="0.35">
      <c r="E494" s="138"/>
      <c r="F494" s="138"/>
      <c r="G494" s="138"/>
      <c r="H494" s="138"/>
      <c r="I494" s="138"/>
      <c r="J494" s="139"/>
      <c r="K494" s="139" t="s">
        <v>454</v>
      </c>
      <c r="L494" s="140">
        <f>BDI!D17</f>
        <v>0.2552281167108752</v>
      </c>
      <c r="M494" s="141">
        <f>M493*L494</f>
        <v>272293.24776950647</v>
      </c>
      <c r="N494" s="142"/>
    </row>
    <row r="495" spans="2:16" x14ac:dyDescent="0.35">
      <c r="E495" s="143"/>
      <c r="F495" s="143"/>
      <c r="G495" s="143"/>
      <c r="H495" s="143"/>
      <c r="I495" s="143"/>
      <c r="J495" s="144"/>
      <c r="K495" s="271" t="s">
        <v>9</v>
      </c>
      <c r="L495" s="271"/>
      <c r="M495" s="144">
        <f>SUM(M493:M494)</f>
        <v>1339155.5170153466</v>
      </c>
      <c r="N495" s="142"/>
    </row>
    <row r="496" spans="2:16" x14ac:dyDescent="0.35">
      <c r="K496" s="135"/>
      <c r="L496" s="135"/>
      <c r="M496" s="135"/>
      <c r="N496" s="135"/>
    </row>
    <row r="497" spans="2:32" x14ac:dyDescent="0.35">
      <c r="L497" s="145">
        <f>1+L494</f>
        <v>1.2552281167108752</v>
      </c>
      <c r="M497" s="146"/>
    </row>
    <row r="498" spans="2:32" x14ac:dyDescent="0.35">
      <c r="L498" s="148"/>
      <c r="M498" s="148"/>
    </row>
    <row r="499" spans="2:32" s="94" customFormat="1" x14ac:dyDescent="0.35">
      <c r="B499" s="131"/>
      <c r="C499" s="132"/>
      <c r="D499" s="133"/>
      <c r="E499" s="134"/>
      <c r="F499" s="134"/>
      <c r="G499" s="134"/>
      <c r="H499" s="134"/>
      <c r="I499" s="134"/>
      <c r="J499" s="134"/>
      <c r="N499" s="147"/>
      <c r="O499" s="98"/>
      <c r="P499" s="98"/>
      <c r="Q499" s="98"/>
      <c r="R499" s="98"/>
      <c r="S499" s="98"/>
      <c r="T499" s="98"/>
      <c r="U499" s="98"/>
      <c r="V499" s="98"/>
      <c r="W499" s="98"/>
      <c r="X499" s="98"/>
      <c r="Y499" s="98"/>
      <c r="Z499" s="98"/>
      <c r="AA499" s="98"/>
      <c r="AB499" s="98"/>
      <c r="AC499" s="98"/>
      <c r="AD499" s="98"/>
      <c r="AE499" s="98"/>
      <c r="AF499" s="98"/>
    </row>
    <row r="500" spans="2:32" s="94" customFormat="1" x14ac:dyDescent="0.35">
      <c r="B500" s="131"/>
      <c r="C500" s="132"/>
      <c r="D500" s="133"/>
      <c r="E500" s="134"/>
      <c r="F500" s="134"/>
      <c r="G500" s="134"/>
      <c r="H500" s="134"/>
      <c r="I500" s="134"/>
      <c r="J500" s="134"/>
      <c r="L500" s="149"/>
      <c r="N500" s="147"/>
      <c r="O500" s="98"/>
      <c r="P500" s="98"/>
      <c r="Q500" s="98"/>
      <c r="R500" s="98"/>
      <c r="S500" s="98"/>
      <c r="T500" s="98"/>
      <c r="U500" s="98"/>
      <c r="V500" s="98"/>
      <c r="W500" s="98"/>
      <c r="X500" s="98"/>
      <c r="Y500" s="98"/>
      <c r="Z500" s="98"/>
      <c r="AA500" s="98"/>
      <c r="AB500" s="98"/>
      <c r="AC500" s="98"/>
      <c r="AD500" s="98"/>
      <c r="AE500" s="98"/>
      <c r="AF500" s="98"/>
    </row>
  </sheetData>
  <sheetProtection selectLockedCells="1"/>
  <mergeCells count="15">
    <mergeCell ref="M7:M8"/>
    <mergeCell ref="K493:L493"/>
    <mergeCell ref="K495:L495"/>
    <mergeCell ref="G7:G8"/>
    <mergeCell ref="H7:H8"/>
    <mergeCell ref="I7:I8"/>
    <mergeCell ref="J7:J8"/>
    <mergeCell ref="K7:K8"/>
    <mergeCell ref="L7:L8"/>
    <mergeCell ref="F7:F8"/>
    <mergeCell ref="D2:D5"/>
    <mergeCell ref="B7:B8"/>
    <mergeCell ref="C7:C8"/>
    <mergeCell ref="D7:D8"/>
    <mergeCell ref="E7:E8"/>
  </mergeCells>
  <conditionalFormatting sqref="L430 L417:L422 L424:L428 L433:L440 L442:L451 L453:L454 L457:L462 L464:L468 L470:L481 L483:L489 L491 L406:L415 L202 L228 L230:L232 L172:L175 L125 L128:L137 L115:L120 L122:L123 L106:L112 L139:L148 L151:L157 L205:L214 L216:L225 L234:L235 L296:L312 L314:L327 L329:L331 L333:L335 L337:L338 L340:L347 L349:L356 L358:L365 L367:L374 L376:L383 L385:L392 L394:L397 L399:L403 L15 L21:L24 L41:L43 L17:L19 L81:L84 L27:L39 L64:L79 L86:L92 L95:L100 L45:L61 L102:L104 L196:L197 L263:L273 L293 L275:L291 L178:L194 L159:L170 L238:L261 L11:L13">
    <cfRule type="cellIs" dxfId="7" priority="4" operator="greaterThan">
      <formula>0</formula>
    </cfRule>
  </conditionalFormatting>
  <conditionalFormatting sqref="L94">
    <cfRule type="cellIs" dxfId="6" priority="3" operator="greaterThan">
      <formula>0</formula>
    </cfRule>
  </conditionalFormatting>
  <conditionalFormatting sqref="L94">
    <cfRule type="cellIs" dxfId="5" priority="2" operator="greaterThan">
      <formula>0</formula>
    </cfRule>
  </conditionalFormatting>
  <conditionalFormatting sqref="L199:L200">
    <cfRule type="cellIs" dxfId="4" priority="1" operator="greaterThan">
      <formula>0</formula>
    </cfRule>
  </conditionalFormatting>
  <printOptions horizontalCentered="1"/>
  <pageMargins left="0.39370078740157483" right="0.39370078740157483" top="0.78740157480314965" bottom="0.59055118110236227" header="0.39370078740157483" footer="0.39370078740157483"/>
  <pageSetup paperSize="9" scale="47" fitToHeight="1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500"/>
  <sheetViews>
    <sheetView showGridLines="0" showZeros="0" zoomScale="48" zoomScaleNormal="48" zoomScaleSheetLayoutView="95" workbookViewId="0">
      <pane ySplit="8" topLeftCell="A9" activePane="bottomLeft" state="frozen"/>
      <selection activeCell="O124" sqref="O124"/>
      <selection pane="bottomLeft" activeCell="O124" sqref="O124"/>
    </sheetView>
  </sheetViews>
  <sheetFormatPr defaultColWidth="10.28515625" defaultRowHeight="24" outlineLevelRow="1" outlineLevelCol="1" x14ac:dyDescent="0.35"/>
  <cols>
    <col min="1" max="1" width="2.140625" style="94" customWidth="1"/>
    <col min="2" max="2" width="12.28515625" style="131" customWidth="1"/>
    <col min="3" max="3" width="25" style="132" customWidth="1"/>
    <col min="4" max="4" width="138.85546875" style="133" customWidth="1"/>
    <col min="5" max="5" width="11.42578125" style="134" customWidth="1"/>
    <col min="6" max="10" width="17.85546875" style="134" hidden="1" customWidth="1" outlineLevel="1"/>
    <col min="11" max="11" width="27.28515625" style="94" bestFit="1" customWidth="1" collapsed="1"/>
    <col min="12" max="12" width="41" style="94" bestFit="1" customWidth="1"/>
    <col min="13" max="13" width="37.28515625" style="94" bestFit="1" customWidth="1"/>
    <col min="14" max="14" width="2.42578125" style="147" customWidth="1"/>
    <col min="15" max="15" width="25.85546875" style="98" bestFit="1" customWidth="1"/>
    <col min="16" max="16" width="20.28515625" style="98" bestFit="1" customWidth="1"/>
    <col min="17" max="17" width="13" style="98" bestFit="1" customWidth="1"/>
    <col min="18" max="18" width="12.140625" style="98" bestFit="1" customWidth="1"/>
    <col min="19" max="16384" width="10.28515625" style="98"/>
  </cols>
  <sheetData>
    <row r="1" spans="1:15" s="42" customFormat="1" x14ac:dyDescent="0.25">
      <c r="A1" s="36"/>
      <c r="B1" s="37"/>
      <c r="C1" s="38"/>
      <c r="D1" s="37"/>
      <c r="E1" s="37"/>
      <c r="F1" s="37"/>
      <c r="G1" s="37"/>
      <c r="H1" s="37"/>
      <c r="I1" s="37"/>
      <c r="J1" s="37"/>
      <c r="K1" s="39"/>
      <c r="L1" s="40"/>
      <c r="M1" s="40"/>
      <c r="N1" s="41"/>
    </row>
    <row r="2" spans="1:15" s="42" customFormat="1" x14ac:dyDescent="0.25">
      <c r="A2" s="36"/>
      <c r="B2" s="43"/>
      <c r="C2" s="44"/>
      <c r="D2" s="272" t="s">
        <v>840</v>
      </c>
      <c r="E2" s="45"/>
      <c r="F2" s="45"/>
      <c r="G2" s="45"/>
      <c r="H2" s="45"/>
      <c r="I2" s="45"/>
      <c r="J2" s="45"/>
      <c r="K2" s="46"/>
      <c r="L2" s="197" t="s">
        <v>0</v>
      </c>
      <c r="M2" s="47">
        <f>M495</f>
        <v>1325858.4238655283</v>
      </c>
      <c r="N2" s="41"/>
      <c r="O2" s="48"/>
    </row>
    <row r="3" spans="1:15" s="42" customFormat="1" x14ac:dyDescent="0.25">
      <c r="A3" s="36"/>
      <c r="B3" s="49"/>
      <c r="C3" s="50"/>
      <c r="D3" s="273"/>
      <c r="E3" s="51"/>
      <c r="F3" s="51"/>
      <c r="G3" s="51"/>
      <c r="H3" s="51"/>
      <c r="I3" s="51"/>
      <c r="J3" s="51"/>
      <c r="K3" s="52"/>
      <c r="L3" s="53" t="s">
        <v>1</v>
      </c>
      <c r="M3" s="54">
        <f>1390*5</f>
        <v>6950</v>
      </c>
      <c r="N3" s="41"/>
      <c r="O3" s="48"/>
    </row>
    <row r="4" spans="1:15" s="42" customFormat="1" x14ac:dyDescent="0.25">
      <c r="A4" s="36"/>
      <c r="B4" s="49"/>
      <c r="C4" s="50"/>
      <c r="D4" s="273"/>
      <c r="E4" s="51"/>
      <c r="F4" s="51"/>
      <c r="G4" s="51"/>
      <c r="H4" s="51"/>
      <c r="I4" s="51"/>
      <c r="J4" s="51"/>
      <c r="K4" s="52"/>
      <c r="L4" s="53" t="s">
        <v>2</v>
      </c>
      <c r="M4" s="55">
        <f>M2/M3</f>
        <v>190.77099623964435</v>
      </c>
      <c r="N4" s="41"/>
    </row>
    <row r="5" spans="1:15" s="42" customFormat="1" x14ac:dyDescent="0.25">
      <c r="A5" s="36"/>
      <c r="B5" s="56"/>
      <c r="C5" s="57"/>
      <c r="D5" s="273"/>
      <c r="E5" s="37"/>
      <c r="F5" s="37"/>
      <c r="G5" s="37"/>
      <c r="H5" s="37"/>
      <c r="I5" s="37"/>
      <c r="J5" s="37"/>
      <c r="K5" s="58"/>
      <c r="L5" s="58"/>
      <c r="M5" s="58"/>
      <c r="N5" s="41"/>
    </row>
    <row r="6" spans="1:15" s="42" customFormat="1" ht="24.75" thickBot="1" x14ac:dyDescent="0.3">
      <c r="A6" s="36"/>
      <c r="B6" s="37"/>
      <c r="C6" s="38"/>
      <c r="D6" s="37"/>
      <c r="E6" s="37"/>
      <c r="F6" s="37"/>
      <c r="G6" s="37"/>
      <c r="H6" s="37"/>
      <c r="I6" s="37"/>
      <c r="J6" s="37"/>
      <c r="K6" s="37"/>
      <c r="L6" s="37"/>
      <c r="M6" s="37"/>
      <c r="N6" s="41"/>
    </row>
    <row r="7" spans="1:15" s="61" customFormat="1" ht="22.5" x14ac:dyDescent="0.3">
      <c r="A7" s="59"/>
      <c r="B7" s="276" t="s">
        <v>3</v>
      </c>
      <c r="C7" s="278" t="s">
        <v>4</v>
      </c>
      <c r="D7" s="280" t="s">
        <v>5</v>
      </c>
      <c r="E7" s="282" t="s">
        <v>6</v>
      </c>
      <c r="F7" s="285" t="s">
        <v>490</v>
      </c>
      <c r="G7" s="287" t="s">
        <v>489</v>
      </c>
      <c r="H7" s="287" t="s">
        <v>488</v>
      </c>
      <c r="I7" s="287" t="s">
        <v>487</v>
      </c>
      <c r="J7" s="274" t="s">
        <v>486</v>
      </c>
      <c r="K7" s="280" t="s">
        <v>7</v>
      </c>
      <c r="L7" s="289" t="s">
        <v>8</v>
      </c>
      <c r="M7" s="268" t="s">
        <v>9</v>
      </c>
      <c r="N7" s="60"/>
    </row>
    <row r="8" spans="1:15" s="63" customFormat="1" ht="23.25" thickBot="1" x14ac:dyDescent="0.35">
      <c r="A8" s="62"/>
      <c r="B8" s="277"/>
      <c r="C8" s="279"/>
      <c r="D8" s="281"/>
      <c r="E8" s="283"/>
      <c r="F8" s="286"/>
      <c r="G8" s="288"/>
      <c r="H8" s="288"/>
      <c r="I8" s="288"/>
      <c r="J8" s="275"/>
      <c r="K8" s="284"/>
      <c r="L8" s="290"/>
      <c r="M8" s="269"/>
      <c r="N8" s="60"/>
    </row>
    <row r="9" spans="1:15" s="72" customFormat="1" ht="24.75" thickBot="1" x14ac:dyDescent="0.35">
      <c r="A9" s="64"/>
      <c r="B9" s="65" t="s">
        <v>10</v>
      </c>
      <c r="C9" s="66"/>
      <c r="D9" s="67"/>
      <c r="E9" s="67"/>
      <c r="F9" s="65"/>
      <c r="G9" s="67"/>
      <c r="H9" s="67"/>
      <c r="I9" s="67"/>
      <c r="J9" s="68"/>
      <c r="K9" s="69"/>
      <c r="L9" s="67"/>
      <c r="M9" s="70">
        <f>SUM(M10:M24)</f>
        <v>31426.517110000001</v>
      </c>
      <c r="N9" s="71"/>
    </row>
    <row r="10" spans="1:15" s="63" customFormat="1" hidden="1" outlineLevel="1" x14ac:dyDescent="0.3">
      <c r="A10" s="62"/>
      <c r="B10" s="4"/>
      <c r="C10" s="73"/>
      <c r="D10" s="74" t="s">
        <v>11</v>
      </c>
      <c r="E10" s="75"/>
      <c r="F10" s="11"/>
      <c r="G10" s="12"/>
      <c r="H10" s="12"/>
      <c r="I10" s="12"/>
      <c r="J10" s="13"/>
      <c r="K10" s="76"/>
      <c r="L10" s="77">
        <v>0</v>
      </c>
      <c r="M10" s="78"/>
      <c r="N10" s="79"/>
    </row>
    <row r="11" spans="1:15" s="63" customFormat="1" ht="48" hidden="1" outlineLevel="1" x14ac:dyDescent="0.3">
      <c r="A11" s="62"/>
      <c r="B11" s="5" t="s">
        <v>12</v>
      </c>
      <c r="C11" s="80" t="s">
        <v>935</v>
      </c>
      <c r="D11" s="81" t="s">
        <v>13</v>
      </c>
      <c r="E11" s="82" t="s">
        <v>14</v>
      </c>
      <c r="F11" s="17"/>
      <c r="G11" s="18"/>
      <c r="H11" s="18"/>
      <c r="I11" s="19"/>
      <c r="J11" s="20">
        <v>0.2</v>
      </c>
      <c r="K11" s="83">
        <f>SUM(F11:J11)</f>
        <v>0.2</v>
      </c>
      <c r="L11" s="84">
        <v>670.72</v>
      </c>
      <c r="M11" s="85">
        <f>K11*L11</f>
        <v>134.14400000000001</v>
      </c>
      <c r="N11" s="86"/>
    </row>
    <row r="12" spans="1:15" s="63" customFormat="1" hidden="1" outlineLevel="1" x14ac:dyDescent="0.3">
      <c r="A12" s="62"/>
      <c r="B12" s="5" t="s">
        <v>15</v>
      </c>
      <c r="C12" s="80" t="s">
        <v>931</v>
      </c>
      <c r="D12" s="81" t="s">
        <v>16</v>
      </c>
      <c r="E12" s="82" t="s">
        <v>14</v>
      </c>
      <c r="F12" s="17"/>
      <c r="G12" s="18"/>
      <c r="H12" s="18"/>
      <c r="I12" s="19"/>
      <c r="J12" s="20">
        <v>0.2</v>
      </c>
      <c r="K12" s="83">
        <f>SUM(F12:J12)</f>
        <v>0.2</v>
      </c>
      <c r="L12" s="84">
        <v>10157.083333333334</v>
      </c>
      <c r="M12" s="85">
        <f>K12*L12</f>
        <v>2031.416666666667</v>
      </c>
      <c r="N12" s="86"/>
    </row>
    <row r="13" spans="1:15" s="63" customFormat="1" ht="48" hidden="1" outlineLevel="1" x14ac:dyDescent="0.3">
      <c r="A13" s="62"/>
      <c r="B13" s="5" t="s">
        <v>17</v>
      </c>
      <c r="C13" s="80" t="s">
        <v>931</v>
      </c>
      <c r="D13" s="81" t="s">
        <v>18</v>
      </c>
      <c r="E13" s="82" t="s">
        <v>14</v>
      </c>
      <c r="F13" s="17"/>
      <c r="G13" s="18"/>
      <c r="H13" s="18"/>
      <c r="I13" s="19"/>
      <c r="J13" s="20">
        <v>1</v>
      </c>
      <c r="K13" s="83">
        <f>SUM(F13:J13)</f>
        <v>1</v>
      </c>
      <c r="L13" s="84">
        <v>1328.77</v>
      </c>
      <c r="M13" s="85">
        <f>K13*L13</f>
        <v>1328.77</v>
      </c>
      <c r="N13" s="86"/>
    </row>
    <row r="14" spans="1:15" s="63" customFormat="1" hidden="1" outlineLevel="1" x14ac:dyDescent="0.3">
      <c r="A14" s="62"/>
      <c r="B14" s="4"/>
      <c r="C14" s="87"/>
      <c r="D14" s="74" t="s">
        <v>20</v>
      </c>
      <c r="E14" s="75"/>
      <c r="F14" s="14"/>
      <c r="G14" s="15"/>
      <c r="H14" s="15"/>
      <c r="I14" s="15"/>
      <c r="J14" s="16"/>
      <c r="K14" s="76"/>
      <c r="L14" s="77"/>
      <c r="M14" s="88"/>
      <c r="N14" s="86"/>
    </row>
    <row r="15" spans="1:15" s="63" customFormat="1" ht="72" hidden="1" outlineLevel="1" x14ac:dyDescent="0.3">
      <c r="A15" s="62"/>
      <c r="B15" s="6" t="s">
        <v>19</v>
      </c>
      <c r="C15" s="80" t="s">
        <v>931</v>
      </c>
      <c r="D15" s="89" t="s">
        <v>22</v>
      </c>
      <c r="E15" s="90" t="s">
        <v>14</v>
      </c>
      <c r="F15" s="17"/>
      <c r="G15" s="18"/>
      <c r="H15" s="18"/>
      <c r="I15" s="19"/>
      <c r="J15" s="20">
        <v>1</v>
      </c>
      <c r="K15" s="83">
        <f>SUM(F15:J15)</f>
        <v>1</v>
      </c>
      <c r="L15" s="84">
        <v>3211.75</v>
      </c>
      <c r="M15" s="85">
        <f>K15*L15</f>
        <v>3211.75</v>
      </c>
      <c r="N15" s="86"/>
    </row>
    <row r="16" spans="1:15" s="63" customFormat="1" hidden="1" outlineLevel="1" x14ac:dyDescent="0.3">
      <c r="A16" s="62"/>
      <c r="B16" s="4"/>
      <c r="C16" s="87"/>
      <c r="D16" s="74" t="s">
        <v>23</v>
      </c>
      <c r="E16" s="75"/>
      <c r="F16" s="14"/>
      <c r="G16" s="15"/>
      <c r="H16" s="15"/>
      <c r="I16" s="15"/>
      <c r="J16" s="16"/>
      <c r="K16" s="76"/>
      <c r="L16" s="77">
        <v>0</v>
      </c>
      <c r="M16" s="88"/>
      <c r="N16" s="86"/>
    </row>
    <row r="17" spans="1:14" s="42" customFormat="1" hidden="1" outlineLevel="1" x14ac:dyDescent="0.25">
      <c r="A17" s="36"/>
      <c r="B17" s="5" t="s">
        <v>21</v>
      </c>
      <c r="C17" s="80" t="s">
        <v>931</v>
      </c>
      <c r="D17" s="91" t="s">
        <v>25</v>
      </c>
      <c r="E17" s="92" t="s">
        <v>26</v>
      </c>
      <c r="F17" s="17"/>
      <c r="G17" s="18"/>
      <c r="H17" s="18"/>
      <c r="I17" s="19"/>
      <c r="J17" s="20">
        <v>0.5</v>
      </c>
      <c r="K17" s="83">
        <f>SUM(F17:J17)</f>
        <v>0.5</v>
      </c>
      <c r="L17" s="84">
        <v>11470.133333333333</v>
      </c>
      <c r="M17" s="85">
        <f>K17*L17</f>
        <v>5735.0666666666666</v>
      </c>
      <c r="N17" s="86"/>
    </row>
    <row r="18" spans="1:14" s="42" customFormat="1" hidden="1" outlineLevel="1" x14ac:dyDescent="0.25">
      <c r="A18" s="36"/>
      <c r="B18" s="5" t="s">
        <v>24</v>
      </c>
      <c r="C18" s="80" t="s">
        <v>931</v>
      </c>
      <c r="D18" s="91" t="s">
        <v>28</v>
      </c>
      <c r="E18" s="92" t="s">
        <v>26</v>
      </c>
      <c r="F18" s="17"/>
      <c r="G18" s="18"/>
      <c r="H18" s="18"/>
      <c r="I18" s="19"/>
      <c r="J18" s="20">
        <v>0.5</v>
      </c>
      <c r="K18" s="83">
        <f>SUM(F18:J18)</f>
        <v>0.5</v>
      </c>
      <c r="L18" s="84">
        <v>20584.833333333336</v>
      </c>
      <c r="M18" s="85">
        <f>K18*L18</f>
        <v>10292.416666666668</v>
      </c>
      <c r="N18" s="86"/>
    </row>
    <row r="19" spans="1:14" s="42" customFormat="1" hidden="1" outlineLevel="1" x14ac:dyDescent="0.25">
      <c r="A19" s="36"/>
      <c r="B19" s="5" t="s">
        <v>27</v>
      </c>
      <c r="C19" s="80" t="s">
        <v>931</v>
      </c>
      <c r="D19" s="91" t="s">
        <v>30</v>
      </c>
      <c r="E19" s="92" t="s">
        <v>26</v>
      </c>
      <c r="F19" s="17"/>
      <c r="G19" s="18"/>
      <c r="H19" s="18"/>
      <c r="I19" s="19"/>
      <c r="J19" s="20">
        <v>0.5</v>
      </c>
      <c r="K19" s="83">
        <f>SUM(F19:J19)</f>
        <v>0.5</v>
      </c>
      <c r="L19" s="84">
        <v>7269.3833333333341</v>
      </c>
      <c r="M19" s="85">
        <f>K19*L19</f>
        <v>3634.6916666666671</v>
      </c>
      <c r="N19" s="86"/>
    </row>
    <row r="20" spans="1:14" s="42" customFormat="1" hidden="1" outlineLevel="1" x14ac:dyDescent="0.25">
      <c r="A20" s="36"/>
      <c r="B20" s="4"/>
      <c r="C20" s="87"/>
      <c r="D20" s="74" t="s">
        <v>31</v>
      </c>
      <c r="E20" s="75"/>
      <c r="F20" s="14"/>
      <c r="G20" s="15"/>
      <c r="H20" s="15"/>
      <c r="I20" s="15"/>
      <c r="J20" s="16"/>
      <c r="K20" s="76"/>
      <c r="L20" s="77">
        <v>0</v>
      </c>
      <c r="M20" s="88"/>
      <c r="N20" s="86"/>
    </row>
    <row r="21" spans="1:14" s="42" customFormat="1" hidden="1" outlineLevel="1" x14ac:dyDescent="0.25">
      <c r="A21" s="36"/>
      <c r="B21" s="5" t="s">
        <v>29</v>
      </c>
      <c r="C21" s="80" t="s">
        <v>931</v>
      </c>
      <c r="D21" s="91" t="s">
        <v>33</v>
      </c>
      <c r="E21" s="93" t="s">
        <v>14</v>
      </c>
      <c r="F21" s="21"/>
      <c r="G21" s="22"/>
      <c r="H21" s="22"/>
      <c r="I21" s="22"/>
      <c r="J21" s="20">
        <v>1</v>
      </c>
      <c r="K21" s="83">
        <f>SUM(F21:J21)</f>
        <v>1</v>
      </c>
      <c r="L21" s="84">
        <v>1663.6480433333334</v>
      </c>
      <c r="M21" s="85">
        <f>K21*L21</f>
        <v>1663.6480433333334</v>
      </c>
      <c r="N21" s="86"/>
    </row>
    <row r="22" spans="1:14" s="42" customFormat="1" hidden="1" outlineLevel="1" x14ac:dyDescent="0.25">
      <c r="A22" s="36"/>
      <c r="B22" s="5" t="s">
        <v>32</v>
      </c>
      <c r="C22" s="80" t="s">
        <v>931</v>
      </c>
      <c r="D22" s="91" t="s">
        <v>35</v>
      </c>
      <c r="E22" s="93" t="s">
        <v>36</v>
      </c>
      <c r="F22" s="21"/>
      <c r="G22" s="22"/>
      <c r="H22" s="22"/>
      <c r="I22" s="22"/>
      <c r="J22" s="20">
        <v>0.2</v>
      </c>
      <c r="K22" s="83">
        <f>SUM(F22:J22)</f>
        <v>0.2</v>
      </c>
      <c r="L22" s="84">
        <v>2120.8533333333339</v>
      </c>
      <c r="M22" s="85">
        <f>K22*L22</f>
        <v>424.17066666666682</v>
      </c>
      <c r="N22" s="86"/>
    </row>
    <row r="23" spans="1:14" s="42" customFormat="1" hidden="1" outlineLevel="1" x14ac:dyDescent="0.25">
      <c r="A23" s="36"/>
      <c r="B23" s="5" t="s">
        <v>34</v>
      </c>
      <c r="C23" s="80" t="s">
        <v>931</v>
      </c>
      <c r="D23" s="91" t="s">
        <v>38</v>
      </c>
      <c r="E23" s="93" t="s">
        <v>14</v>
      </c>
      <c r="F23" s="21"/>
      <c r="G23" s="22"/>
      <c r="H23" s="22"/>
      <c r="I23" s="22"/>
      <c r="J23" s="20">
        <v>1</v>
      </c>
      <c r="K23" s="83">
        <f>SUM(F23:J23)</f>
        <v>1</v>
      </c>
      <c r="L23" s="84">
        <v>1069.2733333333333</v>
      </c>
      <c r="M23" s="85">
        <f>K23*L23</f>
        <v>1069.2733333333333</v>
      </c>
      <c r="N23" s="86"/>
    </row>
    <row r="24" spans="1:14" s="63" customFormat="1" ht="72.75" hidden="1" outlineLevel="1" thickBot="1" x14ac:dyDescent="0.35">
      <c r="A24" s="62"/>
      <c r="B24" s="5" t="s">
        <v>37</v>
      </c>
      <c r="C24" s="80" t="s">
        <v>931</v>
      </c>
      <c r="D24" s="91" t="s">
        <v>39</v>
      </c>
      <c r="E24" s="93" t="s">
        <v>40</v>
      </c>
      <c r="F24" s="17"/>
      <c r="G24" s="18"/>
      <c r="H24" s="18"/>
      <c r="I24" s="19"/>
      <c r="J24" s="20">
        <v>1</v>
      </c>
      <c r="K24" s="83">
        <f>SUM(F24:J24)</f>
        <v>1</v>
      </c>
      <c r="L24" s="84">
        <v>1901.1694</v>
      </c>
      <c r="M24" s="85">
        <f>K24*L24</f>
        <v>1901.1694</v>
      </c>
      <c r="N24" s="86"/>
    </row>
    <row r="25" spans="1:14" ht="24.75" collapsed="1" thickBot="1" x14ac:dyDescent="0.4">
      <c r="B25" s="65" t="s">
        <v>41</v>
      </c>
      <c r="C25" s="66"/>
      <c r="D25" s="67"/>
      <c r="E25" s="67"/>
      <c r="F25" s="1"/>
      <c r="G25" s="2"/>
      <c r="H25" s="2"/>
      <c r="I25" s="2"/>
      <c r="J25" s="3"/>
      <c r="K25" s="69"/>
      <c r="L25" s="95"/>
      <c r="M25" s="96">
        <f>SUM(M26:M43)</f>
        <v>17961.638778466666</v>
      </c>
      <c r="N25" s="97"/>
    </row>
    <row r="26" spans="1:14" hidden="1" outlineLevel="1" x14ac:dyDescent="0.35">
      <c r="B26" s="4"/>
      <c r="C26" s="87"/>
      <c r="D26" s="74" t="s">
        <v>42</v>
      </c>
      <c r="E26" s="75"/>
      <c r="F26" s="14"/>
      <c r="G26" s="15"/>
      <c r="H26" s="15"/>
      <c r="I26" s="15"/>
      <c r="J26" s="16"/>
      <c r="K26" s="76"/>
      <c r="L26" s="77"/>
      <c r="M26" s="88"/>
      <c r="N26" s="86"/>
    </row>
    <row r="27" spans="1:14" hidden="1" outlineLevel="1" x14ac:dyDescent="0.35">
      <c r="B27" s="5" t="s">
        <v>43</v>
      </c>
      <c r="C27" s="80" t="s">
        <v>931</v>
      </c>
      <c r="D27" s="99" t="s">
        <v>516</v>
      </c>
      <c r="E27" s="100" t="s">
        <v>44</v>
      </c>
      <c r="F27" s="17"/>
      <c r="G27" s="18"/>
      <c r="H27" s="18"/>
      <c r="I27" s="19"/>
      <c r="J27" s="20"/>
      <c r="K27" s="83">
        <f>SUM(F27:J27)</f>
        <v>0</v>
      </c>
      <c r="L27" s="84">
        <v>12.696446666666668</v>
      </c>
      <c r="M27" s="85">
        <f>K27*L27</f>
        <v>0</v>
      </c>
      <c r="N27" s="86"/>
    </row>
    <row r="28" spans="1:14" hidden="1" outlineLevel="1" x14ac:dyDescent="0.35">
      <c r="B28" s="5" t="s">
        <v>45</v>
      </c>
      <c r="C28" s="80" t="s">
        <v>931</v>
      </c>
      <c r="D28" s="99" t="s">
        <v>46</v>
      </c>
      <c r="E28" s="100" t="s">
        <v>44</v>
      </c>
      <c r="F28" s="17"/>
      <c r="G28" s="18"/>
      <c r="H28" s="18"/>
      <c r="I28" s="19"/>
      <c r="J28" s="20">
        <v>6.16</v>
      </c>
      <c r="K28" s="83">
        <f t="shared" ref="K28:K37" si="0">SUM(F28:J28)</f>
        <v>6.16</v>
      </c>
      <c r="L28" s="84">
        <v>11.263186666666668</v>
      </c>
      <c r="M28" s="85">
        <f t="shared" ref="M28:M36" si="1">K28*L28</f>
        <v>69.381229866666672</v>
      </c>
      <c r="N28" s="86"/>
    </row>
    <row r="29" spans="1:14" hidden="1" outlineLevel="1" x14ac:dyDescent="0.35">
      <c r="B29" s="5" t="s">
        <v>47</v>
      </c>
      <c r="C29" s="80" t="s">
        <v>931</v>
      </c>
      <c r="D29" s="99" t="s">
        <v>491</v>
      </c>
      <c r="E29" s="100" t="s">
        <v>44</v>
      </c>
      <c r="F29" s="17"/>
      <c r="G29" s="18"/>
      <c r="H29" s="18"/>
      <c r="I29" s="19"/>
      <c r="J29" s="20">
        <v>0</v>
      </c>
      <c r="K29" s="83">
        <f t="shared" si="0"/>
        <v>0</v>
      </c>
      <c r="L29" s="84">
        <v>11.59652</v>
      </c>
      <c r="M29" s="85">
        <f t="shared" si="1"/>
        <v>0</v>
      </c>
      <c r="N29" s="86"/>
    </row>
    <row r="30" spans="1:14" hidden="1" outlineLevel="1" x14ac:dyDescent="0.35">
      <c r="B30" s="5" t="s">
        <v>48</v>
      </c>
      <c r="C30" s="80" t="s">
        <v>931</v>
      </c>
      <c r="D30" s="99" t="s">
        <v>492</v>
      </c>
      <c r="E30" s="100" t="s">
        <v>44</v>
      </c>
      <c r="F30" s="17"/>
      <c r="G30" s="18"/>
      <c r="H30" s="18"/>
      <c r="I30" s="19"/>
      <c r="J30" s="20">
        <v>13</v>
      </c>
      <c r="K30" s="83">
        <f t="shared" si="0"/>
        <v>13</v>
      </c>
      <c r="L30" s="84">
        <v>4.2888400000000004</v>
      </c>
      <c r="M30" s="85">
        <f t="shared" si="1"/>
        <v>55.754920000000006</v>
      </c>
      <c r="N30" s="86"/>
    </row>
    <row r="31" spans="1:14" hidden="1" outlineLevel="1" x14ac:dyDescent="0.35">
      <c r="B31" s="5" t="s">
        <v>49</v>
      </c>
      <c r="C31" s="80" t="s">
        <v>931</v>
      </c>
      <c r="D31" s="99" t="s">
        <v>493</v>
      </c>
      <c r="E31" s="100" t="s">
        <v>44</v>
      </c>
      <c r="F31" s="17"/>
      <c r="G31" s="18"/>
      <c r="H31" s="18"/>
      <c r="I31" s="19"/>
      <c r="J31" s="20">
        <v>29.47</v>
      </c>
      <c r="K31" s="83">
        <f t="shared" si="0"/>
        <v>29.47</v>
      </c>
      <c r="L31" s="84">
        <v>6.4299266666666668</v>
      </c>
      <c r="M31" s="85">
        <f t="shared" si="1"/>
        <v>189.48993886666668</v>
      </c>
      <c r="N31" s="86"/>
    </row>
    <row r="32" spans="1:14" hidden="1" outlineLevel="1" x14ac:dyDescent="0.35">
      <c r="B32" s="5" t="s">
        <v>51</v>
      </c>
      <c r="C32" s="80" t="s">
        <v>931</v>
      </c>
      <c r="D32" s="99" t="s">
        <v>494</v>
      </c>
      <c r="E32" s="100" t="s">
        <v>50</v>
      </c>
      <c r="F32" s="17"/>
      <c r="G32" s="18"/>
      <c r="H32" s="18"/>
      <c r="I32" s="19"/>
      <c r="J32" s="20">
        <v>257.44</v>
      </c>
      <c r="K32" s="83">
        <f t="shared" si="0"/>
        <v>257.44</v>
      </c>
      <c r="L32" s="84">
        <v>5.379926666666667</v>
      </c>
      <c r="M32" s="85">
        <f t="shared" si="1"/>
        <v>1385.0083210666667</v>
      </c>
      <c r="N32" s="86"/>
    </row>
    <row r="33" spans="1:14" hidden="1" outlineLevel="1" x14ac:dyDescent="0.35">
      <c r="B33" s="5" t="s">
        <v>52</v>
      </c>
      <c r="C33" s="80" t="s">
        <v>931</v>
      </c>
      <c r="D33" s="99" t="s">
        <v>495</v>
      </c>
      <c r="E33" s="100" t="s">
        <v>36</v>
      </c>
      <c r="F33" s="17"/>
      <c r="G33" s="18"/>
      <c r="H33" s="18"/>
      <c r="I33" s="19"/>
      <c r="J33" s="20">
        <v>1</v>
      </c>
      <c r="K33" s="83">
        <f t="shared" si="0"/>
        <v>1</v>
      </c>
      <c r="L33" s="84">
        <v>79.987666666666669</v>
      </c>
      <c r="M33" s="85">
        <f t="shared" si="1"/>
        <v>79.987666666666669</v>
      </c>
      <c r="N33" s="86"/>
    </row>
    <row r="34" spans="1:14" hidden="1" outlineLevel="1" x14ac:dyDescent="0.35">
      <c r="B34" s="5" t="s">
        <v>54</v>
      </c>
      <c r="C34" s="80" t="s">
        <v>931</v>
      </c>
      <c r="D34" s="99" t="s">
        <v>496</v>
      </c>
      <c r="E34" s="100" t="s">
        <v>36</v>
      </c>
      <c r="F34" s="17"/>
      <c r="G34" s="18"/>
      <c r="H34" s="18"/>
      <c r="I34" s="19"/>
      <c r="J34" s="20">
        <v>96</v>
      </c>
      <c r="K34" s="83">
        <f t="shared" si="0"/>
        <v>96</v>
      </c>
      <c r="L34" s="84">
        <v>13.364346666666668</v>
      </c>
      <c r="M34" s="85">
        <f t="shared" si="1"/>
        <v>1282.9772800000001</v>
      </c>
      <c r="N34" s="86"/>
    </row>
    <row r="35" spans="1:14" hidden="1" outlineLevel="1" x14ac:dyDescent="0.35">
      <c r="B35" s="5" t="s">
        <v>55</v>
      </c>
      <c r="C35" s="80" t="s">
        <v>931</v>
      </c>
      <c r="D35" s="99" t="s">
        <v>53</v>
      </c>
      <c r="E35" s="100" t="s">
        <v>36</v>
      </c>
      <c r="F35" s="17"/>
      <c r="G35" s="18"/>
      <c r="H35" s="18"/>
      <c r="I35" s="19"/>
      <c r="J35" s="20">
        <v>48</v>
      </c>
      <c r="K35" s="83">
        <f t="shared" si="0"/>
        <v>48</v>
      </c>
      <c r="L35" s="84">
        <v>21.1221</v>
      </c>
      <c r="M35" s="85">
        <f t="shared" si="1"/>
        <v>1013.8607999999999</v>
      </c>
      <c r="N35" s="86"/>
    </row>
    <row r="36" spans="1:14" hidden="1" outlineLevel="1" x14ac:dyDescent="0.35">
      <c r="B36" s="5" t="s">
        <v>56</v>
      </c>
      <c r="C36" s="80" t="s">
        <v>931</v>
      </c>
      <c r="D36" s="99" t="s">
        <v>497</v>
      </c>
      <c r="E36" s="100" t="s">
        <v>44</v>
      </c>
      <c r="F36" s="17"/>
      <c r="G36" s="18"/>
      <c r="H36" s="18"/>
      <c r="I36" s="19"/>
      <c r="J36" s="20">
        <v>18.62</v>
      </c>
      <c r="K36" s="83">
        <f t="shared" si="0"/>
        <v>18.62</v>
      </c>
      <c r="L36" s="84">
        <v>21.199633333333335</v>
      </c>
      <c r="M36" s="85">
        <f t="shared" si="1"/>
        <v>394.73717266666671</v>
      </c>
      <c r="N36" s="86"/>
    </row>
    <row r="37" spans="1:14" s="72" customFormat="1" hidden="1" outlineLevel="1" x14ac:dyDescent="0.3">
      <c r="A37" s="64"/>
      <c r="B37" s="5" t="s">
        <v>57</v>
      </c>
      <c r="C37" s="80" t="s">
        <v>931</v>
      </c>
      <c r="D37" s="89" t="s">
        <v>498</v>
      </c>
      <c r="E37" s="100" t="s">
        <v>44</v>
      </c>
      <c r="F37" s="17"/>
      <c r="G37" s="18"/>
      <c r="H37" s="18"/>
      <c r="I37" s="19"/>
      <c r="J37" s="20">
        <v>4.32</v>
      </c>
      <c r="K37" s="83">
        <f t="shared" si="0"/>
        <v>4.32</v>
      </c>
      <c r="L37" s="84">
        <v>30.749633333333332</v>
      </c>
      <c r="M37" s="85">
        <f>K37*L37</f>
        <v>132.838416</v>
      </c>
      <c r="N37" s="86"/>
    </row>
    <row r="38" spans="1:14" s="72" customFormat="1" hidden="1" outlineLevel="1" x14ac:dyDescent="0.3">
      <c r="A38" s="64"/>
      <c r="B38" s="5" t="s">
        <v>59</v>
      </c>
      <c r="C38" s="80" t="s">
        <v>931</v>
      </c>
      <c r="D38" s="89" t="s">
        <v>518</v>
      </c>
      <c r="E38" s="100" t="s">
        <v>44</v>
      </c>
      <c r="F38" s="17"/>
      <c r="G38" s="18"/>
      <c r="H38" s="18"/>
      <c r="I38" s="19"/>
      <c r="J38" s="20"/>
      <c r="K38" s="83">
        <f>SUM(F38:J38)</f>
        <v>0</v>
      </c>
      <c r="L38" s="84">
        <v>26.032966666666667</v>
      </c>
      <c r="M38" s="85">
        <f>K38*L38</f>
        <v>0</v>
      </c>
      <c r="N38" s="86"/>
    </row>
    <row r="39" spans="1:14" s="72" customFormat="1" hidden="1" outlineLevel="1" x14ac:dyDescent="0.3">
      <c r="A39" s="64"/>
      <c r="B39" s="5" t="s">
        <v>61</v>
      </c>
      <c r="C39" s="80" t="s">
        <v>931</v>
      </c>
      <c r="D39" s="89" t="s">
        <v>519</v>
      </c>
      <c r="E39" s="100" t="s">
        <v>44</v>
      </c>
      <c r="F39" s="17"/>
      <c r="G39" s="18"/>
      <c r="H39" s="18"/>
      <c r="I39" s="19"/>
      <c r="J39" s="20"/>
      <c r="K39" s="83">
        <f>SUM(F39:J39)</f>
        <v>0</v>
      </c>
      <c r="L39" s="84">
        <v>34.512783333333338</v>
      </c>
      <c r="M39" s="85">
        <f>K39*L39</f>
        <v>0</v>
      </c>
      <c r="N39" s="86"/>
    </row>
    <row r="40" spans="1:14" hidden="1" outlineLevel="1" x14ac:dyDescent="0.35">
      <c r="B40" s="4"/>
      <c r="C40" s="87"/>
      <c r="D40" s="74" t="s">
        <v>58</v>
      </c>
      <c r="E40" s="75"/>
      <c r="F40" s="14"/>
      <c r="G40" s="15"/>
      <c r="H40" s="15"/>
      <c r="I40" s="15"/>
      <c r="J40" s="16"/>
      <c r="K40" s="76"/>
      <c r="L40" s="77"/>
      <c r="M40" s="88"/>
      <c r="N40" s="86"/>
    </row>
    <row r="41" spans="1:14" hidden="1" outlineLevel="1" x14ac:dyDescent="0.35">
      <c r="B41" s="5" t="s">
        <v>515</v>
      </c>
      <c r="C41" s="80" t="s">
        <v>931</v>
      </c>
      <c r="D41" s="101" t="s">
        <v>60</v>
      </c>
      <c r="E41" s="102" t="s">
        <v>517</v>
      </c>
      <c r="F41" s="17"/>
      <c r="G41" s="18"/>
      <c r="H41" s="18"/>
      <c r="I41" s="19"/>
      <c r="J41" s="20">
        <v>0.5</v>
      </c>
      <c r="K41" s="83">
        <f>SUM(F41:J41)</f>
        <v>0.5</v>
      </c>
      <c r="L41" s="84">
        <v>7833.8850666666667</v>
      </c>
      <c r="M41" s="85">
        <f>K41*L41</f>
        <v>3916.9425333333334</v>
      </c>
      <c r="N41" s="86"/>
    </row>
    <row r="42" spans="1:14" hidden="1" outlineLevel="1" x14ac:dyDescent="0.35">
      <c r="B42" s="5" t="s">
        <v>520</v>
      </c>
      <c r="C42" s="80" t="s">
        <v>931</v>
      </c>
      <c r="D42" s="101" t="s">
        <v>62</v>
      </c>
      <c r="E42" s="93" t="s">
        <v>14</v>
      </c>
      <c r="F42" s="17"/>
      <c r="G42" s="18"/>
      <c r="H42" s="18"/>
      <c r="I42" s="19"/>
      <c r="J42" s="20">
        <v>1</v>
      </c>
      <c r="K42" s="83">
        <f>SUM(F42:J42)</f>
        <v>1</v>
      </c>
      <c r="L42" s="84">
        <v>3173.3150000000001</v>
      </c>
      <c r="M42" s="85">
        <f>K42*L42</f>
        <v>3173.3150000000001</v>
      </c>
      <c r="N42" s="86"/>
    </row>
    <row r="43" spans="1:14" ht="48.75" hidden="1" outlineLevel="1" thickBot="1" x14ac:dyDescent="0.4">
      <c r="B43" s="5" t="s">
        <v>521</v>
      </c>
      <c r="C43" s="80" t="s">
        <v>931</v>
      </c>
      <c r="D43" s="101" t="s">
        <v>63</v>
      </c>
      <c r="E43" s="103" t="s">
        <v>14</v>
      </c>
      <c r="F43" s="17"/>
      <c r="G43" s="18"/>
      <c r="H43" s="18"/>
      <c r="I43" s="19"/>
      <c r="J43" s="20">
        <v>1</v>
      </c>
      <c r="K43" s="104">
        <f>SUM(F43:J43)</f>
        <v>1</v>
      </c>
      <c r="L43" s="84">
        <v>6267.3455000000004</v>
      </c>
      <c r="M43" s="85">
        <f>K43*L43</f>
        <v>6267.3455000000004</v>
      </c>
      <c r="N43" s="86"/>
    </row>
    <row r="44" spans="1:14" ht="24.75" collapsed="1" thickBot="1" x14ac:dyDescent="0.4">
      <c r="B44" s="65" t="s">
        <v>64</v>
      </c>
      <c r="C44" s="66"/>
      <c r="D44" s="67"/>
      <c r="E44" s="67"/>
      <c r="F44" s="1"/>
      <c r="G44" s="2"/>
      <c r="H44" s="2"/>
      <c r="I44" s="2"/>
      <c r="J44" s="3"/>
      <c r="K44" s="69"/>
      <c r="L44" s="95"/>
      <c r="M44" s="96">
        <f>SUM(M45:M61)</f>
        <v>33808.934739596669</v>
      </c>
      <c r="N44" s="97"/>
    </row>
    <row r="45" spans="1:14" ht="48" hidden="1" outlineLevel="1" x14ac:dyDescent="0.35">
      <c r="B45" s="5" t="s">
        <v>65</v>
      </c>
      <c r="C45" s="80" t="s">
        <v>931</v>
      </c>
      <c r="D45" s="89" t="s">
        <v>562</v>
      </c>
      <c r="E45" s="92" t="s">
        <v>44</v>
      </c>
      <c r="F45" s="23"/>
      <c r="G45" s="18"/>
      <c r="H45" s="18"/>
      <c r="I45" s="19"/>
      <c r="J45" s="20">
        <v>1293.6500000000001</v>
      </c>
      <c r="K45" s="83">
        <f t="shared" ref="K45:K58" si="2">SUM(F45:J45)</f>
        <v>1293.6500000000001</v>
      </c>
      <c r="L45" s="84">
        <v>16.814383333333335</v>
      </c>
      <c r="M45" s="85">
        <f t="shared" ref="M45:M58" si="3">K45*L45</f>
        <v>21751.92699916667</v>
      </c>
      <c r="N45" s="86"/>
    </row>
    <row r="46" spans="1:14" ht="96" hidden="1" outlineLevel="1" x14ac:dyDescent="0.35">
      <c r="B46" s="5" t="s">
        <v>522</v>
      </c>
      <c r="C46" s="80" t="s">
        <v>931</v>
      </c>
      <c r="D46" s="89" t="s">
        <v>563</v>
      </c>
      <c r="E46" s="92" t="s">
        <v>44</v>
      </c>
      <c r="F46" s="23"/>
      <c r="G46" s="18"/>
      <c r="H46" s="18"/>
      <c r="I46" s="19"/>
      <c r="J46" s="20"/>
      <c r="K46" s="83">
        <f t="shared" si="2"/>
        <v>0</v>
      </c>
      <c r="L46" s="84">
        <v>13.103594854396382</v>
      </c>
      <c r="M46" s="85">
        <f t="shared" si="3"/>
        <v>0</v>
      </c>
      <c r="N46" s="86"/>
    </row>
    <row r="47" spans="1:14" ht="72" hidden="1" outlineLevel="1" x14ac:dyDescent="0.35">
      <c r="B47" s="5" t="s">
        <v>66</v>
      </c>
      <c r="C47" s="80" t="s">
        <v>931</v>
      </c>
      <c r="D47" s="89" t="s">
        <v>564</v>
      </c>
      <c r="E47" s="92" t="s">
        <v>44</v>
      </c>
      <c r="F47" s="23"/>
      <c r="G47" s="18"/>
      <c r="H47" s="18"/>
      <c r="I47" s="19"/>
      <c r="J47" s="20"/>
      <c r="K47" s="83">
        <f t="shared" si="2"/>
        <v>0</v>
      </c>
      <c r="L47" s="84">
        <v>190.92793333333336</v>
      </c>
      <c r="M47" s="85">
        <f t="shared" si="3"/>
        <v>0</v>
      </c>
      <c r="N47" s="86"/>
    </row>
    <row r="48" spans="1:14" ht="72" hidden="1" outlineLevel="1" x14ac:dyDescent="0.35">
      <c r="B48" s="5" t="s">
        <v>523</v>
      </c>
      <c r="C48" s="80" t="s">
        <v>931</v>
      </c>
      <c r="D48" s="89" t="s">
        <v>565</v>
      </c>
      <c r="E48" s="92" t="s">
        <v>44</v>
      </c>
      <c r="F48" s="23"/>
      <c r="G48" s="18"/>
      <c r="H48" s="18"/>
      <c r="I48" s="19"/>
      <c r="J48" s="20"/>
      <c r="K48" s="83">
        <f t="shared" si="2"/>
        <v>0</v>
      </c>
      <c r="L48" s="84">
        <v>238.56373333333332</v>
      </c>
      <c r="M48" s="85">
        <f t="shared" si="3"/>
        <v>0</v>
      </c>
      <c r="N48" s="86"/>
    </row>
    <row r="49" spans="1:14" ht="36.75" hidden="1" customHeight="1" outlineLevel="1" x14ac:dyDescent="0.35">
      <c r="B49" s="5" t="s">
        <v>67</v>
      </c>
      <c r="C49" s="80" t="s">
        <v>931</v>
      </c>
      <c r="D49" s="106" t="s">
        <v>763</v>
      </c>
      <c r="E49" s="92" t="s">
        <v>44</v>
      </c>
      <c r="F49" s="23"/>
      <c r="G49" s="18"/>
      <c r="H49" s="18"/>
      <c r="I49" s="19"/>
      <c r="J49" s="20"/>
      <c r="K49" s="83">
        <f t="shared" si="2"/>
        <v>0</v>
      </c>
      <c r="L49" s="84">
        <v>177.49528913333336</v>
      </c>
      <c r="M49" s="85">
        <f t="shared" si="3"/>
        <v>0</v>
      </c>
      <c r="N49" s="86"/>
    </row>
    <row r="50" spans="1:14" ht="41.25" hidden="1" customHeight="1" outlineLevel="1" x14ac:dyDescent="0.35">
      <c r="B50" s="5" t="s">
        <v>68</v>
      </c>
      <c r="C50" s="80" t="s">
        <v>931</v>
      </c>
      <c r="D50" s="89" t="s">
        <v>566</v>
      </c>
      <c r="E50" s="92" t="s">
        <v>44</v>
      </c>
      <c r="F50" s="23"/>
      <c r="G50" s="18"/>
      <c r="H50" s="18"/>
      <c r="I50" s="19"/>
      <c r="J50" s="20">
        <v>40.61</v>
      </c>
      <c r="K50" s="83">
        <f t="shared" si="2"/>
        <v>40.61</v>
      </c>
      <c r="L50" s="84">
        <v>21.759023000000003</v>
      </c>
      <c r="M50" s="85">
        <f t="shared" si="3"/>
        <v>883.63392403000012</v>
      </c>
      <c r="N50" s="86"/>
    </row>
    <row r="51" spans="1:14" ht="48" hidden="1" outlineLevel="1" x14ac:dyDescent="0.35">
      <c r="B51" s="5" t="s">
        <v>524</v>
      </c>
      <c r="C51" s="80" t="s">
        <v>931</v>
      </c>
      <c r="D51" s="89" t="s">
        <v>567</v>
      </c>
      <c r="E51" s="92" t="s">
        <v>44</v>
      </c>
      <c r="F51" s="23"/>
      <c r="G51" s="18"/>
      <c r="H51" s="18"/>
      <c r="I51" s="19"/>
      <c r="J51" s="20"/>
      <c r="K51" s="83">
        <f t="shared" si="2"/>
        <v>0</v>
      </c>
      <c r="L51" s="84">
        <v>32.046898333333338</v>
      </c>
      <c r="M51" s="85">
        <f t="shared" si="3"/>
        <v>0</v>
      </c>
      <c r="N51" s="86"/>
    </row>
    <row r="52" spans="1:14" ht="48" hidden="1" outlineLevel="1" x14ac:dyDescent="0.35">
      <c r="B52" s="5" t="s">
        <v>69</v>
      </c>
      <c r="C52" s="80" t="s">
        <v>931</v>
      </c>
      <c r="D52" s="89" t="s">
        <v>568</v>
      </c>
      <c r="E52" s="92" t="s">
        <v>44</v>
      </c>
      <c r="F52" s="23"/>
      <c r="G52" s="18"/>
      <c r="H52" s="18"/>
      <c r="I52" s="19"/>
      <c r="J52" s="20"/>
      <c r="K52" s="83">
        <f t="shared" si="2"/>
        <v>0</v>
      </c>
      <c r="L52" s="84">
        <v>162.51820182666668</v>
      </c>
      <c r="M52" s="85">
        <f t="shared" si="3"/>
        <v>0</v>
      </c>
      <c r="N52" s="86"/>
    </row>
    <row r="53" spans="1:14" ht="120" hidden="1" outlineLevel="1" x14ac:dyDescent="0.35">
      <c r="B53" s="5" t="s">
        <v>70</v>
      </c>
      <c r="C53" s="80" t="s">
        <v>931</v>
      </c>
      <c r="D53" s="89" t="s">
        <v>569</v>
      </c>
      <c r="E53" s="92" t="s">
        <v>44</v>
      </c>
      <c r="F53" s="23"/>
      <c r="G53" s="18"/>
      <c r="H53" s="18"/>
      <c r="I53" s="19"/>
      <c r="J53" s="20"/>
      <c r="K53" s="83">
        <f t="shared" si="2"/>
        <v>0</v>
      </c>
      <c r="L53" s="84">
        <v>182.14748333333333</v>
      </c>
      <c r="M53" s="85">
        <f t="shared" si="3"/>
        <v>0</v>
      </c>
      <c r="N53" s="86"/>
    </row>
    <row r="54" spans="1:14" ht="96" hidden="1" outlineLevel="1" x14ac:dyDescent="0.35">
      <c r="B54" s="5" t="s">
        <v>525</v>
      </c>
      <c r="C54" s="80" t="s">
        <v>931</v>
      </c>
      <c r="D54" s="89" t="s">
        <v>570</v>
      </c>
      <c r="E54" s="92" t="s">
        <v>44</v>
      </c>
      <c r="F54" s="23"/>
      <c r="G54" s="18"/>
      <c r="H54" s="18"/>
      <c r="I54" s="19"/>
      <c r="J54" s="20"/>
      <c r="K54" s="83">
        <f t="shared" si="2"/>
        <v>0</v>
      </c>
      <c r="L54" s="84">
        <v>190.5145766666667</v>
      </c>
      <c r="M54" s="85">
        <f t="shared" si="3"/>
        <v>0</v>
      </c>
      <c r="N54" s="86"/>
    </row>
    <row r="55" spans="1:14" ht="48" hidden="1" outlineLevel="1" x14ac:dyDescent="0.35">
      <c r="B55" s="5" t="s">
        <v>526</v>
      </c>
      <c r="C55" s="80" t="s">
        <v>931</v>
      </c>
      <c r="D55" s="89" t="s">
        <v>571</v>
      </c>
      <c r="E55" s="92" t="s">
        <v>36</v>
      </c>
      <c r="F55" s="23"/>
      <c r="G55" s="18"/>
      <c r="H55" s="18"/>
      <c r="I55" s="19"/>
      <c r="J55" s="20"/>
      <c r="K55" s="83">
        <f t="shared" si="2"/>
        <v>0</v>
      </c>
      <c r="L55" s="84">
        <v>63.589120000000001</v>
      </c>
      <c r="M55" s="85">
        <f t="shared" si="3"/>
        <v>0</v>
      </c>
      <c r="N55" s="86"/>
    </row>
    <row r="56" spans="1:14" ht="41.25" hidden="1" customHeight="1" outlineLevel="1" x14ac:dyDescent="0.35">
      <c r="B56" s="5" t="s">
        <v>527</v>
      </c>
      <c r="C56" s="80" t="s">
        <v>931</v>
      </c>
      <c r="D56" s="89" t="s">
        <v>572</v>
      </c>
      <c r="E56" s="92" t="s">
        <v>36</v>
      </c>
      <c r="F56" s="23"/>
      <c r="G56" s="18"/>
      <c r="H56" s="18"/>
      <c r="I56" s="19"/>
      <c r="J56" s="20">
        <v>2</v>
      </c>
      <c r="K56" s="83">
        <f t="shared" si="2"/>
        <v>2</v>
      </c>
      <c r="L56" s="84">
        <v>38.032453333333336</v>
      </c>
      <c r="M56" s="85">
        <f t="shared" si="3"/>
        <v>76.064906666666673</v>
      </c>
      <c r="N56" s="86"/>
    </row>
    <row r="57" spans="1:14" ht="48" hidden="1" outlineLevel="1" x14ac:dyDescent="0.35">
      <c r="B57" s="5" t="s">
        <v>528</v>
      </c>
      <c r="C57" s="80" t="s">
        <v>931</v>
      </c>
      <c r="D57" s="89" t="s">
        <v>573</v>
      </c>
      <c r="E57" s="92" t="s">
        <v>50</v>
      </c>
      <c r="F57" s="23"/>
      <c r="G57" s="18"/>
      <c r="H57" s="18"/>
      <c r="I57" s="19"/>
      <c r="J57" s="20"/>
      <c r="K57" s="83">
        <f t="shared" si="2"/>
        <v>0</v>
      </c>
      <c r="L57" s="84">
        <v>61.504100913333353</v>
      </c>
      <c r="M57" s="85">
        <f t="shared" si="3"/>
        <v>0</v>
      </c>
      <c r="N57" s="86"/>
    </row>
    <row r="58" spans="1:14" ht="96" hidden="1" outlineLevel="1" x14ac:dyDescent="0.35">
      <c r="B58" s="5" t="s">
        <v>529</v>
      </c>
      <c r="C58" s="80" t="s">
        <v>931</v>
      </c>
      <c r="D58" s="89" t="s">
        <v>574</v>
      </c>
      <c r="E58" s="92" t="s">
        <v>50</v>
      </c>
      <c r="F58" s="23"/>
      <c r="G58" s="18"/>
      <c r="H58" s="18"/>
      <c r="I58" s="19"/>
      <c r="J58" s="20"/>
      <c r="K58" s="83">
        <f t="shared" si="2"/>
        <v>0</v>
      </c>
      <c r="L58" s="84">
        <v>70.284700000000001</v>
      </c>
      <c r="M58" s="85">
        <f t="shared" si="3"/>
        <v>0</v>
      </c>
      <c r="N58" s="86"/>
    </row>
    <row r="59" spans="1:14" ht="48" hidden="1" outlineLevel="1" x14ac:dyDescent="0.35">
      <c r="B59" s="5" t="s">
        <v>530</v>
      </c>
      <c r="C59" s="80" t="s">
        <v>931</v>
      </c>
      <c r="D59" s="89" t="s">
        <v>575</v>
      </c>
      <c r="E59" s="92" t="s">
        <v>50</v>
      </c>
      <c r="F59" s="23"/>
      <c r="G59" s="18"/>
      <c r="H59" s="18"/>
      <c r="I59" s="19"/>
      <c r="J59" s="20">
        <v>244.48</v>
      </c>
      <c r="K59" s="83">
        <f>SUM(F59:J59)</f>
        <v>244.48</v>
      </c>
      <c r="L59" s="84">
        <v>41.133113333333334</v>
      </c>
      <c r="M59" s="85">
        <f>K59*L59</f>
        <v>10056.223547733332</v>
      </c>
      <c r="N59" s="86"/>
    </row>
    <row r="60" spans="1:14" ht="44.25" hidden="1" customHeight="1" outlineLevel="1" x14ac:dyDescent="0.35">
      <c r="B60" s="5" t="s">
        <v>531</v>
      </c>
      <c r="C60" s="80" t="s">
        <v>931</v>
      </c>
      <c r="D60" s="89" t="s">
        <v>576</v>
      </c>
      <c r="E60" s="92" t="s">
        <v>50</v>
      </c>
      <c r="F60" s="23"/>
      <c r="G60" s="18"/>
      <c r="H60" s="18"/>
      <c r="I60" s="19"/>
      <c r="J60" s="20">
        <v>33.619999999999997</v>
      </c>
      <c r="K60" s="83">
        <f>SUM(F60:J60)</f>
        <v>33.619999999999997</v>
      </c>
      <c r="L60" s="84">
        <v>7.1721000000000004</v>
      </c>
      <c r="M60" s="85">
        <f>K60*L60</f>
        <v>241.126002</v>
      </c>
      <c r="N60" s="86"/>
    </row>
    <row r="61" spans="1:14" s="94" customFormat="1" ht="48.75" hidden="1" outlineLevel="1" thickBot="1" x14ac:dyDescent="0.4">
      <c r="B61" s="5" t="s">
        <v>788</v>
      </c>
      <c r="C61" s="80" t="s">
        <v>931</v>
      </c>
      <c r="D61" s="89" t="s">
        <v>577</v>
      </c>
      <c r="E61" s="92" t="s">
        <v>40</v>
      </c>
      <c r="F61" s="23"/>
      <c r="G61" s="18"/>
      <c r="H61" s="18"/>
      <c r="I61" s="19"/>
      <c r="J61" s="20">
        <v>64</v>
      </c>
      <c r="K61" s="83">
        <f>SUM(F61:J61)</f>
        <v>64</v>
      </c>
      <c r="L61" s="84">
        <v>12.499364999999999</v>
      </c>
      <c r="M61" s="85">
        <f>K61*L61</f>
        <v>799.95935999999995</v>
      </c>
      <c r="N61" s="86"/>
    </row>
    <row r="62" spans="1:14" s="94" customFormat="1" ht="24.75" collapsed="1" thickBot="1" x14ac:dyDescent="0.4">
      <c r="B62" s="65" t="s">
        <v>71</v>
      </c>
      <c r="C62" s="66"/>
      <c r="D62" s="67"/>
      <c r="E62" s="67"/>
      <c r="F62" s="1"/>
      <c r="G62" s="2"/>
      <c r="H62" s="2"/>
      <c r="I62" s="2"/>
      <c r="J62" s="3"/>
      <c r="K62" s="69"/>
      <c r="L62" s="95"/>
      <c r="M62" s="96">
        <f>SUM(M63:M104)</f>
        <v>115741.75878770796</v>
      </c>
      <c r="N62" s="97"/>
    </row>
    <row r="63" spans="1:14" s="63" customFormat="1" hidden="1" outlineLevel="1" x14ac:dyDescent="0.3">
      <c r="A63" s="62"/>
      <c r="B63" s="4"/>
      <c r="C63" s="87"/>
      <c r="D63" s="74" t="s">
        <v>72</v>
      </c>
      <c r="E63" s="75"/>
      <c r="F63" s="14"/>
      <c r="G63" s="15"/>
      <c r="H63" s="15"/>
      <c r="I63" s="15"/>
      <c r="J63" s="16"/>
      <c r="K63" s="76"/>
      <c r="L63" s="77"/>
      <c r="M63" s="88"/>
      <c r="N63" s="86"/>
    </row>
    <row r="64" spans="1:14" ht="45.75" hidden="1" customHeight="1" outlineLevel="1" x14ac:dyDescent="0.35">
      <c r="B64" s="5" t="s">
        <v>532</v>
      </c>
      <c r="C64" s="80" t="s">
        <v>931</v>
      </c>
      <c r="D64" s="89" t="s">
        <v>578</v>
      </c>
      <c r="E64" s="93" t="s">
        <v>44</v>
      </c>
      <c r="F64" s="17"/>
      <c r="G64" s="18"/>
      <c r="H64" s="18"/>
      <c r="I64" s="19"/>
      <c r="J64" s="20"/>
      <c r="K64" s="83">
        <f t="shared" ref="K64:K79" si="4">SUM(F64:J64)</f>
        <v>0</v>
      </c>
      <c r="L64" s="84">
        <v>113.01643333333334</v>
      </c>
      <c r="M64" s="85">
        <f t="shared" ref="M64:M79" si="5">K64*L64</f>
        <v>0</v>
      </c>
      <c r="N64" s="86"/>
    </row>
    <row r="65" spans="2:14" ht="120" hidden="1" outlineLevel="1" x14ac:dyDescent="0.35">
      <c r="B65" s="5" t="s">
        <v>533</v>
      </c>
      <c r="C65" s="80" t="s">
        <v>931</v>
      </c>
      <c r="D65" s="89" t="s">
        <v>579</v>
      </c>
      <c r="E65" s="93" t="s">
        <v>44</v>
      </c>
      <c r="F65" s="17"/>
      <c r="G65" s="18"/>
      <c r="H65" s="18"/>
      <c r="I65" s="19"/>
      <c r="J65" s="20"/>
      <c r="K65" s="83">
        <f t="shared" si="4"/>
        <v>0</v>
      </c>
      <c r="L65" s="84">
        <v>143.87587133333335</v>
      </c>
      <c r="M65" s="85">
        <f t="shared" si="5"/>
        <v>0</v>
      </c>
      <c r="N65" s="86"/>
    </row>
    <row r="66" spans="2:14" ht="118.5" hidden="1" outlineLevel="1" x14ac:dyDescent="0.35">
      <c r="B66" s="5" t="s">
        <v>73</v>
      </c>
      <c r="C66" s="80" t="s">
        <v>931</v>
      </c>
      <c r="D66" s="89" t="s">
        <v>580</v>
      </c>
      <c r="E66" s="93" t="s">
        <v>44</v>
      </c>
      <c r="F66" s="17"/>
      <c r="G66" s="18"/>
      <c r="H66" s="18"/>
      <c r="I66" s="19"/>
      <c r="J66" s="20"/>
      <c r="K66" s="83">
        <f t="shared" si="4"/>
        <v>0</v>
      </c>
      <c r="L66" s="84">
        <v>144.97643333333335</v>
      </c>
      <c r="M66" s="85">
        <f t="shared" si="5"/>
        <v>0</v>
      </c>
      <c r="N66" s="86"/>
    </row>
    <row r="67" spans="2:14" ht="142.5" hidden="1" outlineLevel="1" x14ac:dyDescent="0.35">
      <c r="B67" s="5" t="s">
        <v>74</v>
      </c>
      <c r="C67" s="80" t="s">
        <v>931</v>
      </c>
      <c r="D67" s="89" t="s">
        <v>581</v>
      </c>
      <c r="E67" s="93" t="s">
        <v>44</v>
      </c>
      <c r="F67" s="17"/>
      <c r="G67" s="18"/>
      <c r="H67" s="18"/>
      <c r="I67" s="19"/>
      <c r="J67" s="20"/>
      <c r="K67" s="83">
        <f t="shared" si="4"/>
        <v>0</v>
      </c>
      <c r="L67" s="84">
        <v>144.97643333333335</v>
      </c>
      <c r="M67" s="85">
        <f t="shared" si="5"/>
        <v>0</v>
      </c>
      <c r="N67" s="86"/>
    </row>
    <row r="68" spans="2:14" ht="142.5" hidden="1" outlineLevel="1" x14ac:dyDescent="0.35">
      <c r="B68" s="5" t="s">
        <v>75</v>
      </c>
      <c r="C68" s="80" t="s">
        <v>931</v>
      </c>
      <c r="D68" s="89" t="s">
        <v>582</v>
      </c>
      <c r="E68" s="93" t="s">
        <v>44</v>
      </c>
      <c r="F68" s="17"/>
      <c r="G68" s="18"/>
      <c r="H68" s="18"/>
      <c r="I68" s="19"/>
      <c r="J68" s="20"/>
      <c r="K68" s="83">
        <f t="shared" si="4"/>
        <v>0</v>
      </c>
      <c r="L68" s="84">
        <v>115.46324666666668</v>
      </c>
      <c r="M68" s="85">
        <f t="shared" si="5"/>
        <v>0</v>
      </c>
      <c r="N68" s="86"/>
    </row>
    <row r="69" spans="2:14" ht="118.5" hidden="1" outlineLevel="1" x14ac:dyDescent="0.35">
      <c r="B69" s="5" t="s">
        <v>78</v>
      </c>
      <c r="C69" s="80" t="s">
        <v>931</v>
      </c>
      <c r="D69" s="89" t="s">
        <v>583</v>
      </c>
      <c r="E69" s="93" t="s">
        <v>44</v>
      </c>
      <c r="F69" s="17"/>
      <c r="G69" s="18"/>
      <c r="H69" s="18"/>
      <c r="I69" s="19"/>
      <c r="J69" s="20"/>
      <c r="K69" s="83">
        <f t="shared" si="4"/>
        <v>0</v>
      </c>
      <c r="L69" s="84">
        <v>115.46324666666668</v>
      </c>
      <c r="M69" s="85">
        <f t="shared" si="5"/>
        <v>0</v>
      </c>
      <c r="N69" s="86"/>
    </row>
    <row r="70" spans="2:14" ht="166.5" hidden="1" outlineLevel="1" x14ac:dyDescent="0.35">
      <c r="B70" s="5" t="s">
        <v>80</v>
      </c>
      <c r="C70" s="80" t="s">
        <v>931</v>
      </c>
      <c r="D70" s="89" t="s">
        <v>584</v>
      </c>
      <c r="E70" s="93" t="s">
        <v>44</v>
      </c>
      <c r="F70" s="17"/>
      <c r="G70" s="18"/>
      <c r="H70" s="18"/>
      <c r="I70" s="19"/>
      <c r="J70" s="20"/>
      <c r="K70" s="83">
        <f t="shared" si="4"/>
        <v>0</v>
      </c>
      <c r="L70" s="84">
        <v>115.46324666666668</v>
      </c>
      <c r="M70" s="85">
        <f t="shared" si="5"/>
        <v>0</v>
      </c>
      <c r="N70" s="86"/>
    </row>
    <row r="71" spans="2:14" ht="166.5" hidden="1" outlineLevel="1" x14ac:dyDescent="0.35">
      <c r="B71" s="5" t="s">
        <v>81</v>
      </c>
      <c r="C71" s="80" t="s">
        <v>931</v>
      </c>
      <c r="D71" s="89" t="s">
        <v>585</v>
      </c>
      <c r="E71" s="93" t="s">
        <v>44</v>
      </c>
      <c r="F71" s="17"/>
      <c r="G71" s="18"/>
      <c r="H71" s="18"/>
      <c r="I71" s="19"/>
      <c r="J71" s="20"/>
      <c r="K71" s="83">
        <f t="shared" si="4"/>
        <v>0</v>
      </c>
      <c r="L71" s="84">
        <v>140.49543200000002</v>
      </c>
      <c r="M71" s="85">
        <f t="shared" si="5"/>
        <v>0</v>
      </c>
      <c r="N71" s="86"/>
    </row>
    <row r="72" spans="2:14" ht="118.5" hidden="1" outlineLevel="1" x14ac:dyDescent="0.35">
      <c r="B72" s="5" t="s">
        <v>82</v>
      </c>
      <c r="C72" s="80" t="s">
        <v>931</v>
      </c>
      <c r="D72" s="89" t="s">
        <v>586</v>
      </c>
      <c r="E72" s="93" t="s">
        <v>44</v>
      </c>
      <c r="F72" s="17"/>
      <c r="G72" s="18"/>
      <c r="H72" s="18"/>
      <c r="I72" s="19"/>
      <c r="J72" s="20"/>
      <c r="K72" s="83">
        <f t="shared" si="4"/>
        <v>0</v>
      </c>
      <c r="L72" s="84">
        <v>146.82876533333334</v>
      </c>
      <c r="M72" s="85">
        <f t="shared" si="5"/>
        <v>0</v>
      </c>
      <c r="N72" s="86"/>
    </row>
    <row r="73" spans="2:14" ht="120" hidden="1" outlineLevel="1" x14ac:dyDescent="0.35">
      <c r="B73" s="5" t="s">
        <v>83</v>
      </c>
      <c r="C73" s="80" t="s">
        <v>931</v>
      </c>
      <c r="D73" s="89" t="s">
        <v>587</v>
      </c>
      <c r="E73" s="93" t="s">
        <v>44</v>
      </c>
      <c r="F73" s="17"/>
      <c r="G73" s="18"/>
      <c r="H73" s="18"/>
      <c r="I73" s="19"/>
      <c r="J73" s="20">
        <v>0</v>
      </c>
      <c r="K73" s="83">
        <f t="shared" si="4"/>
        <v>0</v>
      </c>
      <c r="L73" s="84">
        <v>155.79543200000001</v>
      </c>
      <c r="M73" s="85">
        <f t="shared" si="5"/>
        <v>0</v>
      </c>
      <c r="N73" s="86"/>
    </row>
    <row r="74" spans="2:14" ht="120" hidden="1" outlineLevel="1" x14ac:dyDescent="0.35">
      <c r="B74" s="5" t="s">
        <v>84</v>
      </c>
      <c r="C74" s="80" t="s">
        <v>931</v>
      </c>
      <c r="D74" s="89" t="s">
        <v>588</v>
      </c>
      <c r="E74" s="93" t="s">
        <v>44</v>
      </c>
      <c r="F74" s="17"/>
      <c r="G74" s="18"/>
      <c r="H74" s="18"/>
      <c r="I74" s="19"/>
      <c r="J74" s="20">
        <v>50.18</v>
      </c>
      <c r="K74" s="83">
        <f t="shared" si="4"/>
        <v>50.18</v>
      </c>
      <c r="L74" s="84">
        <v>146.82876533333334</v>
      </c>
      <c r="M74" s="85">
        <f t="shared" si="5"/>
        <v>7367.8674444266671</v>
      </c>
      <c r="N74" s="86"/>
    </row>
    <row r="75" spans="2:14" ht="120" hidden="1" outlineLevel="1" x14ac:dyDescent="0.35">
      <c r="B75" s="5" t="s">
        <v>86</v>
      </c>
      <c r="C75" s="80" t="s">
        <v>931</v>
      </c>
      <c r="D75" s="89" t="s">
        <v>589</v>
      </c>
      <c r="E75" s="93" t="s">
        <v>44</v>
      </c>
      <c r="F75" s="17"/>
      <c r="G75" s="18"/>
      <c r="H75" s="18"/>
      <c r="I75" s="19"/>
      <c r="J75" s="20"/>
      <c r="K75" s="83">
        <f t="shared" si="4"/>
        <v>0</v>
      </c>
      <c r="L75" s="84">
        <v>146.82876533333334</v>
      </c>
      <c r="M75" s="85">
        <f t="shared" si="5"/>
        <v>0</v>
      </c>
      <c r="N75" s="86"/>
    </row>
    <row r="76" spans="2:14" s="94" customFormat="1" ht="120" hidden="1" outlineLevel="1" x14ac:dyDescent="0.35">
      <c r="B76" s="5" t="s">
        <v>87</v>
      </c>
      <c r="C76" s="80" t="s">
        <v>931</v>
      </c>
      <c r="D76" s="89" t="s">
        <v>590</v>
      </c>
      <c r="E76" s="93" t="s">
        <v>44</v>
      </c>
      <c r="F76" s="17"/>
      <c r="G76" s="18"/>
      <c r="H76" s="18"/>
      <c r="I76" s="19"/>
      <c r="J76" s="20">
        <v>0</v>
      </c>
      <c r="K76" s="83">
        <f t="shared" si="4"/>
        <v>0</v>
      </c>
      <c r="L76" s="84">
        <v>155.79543200000001</v>
      </c>
      <c r="M76" s="85">
        <f t="shared" si="5"/>
        <v>0</v>
      </c>
      <c r="N76" s="86"/>
    </row>
    <row r="77" spans="2:14" s="94" customFormat="1" ht="46.5" hidden="1" outlineLevel="1" x14ac:dyDescent="0.35">
      <c r="B77" s="5" t="s">
        <v>88</v>
      </c>
      <c r="C77" s="80" t="s">
        <v>931</v>
      </c>
      <c r="D77" s="89" t="s">
        <v>591</v>
      </c>
      <c r="E77" s="105" t="s">
        <v>44</v>
      </c>
      <c r="F77" s="17"/>
      <c r="G77" s="18"/>
      <c r="H77" s="18"/>
      <c r="I77" s="19"/>
      <c r="J77" s="20"/>
      <c r="K77" s="83">
        <f t="shared" si="4"/>
        <v>0</v>
      </c>
      <c r="L77" s="84">
        <v>81.856171500000002</v>
      </c>
      <c r="M77" s="85">
        <f t="shared" si="5"/>
        <v>0</v>
      </c>
      <c r="N77" s="86"/>
    </row>
    <row r="78" spans="2:14" s="94" customFormat="1" ht="70.5" hidden="1" outlineLevel="1" x14ac:dyDescent="0.35">
      <c r="B78" s="5" t="s">
        <v>89</v>
      </c>
      <c r="C78" s="80" t="s">
        <v>931</v>
      </c>
      <c r="D78" s="89" t="s">
        <v>592</v>
      </c>
      <c r="E78" s="105" t="s">
        <v>44</v>
      </c>
      <c r="F78" s="17"/>
      <c r="G78" s="18"/>
      <c r="H78" s="18"/>
      <c r="I78" s="19"/>
      <c r="J78" s="20"/>
      <c r="K78" s="83">
        <f t="shared" si="4"/>
        <v>0</v>
      </c>
      <c r="L78" s="84">
        <v>77.99811316666667</v>
      </c>
      <c r="M78" s="85">
        <f t="shared" si="5"/>
        <v>0</v>
      </c>
      <c r="N78" s="86"/>
    </row>
    <row r="79" spans="2:14" s="94" customFormat="1" ht="48" hidden="1" outlineLevel="1" x14ac:dyDescent="0.35">
      <c r="B79" s="5" t="s">
        <v>90</v>
      </c>
      <c r="C79" s="80" t="s">
        <v>931</v>
      </c>
      <c r="D79" s="89" t="s">
        <v>593</v>
      </c>
      <c r="E79" s="105" t="s">
        <v>44</v>
      </c>
      <c r="F79" s="17"/>
      <c r="G79" s="18"/>
      <c r="H79" s="18"/>
      <c r="I79" s="19"/>
      <c r="J79" s="20"/>
      <c r="K79" s="83">
        <f t="shared" si="4"/>
        <v>0</v>
      </c>
      <c r="L79" s="84">
        <v>88.398113166666676</v>
      </c>
      <c r="M79" s="85">
        <f t="shared" si="5"/>
        <v>0</v>
      </c>
      <c r="N79" s="86"/>
    </row>
    <row r="80" spans="2:14" s="94" customFormat="1" hidden="1" outlineLevel="1" x14ac:dyDescent="0.35">
      <c r="B80" s="4"/>
      <c r="C80" s="87"/>
      <c r="D80" s="74" t="s">
        <v>77</v>
      </c>
      <c r="E80" s="75"/>
      <c r="F80" s="14"/>
      <c r="G80" s="15"/>
      <c r="H80" s="15"/>
      <c r="I80" s="15"/>
      <c r="J80" s="16"/>
      <c r="K80" s="76"/>
      <c r="L80" s="77"/>
      <c r="M80" s="88"/>
      <c r="N80" s="86"/>
    </row>
    <row r="81" spans="1:14" s="94" customFormat="1" ht="120" hidden="1" outlineLevel="1" x14ac:dyDescent="0.35">
      <c r="B81" s="5" t="s">
        <v>91</v>
      </c>
      <c r="C81" s="80" t="s">
        <v>931</v>
      </c>
      <c r="D81" s="89" t="s">
        <v>594</v>
      </c>
      <c r="E81" s="105" t="s">
        <v>44</v>
      </c>
      <c r="F81" s="17"/>
      <c r="G81" s="18"/>
      <c r="H81" s="18"/>
      <c r="I81" s="19"/>
      <c r="J81" s="20" t="s">
        <v>499</v>
      </c>
      <c r="K81" s="83">
        <f>SUM(F81:J81)</f>
        <v>0</v>
      </c>
      <c r="L81" s="84">
        <v>929.435022</v>
      </c>
      <c r="M81" s="85">
        <f>K81*L81</f>
        <v>0</v>
      </c>
      <c r="N81" s="86"/>
    </row>
    <row r="82" spans="1:14" s="94" customFormat="1" ht="46.5" hidden="1" outlineLevel="1" x14ac:dyDescent="0.35">
      <c r="B82" s="5" t="s">
        <v>92</v>
      </c>
      <c r="C82" s="80" t="s">
        <v>931</v>
      </c>
      <c r="D82" s="89" t="s">
        <v>595</v>
      </c>
      <c r="E82" s="105" t="s">
        <v>44</v>
      </c>
      <c r="F82" s="17"/>
      <c r="G82" s="18"/>
      <c r="H82" s="18"/>
      <c r="I82" s="19"/>
      <c r="J82" s="20"/>
      <c r="K82" s="83">
        <f>SUM(F82:J82)</f>
        <v>0</v>
      </c>
      <c r="L82" s="84">
        <v>107.42552726666668</v>
      </c>
      <c r="M82" s="85">
        <f>K82*L82</f>
        <v>0</v>
      </c>
      <c r="N82" s="86"/>
    </row>
    <row r="83" spans="1:14" s="94" customFormat="1" ht="46.5" hidden="1" outlineLevel="1" x14ac:dyDescent="0.35">
      <c r="B83" s="5" t="s">
        <v>93</v>
      </c>
      <c r="C83" s="80" t="s">
        <v>931</v>
      </c>
      <c r="D83" s="89" t="s">
        <v>596</v>
      </c>
      <c r="E83" s="105" t="s">
        <v>44</v>
      </c>
      <c r="F83" s="17"/>
      <c r="G83" s="18"/>
      <c r="H83" s="18"/>
      <c r="I83" s="19"/>
      <c r="J83" s="20"/>
      <c r="K83" s="83">
        <f>SUM(F83:J83)</f>
        <v>0</v>
      </c>
      <c r="L83" s="84">
        <v>107.42552726666668</v>
      </c>
      <c r="M83" s="85">
        <f>K83*L83</f>
        <v>0</v>
      </c>
      <c r="N83" s="86"/>
    </row>
    <row r="84" spans="1:14" s="94" customFormat="1" ht="96" hidden="1" outlineLevel="1" x14ac:dyDescent="0.35">
      <c r="B84" s="5" t="s">
        <v>744</v>
      </c>
      <c r="C84" s="80" t="s">
        <v>931</v>
      </c>
      <c r="D84" s="89" t="s">
        <v>597</v>
      </c>
      <c r="E84" s="105" t="s">
        <v>50</v>
      </c>
      <c r="F84" s="17"/>
      <c r="G84" s="18"/>
      <c r="H84" s="18"/>
      <c r="I84" s="19"/>
      <c r="J84" s="20"/>
      <c r="K84" s="83">
        <f>SUM(F84:J84)</f>
        <v>0</v>
      </c>
      <c r="L84" s="84">
        <v>64.761366666666675</v>
      </c>
      <c r="M84" s="85">
        <f>K84*L84</f>
        <v>0</v>
      </c>
      <c r="N84" s="86"/>
    </row>
    <row r="85" spans="1:14" s="94" customFormat="1" hidden="1" outlineLevel="1" x14ac:dyDescent="0.35">
      <c r="B85" s="4"/>
      <c r="C85" s="87"/>
      <c r="D85" s="74" t="s">
        <v>79</v>
      </c>
      <c r="E85" s="75"/>
      <c r="F85" s="14"/>
      <c r="G85" s="15"/>
      <c r="H85" s="15"/>
      <c r="I85" s="15"/>
      <c r="J85" s="16"/>
      <c r="K85" s="76"/>
      <c r="L85" s="77"/>
      <c r="M85" s="88"/>
      <c r="N85" s="86"/>
    </row>
    <row r="86" spans="1:14" s="72" customFormat="1" ht="48" hidden="1" outlineLevel="1" x14ac:dyDescent="0.3">
      <c r="A86" s="64"/>
      <c r="B86" s="7" t="s">
        <v>745</v>
      </c>
      <c r="C86" s="80" t="s">
        <v>931</v>
      </c>
      <c r="D86" s="89" t="s">
        <v>756</v>
      </c>
      <c r="E86" s="93" t="s">
        <v>44</v>
      </c>
      <c r="F86" s="17"/>
      <c r="G86" s="18"/>
      <c r="H86" s="18"/>
      <c r="I86" s="18"/>
      <c r="J86" s="18">
        <v>32.4</v>
      </c>
      <c r="K86" s="83">
        <f t="shared" ref="K86:K92" si="6">SUM(F86:J86)</f>
        <v>32.4</v>
      </c>
      <c r="L86" s="84">
        <v>464.58201191532652</v>
      </c>
      <c r="M86" s="85">
        <f t="shared" ref="M86:M92" si="7">K86*L86</f>
        <v>15052.457186056579</v>
      </c>
      <c r="N86" s="86"/>
    </row>
    <row r="87" spans="1:14" s="72" customFormat="1" ht="96" hidden="1" outlineLevel="1" x14ac:dyDescent="0.3">
      <c r="A87" s="64"/>
      <c r="B87" s="7" t="s">
        <v>746</v>
      </c>
      <c r="C87" s="80" t="s">
        <v>931</v>
      </c>
      <c r="D87" s="89" t="s">
        <v>755</v>
      </c>
      <c r="E87" s="93" t="s">
        <v>44</v>
      </c>
      <c r="F87" s="17"/>
      <c r="G87" s="18"/>
      <c r="H87" s="18"/>
      <c r="I87" s="18"/>
      <c r="J87" s="18">
        <v>28</v>
      </c>
      <c r="K87" s="83">
        <f t="shared" si="6"/>
        <v>28</v>
      </c>
      <c r="L87" s="84">
        <v>952.9420253547687</v>
      </c>
      <c r="M87" s="85">
        <f t="shared" si="7"/>
        <v>26682.376709933524</v>
      </c>
      <c r="N87" s="86"/>
    </row>
    <row r="88" spans="1:14" s="72" customFormat="1" ht="120" hidden="1" outlineLevel="1" x14ac:dyDescent="0.3">
      <c r="A88" s="64"/>
      <c r="B88" s="7" t="s">
        <v>747</v>
      </c>
      <c r="C88" s="80" t="s">
        <v>931</v>
      </c>
      <c r="D88" s="89" t="s">
        <v>757</v>
      </c>
      <c r="E88" s="93" t="s">
        <v>44</v>
      </c>
      <c r="F88" s="17"/>
      <c r="G88" s="18"/>
      <c r="H88" s="18"/>
      <c r="I88" s="19"/>
      <c r="J88" s="20"/>
      <c r="K88" s="83">
        <f t="shared" si="6"/>
        <v>0</v>
      </c>
      <c r="L88" s="84">
        <v>856.93375994676205</v>
      </c>
      <c r="M88" s="85">
        <f t="shared" si="7"/>
        <v>0</v>
      </c>
      <c r="N88" s="86"/>
    </row>
    <row r="89" spans="1:14" s="72" customFormat="1" ht="72" hidden="1" outlineLevel="1" x14ac:dyDescent="0.3">
      <c r="A89" s="64"/>
      <c r="B89" s="7" t="s">
        <v>748</v>
      </c>
      <c r="C89" s="80" t="s">
        <v>931</v>
      </c>
      <c r="D89" s="89" t="s">
        <v>759</v>
      </c>
      <c r="E89" s="93" t="s">
        <v>44</v>
      </c>
      <c r="F89" s="17"/>
      <c r="G89" s="18"/>
      <c r="H89" s="18"/>
      <c r="I89" s="18"/>
      <c r="J89" s="18">
        <v>13.9</v>
      </c>
      <c r="K89" s="83">
        <f t="shared" si="6"/>
        <v>13.9</v>
      </c>
      <c r="L89" s="84">
        <v>1895.775358688102</v>
      </c>
      <c r="M89" s="85">
        <f t="shared" si="7"/>
        <v>26351.277485764618</v>
      </c>
      <c r="N89" s="86"/>
    </row>
    <row r="90" spans="1:14" s="72" customFormat="1" ht="72" hidden="1" outlineLevel="1" x14ac:dyDescent="0.3">
      <c r="A90" s="64"/>
      <c r="B90" s="7" t="s">
        <v>749</v>
      </c>
      <c r="C90" s="80" t="s">
        <v>931</v>
      </c>
      <c r="D90" s="89" t="s">
        <v>758</v>
      </c>
      <c r="E90" s="93" t="s">
        <v>44</v>
      </c>
      <c r="F90" s="17"/>
      <c r="G90" s="18"/>
      <c r="H90" s="18"/>
      <c r="I90" s="18"/>
      <c r="J90" s="18">
        <v>16.200000000000003</v>
      </c>
      <c r="K90" s="83">
        <f t="shared" si="6"/>
        <v>16.200000000000003</v>
      </c>
      <c r="L90" s="84">
        <v>768.95976309341177</v>
      </c>
      <c r="M90" s="85">
        <f t="shared" si="7"/>
        <v>12457.148162113273</v>
      </c>
      <c r="N90" s="86"/>
    </row>
    <row r="91" spans="1:14" s="72" customFormat="1" ht="72" hidden="1" outlineLevel="1" x14ac:dyDescent="0.3">
      <c r="A91" s="64"/>
      <c r="B91" s="7" t="s">
        <v>789</v>
      </c>
      <c r="C91" s="80" t="s">
        <v>931</v>
      </c>
      <c r="D91" s="89" t="s">
        <v>760</v>
      </c>
      <c r="E91" s="93" t="s">
        <v>44</v>
      </c>
      <c r="F91" s="17"/>
      <c r="G91" s="18"/>
      <c r="H91" s="18"/>
      <c r="I91" s="18"/>
      <c r="J91" s="18">
        <v>4.5999999999999996</v>
      </c>
      <c r="K91" s="83">
        <f t="shared" si="6"/>
        <v>4.5999999999999996</v>
      </c>
      <c r="L91" s="84">
        <v>845.5128247254388</v>
      </c>
      <c r="M91" s="85">
        <f t="shared" si="7"/>
        <v>3889.3589937370184</v>
      </c>
      <c r="N91" s="86"/>
    </row>
    <row r="92" spans="1:14" s="72" customFormat="1" ht="168" hidden="1" outlineLevel="1" x14ac:dyDescent="0.3">
      <c r="A92" s="64"/>
      <c r="B92" s="7" t="s">
        <v>790</v>
      </c>
      <c r="C92" s="80" t="s">
        <v>931</v>
      </c>
      <c r="D92" s="89" t="s">
        <v>761</v>
      </c>
      <c r="E92" s="105" t="s">
        <v>44</v>
      </c>
      <c r="F92" s="17"/>
      <c r="G92" s="18"/>
      <c r="H92" s="18"/>
      <c r="I92" s="18"/>
      <c r="J92" s="18"/>
      <c r="K92" s="83">
        <f t="shared" si="6"/>
        <v>0</v>
      </c>
      <c r="L92" s="84">
        <v>976.14500166410983</v>
      </c>
      <c r="M92" s="85">
        <f t="shared" si="7"/>
        <v>0</v>
      </c>
      <c r="N92" s="86"/>
    </row>
    <row r="93" spans="1:14" s="94" customFormat="1" hidden="1" outlineLevel="1" x14ac:dyDescent="0.35">
      <c r="B93" s="4"/>
      <c r="C93" s="87"/>
      <c r="D93" s="74" t="s">
        <v>85</v>
      </c>
      <c r="E93" s="75"/>
      <c r="F93" s="14"/>
      <c r="G93" s="15"/>
      <c r="H93" s="15"/>
      <c r="I93" s="15"/>
      <c r="J93" s="16"/>
      <c r="K93" s="76"/>
      <c r="L93" s="77"/>
      <c r="M93" s="88"/>
      <c r="N93" s="86"/>
    </row>
    <row r="94" spans="1:14" s="94" customFormat="1" ht="66.75" hidden="1" customHeight="1" outlineLevel="1" x14ac:dyDescent="0.35">
      <c r="B94" s="7" t="s">
        <v>791</v>
      </c>
      <c r="C94" s="80" t="s">
        <v>931</v>
      </c>
      <c r="D94" s="106" t="s">
        <v>841</v>
      </c>
      <c r="E94" s="100" t="s">
        <v>36</v>
      </c>
      <c r="F94" s="17"/>
      <c r="G94" s="18"/>
      <c r="H94" s="18"/>
      <c r="I94" s="19"/>
      <c r="J94" s="20">
        <v>12</v>
      </c>
      <c r="K94" s="83">
        <f t="shared" ref="K94:K100" si="8">SUM(F94:J94)</f>
        <v>12</v>
      </c>
      <c r="L94" s="84">
        <v>754.12086666666676</v>
      </c>
      <c r="M94" s="85">
        <f t="shared" ref="M94:M100" si="9">K94*L94</f>
        <v>9049.4504000000015</v>
      </c>
      <c r="N94" s="86"/>
    </row>
    <row r="95" spans="1:14" s="94" customFormat="1" ht="118.5" hidden="1" outlineLevel="1" x14ac:dyDescent="0.35">
      <c r="B95" s="7" t="s">
        <v>792</v>
      </c>
      <c r="C95" s="80" t="s">
        <v>931</v>
      </c>
      <c r="D95" s="106" t="s">
        <v>750</v>
      </c>
      <c r="E95" s="100" t="s">
        <v>36</v>
      </c>
      <c r="F95" s="17"/>
      <c r="G95" s="18"/>
      <c r="H95" s="18"/>
      <c r="I95" s="19"/>
      <c r="J95" s="20">
        <v>7</v>
      </c>
      <c r="K95" s="83">
        <f t="shared" si="8"/>
        <v>7</v>
      </c>
      <c r="L95" s="84">
        <v>2127.4032008108998</v>
      </c>
      <c r="M95" s="85">
        <f t="shared" si="9"/>
        <v>14891.822405676299</v>
      </c>
      <c r="N95" s="86"/>
    </row>
    <row r="96" spans="1:14" s="94" customFormat="1" ht="142.5" hidden="1" outlineLevel="1" x14ac:dyDescent="0.35">
      <c r="B96" s="7" t="s">
        <v>793</v>
      </c>
      <c r="C96" s="80" t="s">
        <v>931</v>
      </c>
      <c r="D96" s="89" t="s">
        <v>751</v>
      </c>
      <c r="E96" s="100" t="s">
        <v>36</v>
      </c>
      <c r="F96" s="17"/>
      <c r="G96" s="18"/>
      <c r="H96" s="18"/>
      <c r="I96" s="19"/>
      <c r="J96" s="20"/>
      <c r="K96" s="83">
        <f t="shared" si="8"/>
        <v>0</v>
      </c>
      <c r="L96" s="84">
        <v>2751.8291882243007</v>
      </c>
      <c r="M96" s="85">
        <f t="shared" si="9"/>
        <v>0</v>
      </c>
      <c r="N96" s="86"/>
    </row>
    <row r="97" spans="1:14" s="94" customFormat="1" ht="214.5" hidden="1" outlineLevel="1" x14ac:dyDescent="0.35">
      <c r="B97" s="7" t="s">
        <v>794</v>
      </c>
      <c r="C97" s="80" t="s">
        <v>931</v>
      </c>
      <c r="D97" s="106" t="s">
        <v>754</v>
      </c>
      <c r="E97" s="100" t="s">
        <v>36</v>
      </c>
      <c r="F97" s="17"/>
      <c r="G97" s="18"/>
      <c r="H97" s="18"/>
      <c r="I97" s="19"/>
      <c r="J97" s="20"/>
      <c r="K97" s="83">
        <f t="shared" si="8"/>
        <v>0</v>
      </c>
      <c r="L97" s="84">
        <v>2379.8620000000005</v>
      </c>
      <c r="M97" s="85">
        <f t="shared" si="9"/>
        <v>0</v>
      </c>
      <c r="N97" s="86"/>
    </row>
    <row r="98" spans="1:14" s="94" customFormat="1" ht="118.5" hidden="1" outlineLevel="1" x14ac:dyDescent="0.35">
      <c r="B98" s="7" t="s">
        <v>795</v>
      </c>
      <c r="C98" s="80" t="s">
        <v>931</v>
      </c>
      <c r="D98" s="89" t="s">
        <v>752</v>
      </c>
      <c r="E98" s="100" t="s">
        <v>36</v>
      </c>
      <c r="F98" s="17"/>
      <c r="G98" s="18"/>
      <c r="H98" s="18"/>
      <c r="I98" s="19"/>
      <c r="J98" s="20"/>
      <c r="K98" s="83">
        <f t="shared" si="8"/>
        <v>0</v>
      </c>
      <c r="L98" s="84">
        <v>2286.2440855042555</v>
      </c>
      <c r="M98" s="85">
        <f t="shared" si="9"/>
        <v>0</v>
      </c>
      <c r="N98" s="86"/>
    </row>
    <row r="99" spans="1:14" s="94" customFormat="1" ht="190.5" hidden="1" outlineLevel="1" x14ac:dyDescent="0.35">
      <c r="B99" s="7" t="s">
        <v>796</v>
      </c>
      <c r="C99" s="80" t="s">
        <v>931</v>
      </c>
      <c r="D99" s="89" t="s">
        <v>753</v>
      </c>
      <c r="E99" s="100" t="s">
        <v>36</v>
      </c>
      <c r="F99" s="17"/>
      <c r="G99" s="18"/>
      <c r="H99" s="18"/>
      <c r="I99" s="19"/>
      <c r="J99" s="20"/>
      <c r="K99" s="83">
        <f t="shared" si="8"/>
        <v>0</v>
      </c>
      <c r="L99" s="84">
        <v>2182.8073333333336</v>
      </c>
      <c r="M99" s="85">
        <f t="shared" si="9"/>
        <v>0</v>
      </c>
      <c r="N99" s="86"/>
    </row>
    <row r="100" spans="1:14" s="94" customFormat="1" ht="142.5" hidden="1" outlineLevel="1" x14ac:dyDescent="0.35">
      <c r="B100" s="7" t="s">
        <v>797</v>
      </c>
      <c r="C100" s="80" t="s">
        <v>931</v>
      </c>
      <c r="D100" s="89" t="s">
        <v>926</v>
      </c>
      <c r="E100" s="100" t="s">
        <v>36</v>
      </c>
      <c r="F100" s="17"/>
      <c r="G100" s="18"/>
      <c r="H100" s="18"/>
      <c r="I100" s="19"/>
      <c r="J100" s="20"/>
      <c r="K100" s="83">
        <f t="shared" si="8"/>
        <v>0</v>
      </c>
      <c r="L100" s="84">
        <v>2165.8207521709223</v>
      </c>
      <c r="M100" s="85">
        <f t="shared" si="9"/>
        <v>0</v>
      </c>
      <c r="N100" s="86"/>
    </row>
    <row r="101" spans="1:14" s="94" customFormat="1" hidden="1" outlineLevel="1" x14ac:dyDescent="0.35">
      <c r="B101" s="4"/>
      <c r="C101" s="87"/>
      <c r="D101" s="74" t="s">
        <v>762</v>
      </c>
      <c r="E101" s="75"/>
      <c r="F101" s="14"/>
      <c r="G101" s="15"/>
      <c r="H101" s="15"/>
      <c r="I101" s="15"/>
      <c r="J101" s="16"/>
      <c r="K101" s="76"/>
      <c r="L101" s="77"/>
      <c r="M101" s="88"/>
      <c r="N101" s="86"/>
    </row>
    <row r="102" spans="1:14" s="94" customFormat="1" ht="96" hidden="1" outlineLevel="1" x14ac:dyDescent="0.35">
      <c r="B102" s="7" t="s">
        <v>798</v>
      </c>
      <c r="C102" s="80" t="s">
        <v>931</v>
      </c>
      <c r="D102" s="89" t="s">
        <v>927</v>
      </c>
      <c r="E102" s="100" t="s">
        <v>185</v>
      </c>
      <c r="F102" s="17"/>
      <c r="G102" s="18"/>
      <c r="H102" s="18"/>
      <c r="I102" s="19"/>
      <c r="J102" s="20"/>
      <c r="K102" s="83">
        <f>SUM(F102:J102)</f>
        <v>0</v>
      </c>
      <c r="L102" s="84">
        <v>640.52746666666678</v>
      </c>
      <c r="M102" s="85">
        <f>K102*L102</f>
        <v>0</v>
      </c>
      <c r="N102" s="86"/>
    </row>
    <row r="103" spans="1:14" s="94" customFormat="1" ht="96" hidden="1" outlineLevel="1" x14ac:dyDescent="0.35">
      <c r="B103" s="7" t="s">
        <v>799</v>
      </c>
      <c r="C103" s="80" t="s">
        <v>931</v>
      </c>
      <c r="D103" s="89" t="s">
        <v>928</v>
      </c>
      <c r="E103" s="100" t="s">
        <v>185</v>
      </c>
      <c r="F103" s="17"/>
      <c r="G103" s="18"/>
      <c r="H103" s="18"/>
      <c r="I103" s="19"/>
      <c r="J103" s="20"/>
      <c r="K103" s="83">
        <f>SUM(F103:J103)</f>
        <v>0</v>
      </c>
      <c r="L103" s="84">
        <v>640.52746666666678</v>
      </c>
      <c r="M103" s="85">
        <f>K103*L103</f>
        <v>0</v>
      </c>
      <c r="N103" s="86"/>
    </row>
    <row r="104" spans="1:14" s="94" customFormat="1" ht="72.75" hidden="1" outlineLevel="1" thickBot="1" x14ac:dyDescent="0.4">
      <c r="B104" s="7" t="s">
        <v>842</v>
      </c>
      <c r="C104" s="80" t="s">
        <v>931</v>
      </c>
      <c r="D104" s="89" t="s">
        <v>929</v>
      </c>
      <c r="E104" s="100" t="s">
        <v>36</v>
      </c>
      <c r="F104" s="17"/>
      <c r="G104" s="18"/>
      <c r="H104" s="18"/>
      <c r="I104" s="19"/>
      <c r="J104" s="20"/>
      <c r="K104" s="83">
        <f>SUM(F104:J104)</f>
        <v>0</v>
      </c>
      <c r="L104" s="84">
        <v>640.52746666666678</v>
      </c>
      <c r="M104" s="85">
        <f>K104*L104</f>
        <v>0</v>
      </c>
      <c r="N104" s="86"/>
    </row>
    <row r="105" spans="1:14" s="72" customFormat="1" ht="24.75" collapsed="1" thickBot="1" x14ac:dyDescent="0.35">
      <c r="A105" s="64"/>
      <c r="B105" s="65" t="s">
        <v>94</v>
      </c>
      <c r="C105" s="66"/>
      <c r="D105" s="67"/>
      <c r="E105" s="67"/>
      <c r="F105" s="1"/>
      <c r="G105" s="2"/>
      <c r="H105" s="2"/>
      <c r="I105" s="2"/>
      <c r="J105" s="3"/>
      <c r="K105" s="69"/>
      <c r="L105" s="95"/>
      <c r="M105" s="96">
        <f>SUM(M106:M112)</f>
        <v>33499.212591082665</v>
      </c>
      <c r="N105" s="97"/>
    </row>
    <row r="106" spans="1:14" s="94" customFormat="1" ht="48" hidden="1" outlineLevel="1" x14ac:dyDescent="0.35">
      <c r="B106" s="7" t="s">
        <v>95</v>
      </c>
      <c r="C106" s="80" t="s">
        <v>931</v>
      </c>
      <c r="D106" s="89" t="s">
        <v>598</v>
      </c>
      <c r="E106" s="92" t="s">
        <v>44</v>
      </c>
      <c r="F106" s="17"/>
      <c r="G106" s="18"/>
      <c r="H106" s="18"/>
      <c r="I106" s="19"/>
      <c r="J106" s="20">
        <v>1026.28</v>
      </c>
      <c r="K106" s="83">
        <f t="shared" ref="K106:K111" si="10">SUM(F106:J106)</f>
        <v>1026.28</v>
      </c>
      <c r="L106" s="84">
        <v>25.634280533333335</v>
      </c>
      <c r="M106" s="85">
        <f>K106*L106</f>
        <v>26307.949425749335</v>
      </c>
      <c r="N106" s="86"/>
    </row>
    <row r="107" spans="1:14" s="94" customFormat="1" ht="70.5" hidden="1" outlineLevel="1" x14ac:dyDescent="0.35">
      <c r="B107" s="7" t="s">
        <v>96</v>
      </c>
      <c r="C107" s="80" t="s">
        <v>931</v>
      </c>
      <c r="D107" s="89" t="s">
        <v>599</v>
      </c>
      <c r="E107" s="92" t="s">
        <v>44</v>
      </c>
      <c r="F107" s="17"/>
      <c r="G107" s="18"/>
      <c r="H107" s="18"/>
      <c r="I107" s="19"/>
      <c r="J107" s="20">
        <v>0</v>
      </c>
      <c r="K107" s="83">
        <f t="shared" si="10"/>
        <v>0</v>
      </c>
      <c r="L107" s="84">
        <v>79.854929421993816</v>
      </c>
      <c r="M107" s="85">
        <f t="shared" ref="M107:M112" si="11">K107*L107</f>
        <v>0</v>
      </c>
      <c r="N107" s="86"/>
    </row>
    <row r="108" spans="1:14" s="94" customFormat="1" ht="48" hidden="1" outlineLevel="1" x14ac:dyDescent="0.35">
      <c r="B108" s="7" t="s">
        <v>97</v>
      </c>
      <c r="C108" s="80" t="s">
        <v>931</v>
      </c>
      <c r="D108" s="89" t="s">
        <v>600</v>
      </c>
      <c r="E108" s="92" t="s">
        <v>44</v>
      </c>
      <c r="F108" s="17"/>
      <c r="G108" s="18"/>
      <c r="H108" s="18"/>
      <c r="I108" s="19"/>
      <c r="J108" s="20">
        <v>292.95999999999998</v>
      </c>
      <c r="K108" s="83">
        <f t="shared" si="10"/>
        <v>292.95999999999998</v>
      </c>
      <c r="L108" s="84">
        <v>23.103150000000003</v>
      </c>
      <c r="M108" s="85">
        <f t="shared" si="11"/>
        <v>6768.2988240000004</v>
      </c>
      <c r="N108" s="86"/>
    </row>
    <row r="109" spans="1:14" s="94" customFormat="1" ht="42.75" hidden="1" customHeight="1" outlineLevel="1" x14ac:dyDescent="0.35">
      <c r="B109" s="7" t="s">
        <v>98</v>
      </c>
      <c r="C109" s="80" t="s">
        <v>931</v>
      </c>
      <c r="D109" s="106" t="s">
        <v>601</v>
      </c>
      <c r="E109" s="92" t="s">
        <v>44</v>
      </c>
      <c r="F109" s="17"/>
      <c r="G109" s="18"/>
      <c r="H109" s="18"/>
      <c r="I109" s="19"/>
      <c r="J109" s="20">
        <v>5.95</v>
      </c>
      <c r="K109" s="83">
        <f t="shared" si="10"/>
        <v>5.95</v>
      </c>
      <c r="L109" s="84">
        <v>56.25383333333334</v>
      </c>
      <c r="M109" s="85">
        <f t="shared" si="11"/>
        <v>334.71030833333339</v>
      </c>
      <c r="N109" s="86"/>
    </row>
    <row r="110" spans="1:14" s="94" customFormat="1" ht="72" hidden="1" outlineLevel="1" x14ac:dyDescent="0.35">
      <c r="B110" s="7" t="s">
        <v>99</v>
      </c>
      <c r="C110" s="80" t="s">
        <v>931</v>
      </c>
      <c r="D110" s="106" t="s">
        <v>617</v>
      </c>
      <c r="E110" s="92" t="s">
        <v>44</v>
      </c>
      <c r="F110" s="17"/>
      <c r="G110" s="18"/>
      <c r="H110" s="18"/>
      <c r="I110" s="19"/>
      <c r="J110" s="20"/>
      <c r="K110" s="83">
        <f>SUM(F110:J110)</f>
        <v>0</v>
      </c>
      <c r="L110" s="84">
        <v>138.26360000000003</v>
      </c>
      <c r="M110" s="85">
        <f t="shared" si="11"/>
        <v>0</v>
      </c>
      <c r="N110" s="86"/>
    </row>
    <row r="111" spans="1:14" s="94" customFormat="1" ht="69" hidden="1" customHeight="1" outlineLevel="1" x14ac:dyDescent="0.35">
      <c r="B111" s="7" t="s">
        <v>100</v>
      </c>
      <c r="C111" s="80" t="s">
        <v>931</v>
      </c>
      <c r="D111" s="89" t="s">
        <v>618</v>
      </c>
      <c r="E111" s="92" t="s">
        <v>44</v>
      </c>
      <c r="F111" s="17"/>
      <c r="G111" s="18"/>
      <c r="H111" s="18"/>
      <c r="I111" s="19"/>
      <c r="J111" s="20">
        <v>3.82</v>
      </c>
      <c r="K111" s="83">
        <f t="shared" si="10"/>
        <v>3.82</v>
      </c>
      <c r="L111" s="84">
        <v>23.103150000000003</v>
      </c>
      <c r="M111" s="85">
        <f t="shared" si="11"/>
        <v>88.254033000000007</v>
      </c>
      <c r="N111" s="86"/>
    </row>
    <row r="112" spans="1:14" s="94" customFormat="1" ht="57.75" hidden="1" customHeight="1" outlineLevel="1" thickBot="1" x14ac:dyDescent="0.4">
      <c r="B112" s="7" t="s">
        <v>537</v>
      </c>
      <c r="C112" s="80" t="s">
        <v>931</v>
      </c>
      <c r="D112" s="89" t="s">
        <v>602</v>
      </c>
      <c r="E112" s="92" t="s">
        <v>50</v>
      </c>
      <c r="F112" s="17"/>
      <c r="G112" s="18"/>
      <c r="H112" s="18"/>
      <c r="I112" s="19"/>
      <c r="J112" s="20">
        <v>0</v>
      </c>
      <c r="K112" s="83">
        <f>SUM(F112:J112)</f>
        <v>0</v>
      </c>
      <c r="L112" s="84">
        <v>14.815360000000004</v>
      </c>
      <c r="M112" s="85">
        <f t="shared" si="11"/>
        <v>0</v>
      </c>
      <c r="N112" s="86"/>
    </row>
    <row r="113" spans="1:14" s="94" customFormat="1" ht="24.75" collapsed="1" thickBot="1" x14ac:dyDescent="0.4">
      <c r="B113" s="65" t="s">
        <v>101</v>
      </c>
      <c r="C113" s="66"/>
      <c r="D113" s="67"/>
      <c r="E113" s="67"/>
      <c r="F113" s="1"/>
      <c r="G113" s="2"/>
      <c r="H113" s="2"/>
      <c r="I113" s="2"/>
      <c r="J113" s="3"/>
      <c r="K113" s="69"/>
      <c r="L113" s="95"/>
      <c r="M113" s="96">
        <f>SUM(M114:M123)</f>
        <v>33072.765259633336</v>
      </c>
      <c r="N113" s="97"/>
    </row>
    <row r="114" spans="1:14" s="94" customFormat="1" hidden="1" outlineLevel="1" x14ac:dyDescent="0.35">
      <c r="B114" s="4"/>
      <c r="C114" s="87"/>
      <c r="D114" s="74" t="s">
        <v>102</v>
      </c>
      <c r="E114" s="75"/>
      <c r="F114" s="14"/>
      <c r="G114" s="15"/>
      <c r="H114" s="15"/>
      <c r="I114" s="15"/>
      <c r="J114" s="16"/>
      <c r="K114" s="76"/>
      <c r="L114" s="77"/>
      <c r="M114" s="88"/>
      <c r="N114" s="86"/>
    </row>
    <row r="115" spans="1:14" s="94" customFormat="1" ht="52.5" hidden="1" customHeight="1" outlineLevel="1" x14ac:dyDescent="0.35">
      <c r="B115" s="7" t="s">
        <v>103</v>
      </c>
      <c r="C115" s="80" t="s">
        <v>931</v>
      </c>
      <c r="D115" s="89" t="s">
        <v>603</v>
      </c>
      <c r="E115" s="92" t="s">
        <v>44</v>
      </c>
      <c r="F115" s="17"/>
      <c r="G115" s="18"/>
      <c r="H115" s="18"/>
      <c r="I115" s="19"/>
      <c r="J115" s="20">
        <v>612.84</v>
      </c>
      <c r="K115" s="83">
        <f t="shared" ref="K115:K120" si="12">SUM(F115:J115)</f>
        <v>612.84</v>
      </c>
      <c r="L115" s="84">
        <v>31.289145000000001</v>
      </c>
      <c r="M115" s="85">
        <f t="shared" ref="M115:M120" si="13">K115*L115</f>
        <v>19175.239621800003</v>
      </c>
      <c r="N115" s="86"/>
    </row>
    <row r="116" spans="1:14" s="94" customFormat="1" ht="52.5" hidden="1" customHeight="1" outlineLevel="1" x14ac:dyDescent="0.35">
      <c r="B116" s="7" t="s">
        <v>104</v>
      </c>
      <c r="C116" s="80" t="s">
        <v>931</v>
      </c>
      <c r="D116" s="89" t="s">
        <v>604</v>
      </c>
      <c r="E116" s="102" t="s">
        <v>44</v>
      </c>
      <c r="F116" s="17"/>
      <c r="G116" s="18"/>
      <c r="H116" s="18"/>
      <c r="I116" s="19"/>
      <c r="J116" s="20">
        <v>66.599999999999994</v>
      </c>
      <c r="K116" s="83">
        <f t="shared" si="12"/>
        <v>66.599999999999994</v>
      </c>
      <c r="L116" s="84">
        <v>32.046898333333338</v>
      </c>
      <c r="M116" s="85">
        <f t="shared" si="13"/>
        <v>2134.323429</v>
      </c>
      <c r="N116" s="86"/>
    </row>
    <row r="117" spans="1:14" s="94" customFormat="1" ht="52.5" hidden="1" customHeight="1" outlineLevel="1" x14ac:dyDescent="0.35">
      <c r="B117" s="7" t="s">
        <v>105</v>
      </c>
      <c r="C117" s="80" t="s">
        <v>931</v>
      </c>
      <c r="D117" s="89" t="s">
        <v>605</v>
      </c>
      <c r="E117" s="102" t="s">
        <v>44</v>
      </c>
      <c r="F117" s="17"/>
      <c r="G117" s="18"/>
      <c r="H117" s="18"/>
      <c r="I117" s="19"/>
      <c r="J117" s="20">
        <v>98.57</v>
      </c>
      <c r="K117" s="83">
        <f t="shared" si="12"/>
        <v>98.57</v>
      </c>
      <c r="L117" s="84">
        <v>34.453565000000005</v>
      </c>
      <c r="M117" s="85">
        <f t="shared" si="13"/>
        <v>3396.0879020500001</v>
      </c>
      <c r="N117" s="86"/>
    </row>
    <row r="118" spans="1:14" s="94" customFormat="1" ht="52.5" hidden="1" customHeight="1" outlineLevel="1" x14ac:dyDescent="0.35">
      <c r="B118" s="7" t="s">
        <v>106</v>
      </c>
      <c r="C118" s="80" t="s">
        <v>931</v>
      </c>
      <c r="D118" s="89" t="s">
        <v>606</v>
      </c>
      <c r="E118" s="102" t="s">
        <v>44</v>
      </c>
      <c r="F118" s="17"/>
      <c r="G118" s="18"/>
      <c r="H118" s="18"/>
      <c r="I118" s="19"/>
      <c r="J118" s="20">
        <v>20.52</v>
      </c>
      <c r="K118" s="83">
        <f t="shared" si="12"/>
        <v>20.52</v>
      </c>
      <c r="L118" s="84">
        <v>32.990231666666666</v>
      </c>
      <c r="M118" s="85">
        <f t="shared" si="13"/>
        <v>676.95955379999998</v>
      </c>
      <c r="N118" s="86"/>
    </row>
    <row r="119" spans="1:14" s="94" customFormat="1" ht="52.5" hidden="1" customHeight="1" outlineLevel="1" x14ac:dyDescent="0.35">
      <c r="B119" s="7" t="s">
        <v>107</v>
      </c>
      <c r="C119" s="80" t="s">
        <v>931</v>
      </c>
      <c r="D119" s="89" t="s">
        <v>607</v>
      </c>
      <c r="E119" s="102" t="s">
        <v>44</v>
      </c>
      <c r="F119" s="17"/>
      <c r="G119" s="18"/>
      <c r="H119" s="18"/>
      <c r="I119" s="19"/>
      <c r="J119" s="20">
        <v>31.740000000000002</v>
      </c>
      <c r="K119" s="83">
        <f t="shared" si="12"/>
        <v>31.740000000000002</v>
      </c>
      <c r="L119" s="84">
        <v>34.453565000000005</v>
      </c>
      <c r="M119" s="85">
        <f t="shared" si="13"/>
        <v>1093.5561531000003</v>
      </c>
      <c r="N119" s="86"/>
    </row>
    <row r="120" spans="1:14" s="94" customFormat="1" ht="52.5" hidden="1" customHeight="1" outlineLevel="1" x14ac:dyDescent="0.35">
      <c r="B120" s="7" t="s">
        <v>534</v>
      </c>
      <c r="C120" s="80" t="s">
        <v>931</v>
      </c>
      <c r="D120" s="89" t="s">
        <v>608</v>
      </c>
      <c r="E120" s="102" t="s">
        <v>44</v>
      </c>
      <c r="F120" s="17"/>
      <c r="G120" s="18"/>
      <c r="H120" s="18"/>
      <c r="I120" s="19"/>
      <c r="J120" s="20"/>
      <c r="K120" s="83">
        <f t="shared" si="12"/>
        <v>0</v>
      </c>
      <c r="L120" s="84">
        <v>35.211318333333338</v>
      </c>
      <c r="M120" s="85">
        <f t="shared" si="13"/>
        <v>0</v>
      </c>
      <c r="N120" s="86"/>
    </row>
    <row r="121" spans="1:14" s="94" customFormat="1" hidden="1" outlineLevel="1" x14ac:dyDescent="0.35">
      <c r="B121" s="4"/>
      <c r="C121" s="87"/>
      <c r="D121" s="74" t="s">
        <v>108</v>
      </c>
      <c r="E121" s="75"/>
      <c r="F121" s="14"/>
      <c r="G121" s="15"/>
      <c r="H121" s="15"/>
      <c r="I121" s="15"/>
      <c r="J121" s="16"/>
      <c r="K121" s="76"/>
      <c r="L121" s="77"/>
      <c r="M121" s="88"/>
      <c r="N121" s="86"/>
    </row>
    <row r="122" spans="1:14" s="94" customFormat="1" ht="55.5" hidden="1" customHeight="1" outlineLevel="1" x14ac:dyDescent="0.35">
      <c r="B122" s="7" t="s">
        <v>535</v>
      </c>
      <c r="C122" s="80" t="s">
        <v>931</v>
      </c>
      <c r="D122" s="106" t="s">
        <v>609</v>
      </c>
      <c r="E122" s="102" t="s">
        <v>44</v>
      </c>
      <c r="F122" s="17"/>
      <c r="G122" s="18"/>
      <c r="H122" s="18"/>
      <c r="I122" s="19"/>
      <c r="J122" s="20">
        <v>5.95</v>
      </c>
      <c r="K122" s="83">
        <f>SUM(F122:J122)</f>
        <v>5.95</v>
      </c>
      <c r="L122" s="84">
        <v>30.531391666666668</v>
      </c>
      <c r="M122" s="85">
        <f>K122*L122</f>
        <v>181.66178041666669</v>
      </c>
      <c r="N122" s="86"/>
    </row>
    <row r="123" spans="1:14" s="94" customFormat="1" ht="55.5" hidden="1" customHeight="1" outlineLevel="1" thickBot="1" x14ac:dyDescent="0.4">
      <c r="B123" s="7" t="s">
        <v>536</v>
      </c>
      <c r="C123" s="80" t="s">
        <v>931</v>
      </c>
      <c r="D123" s="106" t="s">
        <v>610</v>
      </c>
      <c r="E123" s="102" t="s">
        <v>44</v>
      </c>
      <c r="F123" s="17"/>
      <c r="G123" s="18"/>
      <c r="H123" s="18"/>
      <c r="I123" s="19"/>
      <c r="J123" s="20">
        <v>292.95999999999998</v>
      </c>
      <c r="K123" s="83">
        <f>SUM(F123:J123)</f>
        <v>292.95999999999998</v>
      </c>
      <c r="L123" s="84">
        <v>21.896971666666669</v>
      </c>
      <c r="M123" s="85">
        <f>K123*L123</f>
        <v>6414.9368194666667</v>
      </c>
      <c r="N123" s="86"/>
    </row>
    <row r="124" spans="1:14" s="94" customFormat="1" ht="24.75" collapsed="1" thickBot="1" x14ac:dyDescent="0.4">
      <c r="B124" s="65" t="s">
        <v>500</v>
      </c>
      <c r="C124" s="66"/>
      <c r="D124" s="67"/>
      <c r="E124" s="67"/>
      <c r="F124" s="1"/>
      <c r="G124" s="2"/>
      <c r="H124" s="2"/>
      <c r="I124" s="2"/>
      <c r="J124" s="3"/>
      <c r="K124" s="69"/>
      <c r="L124" s="95"/>
      <c r="M124" s="96">
        <f>SUM(M125:M125)</f>
        <v>2403.2688294999998</v>
      </c>
      <c r="N124" s="97"/>
    </row>
    <row r="125" spans="1:14" s="94" customFormat="1" ht="30.75" hidden="1" customHeight="1" outlineLevel="1" thickBot="1" x14ac:dyDescent="0.4">
      <c r="B125" s="10" t="s">
        <v>109</v>
      </c>
      <c r="C125" s="80" t="s">
        <v>931</v>
      </c>
      <c r="D125" s="89" t="s">
        <v>611</v>
      </c>
      <c r="E125" s="92" t="s">
        <v>36</v>
      </c>
      <c r="F125" s="17"/>
      <c r="G125" s="18"/>
      <c r="H125" s="18"/>
      <c r="I125" s="19"/>
      <c r="J125" s="20">
        <v>7</v>
      </c>
      <c r="K125" s="83">
        <f>SUM(F125:J125)</f>
        <v>7</v>
      </c>
      <c r="L125" s="84">
        <v>343.3241185</v>
      </c>
      <c r="M125" s="85">
        <f>K125*L125</f>
        <v>2403.2688294999998</v>
      </c>
      <c r="N125" s="86"/>
    </row>
    <row r="126" spans="1:14" s="94" customFormat="1" ht="24.75" collapsed="1" thickBot="1" x14ac:dyDescent="0.4">
      <c r="B126" s="65" t="s">
        <v>110</v>
      </c>
      <c r="C126" s="66"/>
      <c r="D126" s="67"/>
      <c r="E126" s="67"/>
      <c r="F126" s="1"/>
      <c r="G126" s="2"/>
      <c r="H126" s="2"/>
      <c r="I126" s="2"/>
      <c r="J126" s="3"/>
      <c r="K126" s="69"/>
      <c r="L126" s="95"/>
      <c r="M126" s="96">
        <f>SUM(M128:M148)</f>
        <v>27414.028793864949</v>
      </c>
      <c r="N126" s="97"/>
    </row>
    <row r="127" spans="1:14" s="94" customFormat="1" hidden="1" outlineLevel="1" x14ac:dyDescent="0.35">
      <c r="B127" s="4"/>
      <c r="C127" s="87"/>
      <c r="D127" s="74" t="s">
        <v>627</v>
      </c>
      <c r="E127" s="75"/>
      <c r="F127" s="14"/>
      <c r="G127" s="15"/>
      <c r="H127" s="15"/>
      <c r="I127" s="15"/>
      <c r="J127" s="16"/>
      <c r="K127" s="150"/>
      <c r="L127" s="77"/>
      <c r="M127" s="88"/>
      <c r="N127" s="86"/>
    </row>
    <row r="128" spans="1:14" s="72" customFormat="1" hidden="1" outlineLevel="1" x14ac:dyDescent="0.3">
      <c r="A128" s="64"/>
      <c r="B128" s="7" t="s">
        <v>111</v>
      </c>
      <c r="C128" s="80" t="s">
        <v>931</v>
      </c>
      <c r="D128" s="89" t="s">
        <v>625</v>
      </c>
      <c r="E128" s="92" t="s">
        <v>112</v>
      </c>
      <c r="F128" s="152"/>
      <c r="G128" s="18"/>
      <c r="H128" s="18"/>
      <c r="I128" s="18"/>
      <c r="J128" s="19">
        <v>1</v>
      </c>
      <c r="K128" s="151">
        <f>SUM(F128:J128)</f>
        <v>1</v>
      </c>
      <c r="L128" s="84">
        <v>1295.5625578272202</v>
      </c>
      <c r="M128" s="85">
        <f t="shared" ref="M128:M137" si="14">K128*L128</f>
        <v>1295.5625578272202</v>
      </c>
      <c r="N128" s="86"/>
    </row>
    <row r="129" spans="1:14" s="72" customFormat="1" hidden="1" outlineLevel="1" x14ac:dyDescent="0.3">
      <c r="A129" s="64"/>
      <c r="B129" s="7" t="s">
        <v>113</v>
      </c>
      <c r="C129" s="80" t="s">
        <v>931</v>
      </c>
      <c r="D129" s="89" t="s">
        <v>619</v>
      </c>
      <c r="E129" s="92" t="s">
        <v>112</v>
      </c>
      <c r="F129" s="153"/>
      <c r="G129" s="18"/>
      <c r="H129" s="18"/>
      <c r="I129" s="19"/>
      <c r="J129" s="19">
        <v>18</v>
      </c>
      <c r="K129" s="83">
        <f t="shared" ref="K129:K137" si="15">SUM(F129:J129)</f>
        <v>18</v>
      </c>
      <c r="L129" s="84">
        <v>435.6782827230868</v>
      </c>
      <c r="M129" s="85">
        <f t="shared" si="14"/>
        <v>7842.2090890155623</v>
      </c>
      <c r="N129" s="86"/>
    </row>
    <row r="130" spans="1:14" s="63" customFormat="1" hidden="1" outlineLevel="1" x14ac:dyDescent="0.3">
      <c r="A130" s="62"/>
      <c r="B130" s="7" t="s">
        <v>114</v>
      </c>
      <c r="C130" s="80" t="s">
        <v>931</v>
      </c>
      <c r="D130" s="89" t="s">
        <v>538</v>
      </c>
      <c r="E130" s="92" t="s">
        <v>40</v>
      </c>
      <c r="F130" s="153"/>
      <c r="G130" s="18"/>
      <c r="H130" s="18"/>
      <c r="I130" s="18"/>
      <c r="J130" s="18">
        <v>34</v>
      </c>
      <c r="K130" s="83">
        <f t="shared" si="15"/>
        <v>34</v>
      </c>
      <c r="L130" s="84">
        <v>97.270191347066771</v>
      </c>
      <c r="M130" s="85">
        <f t="shared" si="14"/>
        <v>3307.1865058002704</v>
      </c>
      <c r="N130" s="86"/>
    </row>
    <row r="131" spans="1:14" s="63" customFormat="1" hidden="1" outlineLevel="1" x14ac:dyDescent="0.3">
      <c r="A131" s="62"/>
      <c r="B131" s="7" t="s">
        <v>115</v>
      </c>
      <c r="C131" s="80" t="s">
        <v>931</v>
      </c>
      <c r="D131" s="89" t="s">
        <v>511</v>
      </c>
      <c r="E131" s="92" t="s">
        <v>14</v>
      </c>
      <c r="F131" s="153"/>
      <c r="G131" s="18"/>
      <c r="H131" s="18"/>
      <c r="I131" s="19"/>
      <c r="J131" s="19">
        <v>2</v>
      </c>
      <c r="K131" s="83">
        <f t="shared" si="15"/>
        <v>2</v>
      </c>
      <c r="L131" s="84">
        <v>418.49993483730344</v>
      </c>
      <c r="M131" s="85">
        <f t="shared" si="14"/>
        <v>836.99986967460688</v>
      </c>
      <c r="N131" s="86"/>
    </row>
    <row r="132" spans="1:14" s="94" customFormat="1" hidden="1" outlineLevel="1" x14ac:dyDescent="0.35">
      <c r="B132" s="7" t="s">
        <v>116</v>
      </c>
      <c r="C132" s="80" t="s">
        <v>931</v>
      </c>
      <c r="D132" s="89" t="s">
        <v>512</v>
      </c>
      <c r="E132" s="92" t="s">
        <v>112</v>
      </c>
      <c r="F132" s="153"/>
      <c r="G132" s="18"/>
      <c r="H132" s="18"/>
      <c r="I132" s="19"/>
      <c r="J132" s="19">
        <v>3</v>
      </c>
      <c r="K132" s="83">
        <f t="shared" si="15"/>
        <v>3</v>
      </c>
      <c r="L132" s="84">
        <v>980.40823851911512</v>
      </c>
      <c r="M132" s="85">
        <f t="shared" si="14"/>
        <v>2941.2247155573455</v>
      </c>
      <c r="N132" s="86"/>
    </row>
    <row r="133" spans="1:14" s="94" customFormat="1" hidden="1" outlineLevel="1" x14ac:dyDescent="0.35">
      <c r="B133" s="7" t="s">
        <v>117</v>
      </c>
      <c r="C133" s="80" t="s">
        <v>931</v>
      </c>
      <c r="D133" s="89" t="s">
        <v>626</v>
      </c>
      <c r="E133" s="92" t="s">
        <v>36</v>
      </c>
      <c r="F133" s="153"/>
      <c r="G133" s="18"/>
      <c r="H133" s="18"/>
      <c r="I133" s="19"/>
      <c r="J133" s="19">
        <v>205</v>
      </c>
      <c r="K133" s="83">
        <f t="shared" si="15"/>
        <v>205</v>
      </c>
      <c r="L133" s="84">
        <v>4.314557434461741</v>
      </c>
      <c r="M133" s="85">
        <f t="shared" si="14"/>
        <v>884.48427406465692</v>
      </c>
      <c r="N133" s="86"/>
    </row>
    <row r="134" spans="1:14" s="94" customFormat="1" hidden="1" outlineLevel="1" x14ac:dyDescent="0.35">
      <c r="B134" s="7" t="s">
        <v>118</v>
      </c>
      <c r="C134" s="80" t="s">
        <v>931</v>
      </c>
      <c r="D134" s="89" t="s">
        <v>637</v>
      </c>
      <c r="E134" s="92" t="s">
        <v>40</v>
      </c>
      <c r="F134" s="153"/>
      <c r="G134" s="18"/>
      <c r="H134" s="18"/>
      <c r="I134" s="18"/>
      <c r="J134" s="18">
        <v>66.7</v>
      </c>
      <c r="K134" s="83">
        <f t="shared" si="15"/>
        <v>66.7</v>
      </c>
      <c r="L134" s="84">
        <v>87.318160935845853</v>
      </c>
      <c r="M134" s="85">
        <f t="shared" si="14"/>
        <v>5824.1213344209191</v>
      </c>
      <c r="N134" s="86"/>
    </row>
    <row r="135" spans="1:14" s="94" customFormat="1" hidden="1" outlineLevel="1" x14ac:dyDescent="0.35">
      <c r="B135" s="7" t="s">
        <v>119</v>
      </c>
      <c r="C135" s="80" t="s">
        <v>931</v>
      </c>
      <c r="D135" s="89" t="s">
        <v>636</v>
      </c>
      <c r="E135" s="92" t="s">
        <v>14</v>
      </c>
      <c r="F135" s="153"/>
      <c r="G135" s="18"/>
      <c r="H135" s="18"/>
      <c r="I135" s="19"/>
      <c r="J135" s="19">
        <v>1</v>
      </c>
      <c r="K135" s="83">
        <f t="shared" si="15"/>
        <v>1</v>
      </c>
      <c r="L135" s="84">
        <v>1277.246027554793</v>
      </c>
      <c r="M135" s="85">
        <f t="shared" si="14"/>
        <v>1277.246027554793</v>
      </c>
      <c r="N135" s="86"/>
    </row>
    <row r="136" spans="1:14" s="94" customFormat="1" hidden="1" outlineLevel="1" x14ac:dyDescent="0.35">
      <c r="B136" s="7" t="s">
        <v>120</v>
      </c>
      <c r="C136" s="80" t="s">
        <v>931</v>
      </c>
      <c r="D136" s="89" t="s">
        <v>513</v>
      </c>
      <c r="E136" s="92" t="s">
        <v>36</v>
      </c>
      <c r="F136" s="153"/>
      <c r="G136" s="18"/>
      <c r="H136" s="18"/>
      <c r="I136" s="19"/>
      <c r="J136" s="19">
        <v>2</v>
      </c>
      <c r="K136" s="83">
        <f t="shared" si="15"/>
        <v>2</v>
      </c>
      <c r="L136" s="84">
        <v>1376.8953444284186</v>
      </c>
      <c r="M136" s="85">
        <f t="shared" si="14"/>
        <v>2753.7906888568373</v>
      </c>
      <c r="N136" s="86"/>
    </row>
    <row r="137" spans="1:14" s="94" customFormat="1" hidden="1" outlineLevel="1" x14ac:dyDescent="0.35">
      <c r="B137" s="7" t="s">
        <v>121</v>
      </c>
      <c r="C137" s="80" t="s">
        <v>931</v>
      </c>
      <c r="D137" s="89" t="s">
        <v>514</v>
      </c>
      <c r="E137" s="92" t="s">
        <v>112</v>
      </c>
      <c r="F137" s="154"/>
      <c r="G137" s="18"/>
      <c r="H137" s="18"/>
      <c r="I137" s="19"/>
      <c r="J137" s="19">
        <v>12</v>
      </c>
      <c r="K137" s="83">
        <f t="shared" si="15"/>
        <v>12</v>
      </c>
      <c r="L137" s="84">
        <v>37.600310924394677</v>
      </c>
      <c r="M137" s="85">
        <f t="shared" si="14"/>
        <v>451.20373109273612</v>
      </c>
      <c r="N137" s="86"/>
    </row>
    <row r="138" spans="1:14" s="94" customFormat="1" hidden="1" outlineLevel="1" x14ac:dyDescent="0.35">
      <c r="B138" s="4"/>
      <c r="C138" s="87"/>
      <c r="D138" s="74" t="s">
        <v>628</v>
      </c>
      <c r="E138" s="75"/>
      <c r="F138" s="14"/>
      <c r="G138" s="15"/>
      <c r="H138" s="15"/>
      <c r="I138" s="15"/>
      <c r="J138" s="16"/>
      <c r="K138" s="76"/>
      <c r="L138" s="77"/>
      <c r="M138" s="88"/>
      <c r="N138" s="86"/>
    </row>
    <row r="139" spans="1:14" s="94" customFormat="1" hidden="1" outlineLevel="1" x14ac:dyDescent="0.35">
      <c r="B139" s="7" t="s">
        <v>122</v>
      </c>
      <c r="C139" s="80" t="s">
        <v>931</v>
      </c>
      <c r="D139" s="89" t="s">
        <v>625</v>
      </c>
      <c r="E139" s="92" t="s">
        <v>112</v>
      </c>
      <c r="F139" s="17"/>
      <c r="G139" s="155"/>
      <c r="H139" s="156"/>
      <c r="I139" s="156"/>
      <c r="J139" s="157"/>
      <c r="K139" s="83">
        <f t="shared" ref="K139:K148" si="16">SUM(F139:J139)</f>
        <v>0</v>
      </c>
      <c r="L139" s="84">
        <v>1295.5625578272202</v>
      </c>
      <c r="M139" s="85">
        <f t="shared" ref="M139:M148" si="17">K139*L139</f>
        <v>0</v>
      </c>
      <c r="N139" s="86"/>
    </row>
    <row r="140" spans="1:14" s="94" customFormat="1" hidden="1" outlineLevel="1" x14ac:dyDescent="0.35">
      <c r="B140" s="7" t="s">
        <v>123</v>
      </c>
      <c r="C140" s="80" t="s">
        <v>931</v>
      </c>
      <c r="D140" s="89" t="s">
        <v>619</v>
      </c>
      <c r="E140" s="92" t="s">
        <v>112</v>
      </c>
      <c r="F140" s="17"/>
      <c r="G140" s="158"/>
      <c r="H140" s="159"/>
      <c r="I140" s="159"/>
      <c r="J140" s="160"/>
      <c r="K140" s="83">
        <f t="shared" si="16"/>
        <v>0</v>
      </c>
      <c r="L140" s="84">
        <v>435.6782827230868</v>
      </c>
      <c r="M140" s="85">
        <f t="shared" si="17"/>
        <v>0</v>
      </c>
      <c r="N140" s="86"/>
    </row>
    <row r="141" spans="1:14" s="94" customFormat="1" hidden="1" outlineLevel="1" x14ac:dyDescent="0.35">
      <c r="B141" s="7" t="s">
        <v>124</v>
      </c>
      <c r="C141" s="80" t="s">
        <v>931</v>
      </c>
      <c r="D141" s="89" t="s">
        <v>629</v>
      </c>
      <c r="E141" s="92" t="s">
        <v>40</v>
      </c>
      <c r="F141" s="17"/>
      <c r="G141" s="158"/>
      <c r="H141" s="159"/>
      <c r="I141" s="159"/>
      <c r="J141" s="160"/>
      <c r="K141" s="83">
        <f t="shared" si="16"/>
        <v>0</v>
      </c>
      <c r="L141" s="84">
        <v>138.7057651414851</v>
      </c>
      <c r="M141" s="85">
        <f t="shared" si="17"/>
        <v>0</v>
      </c>
      <c r="N141" s="86"/>
    </row>
    <row r="142" spans="1:14" s="94" customFormat="1" hidden="1" outlineLevel="1" x14ac:dyDescent="0.35">
      <c r="B142" s="7" t="s">
        <v>125</v>
      </c>
      <c r="C142" s="80" t="s">
        <v>931</v>
      </c>
      <c r="D142" s="89" t="s">
        <v>624</v>
      </c>
      <c r="E142" s="92" t="s">
        <v>14</v>
      </c>
      <c r="F142" s="17"/>
      <c r="G142" s="158"/>
      <c r="H142" s="159"/>
      <c r="I142" s="159"/>
      <c r="J142" s="160"/>
      <c r="K142" s="83">
        <f t="shared" si="16"/>
        <v>0</v>
      </c>
      <c r="L142" s="84">
        <v>118.42310496758724</v>
      </c>
      <c r="M142" s="85">
        <f t="shared" si="17"/>
        <v>0</v>
      </c>
      <c r="N142" s="86"/>
    </row>
    <row r="143" spans="1:14" s="94" customFormat="1" hidden="1" outlineLevel="1" x14ac:dyDescent="0.35">
      <c r="B143" s="7" t="s">
        <v>620</v>
      </c>
      <c r="C143" s="80" t="s">
        <v>931</v>
      </c>
      <c r="D143" s="89" t="s">
        <v>630</v>
      </c>
      <c r="E143" s="92" t="s">
        <v>36</v>
      </c>
      <c r="F143" s="17"/>
      <c r="G143" s="158"/>
      <c r="H143" s="159"/>
      <c r="I143" s="159"/>
      <c r="J143" s="160"/>
      <c r="K143" s="83">
        <f t="shared" si="16"/>
        <v>0</v>
      </c>
      <c r="L143" s="84">
        <v>4.314557434461741</v>
      </c>
      <c r="M143" s="85">
        <f t="shared" si="17"/>
        <v>0</v>
      </c>
      <c r="N143" s="86"/>
    </row>
    <row r="144" spans="1:14" s="94" customFormat="1" hidden="1" outlineLevel="1" x14ac:dyDescent="0.35">
      <c r="B144" s="7" t="s">
        <v>621</v>
      </c>
      <c r="C144" s="80" t="s">
        <v>931</v>
      </c>
      <c r="D144" s="89" t="s">
        <v>631</v>
      </c>
      <c r="E144" s="92" t="s">
        <v>40</v>
      </c>
      <c r="F144" s="17"/>
      <c r="G144" s="158"/>
      <c r="H144" s="159"/>
      <c r="I144" s="159"/>
      <c r="J144" s="160"/>
      <c r="K144" s="83">
        <f t="shared" si="16"/>
        <v>0</v>
      </c>
      <c r="L144" s="84">
        <v>83.753741807007444</v>
      </c>
      <c r="M144" s="85">
        <f t="shared" si="17"/>
        <v>0</v>
      </c>
      <c r="N144" s="86"/>
    </row>
    <row r="145" spans="1:14" s="94" customFormat="1" hidden="1" outlineLevel="1" x14ac:dyDescent="0.35">
      <c r="B145" s="7" t="s">
        <v>622</v>
      </c>
      <c r="C145" s="80" t="s">
        <v>931</v>
      </c>
      <c r="D145" s="89" t="s">
        <v>632</v>
      </c>
      <c r="E145" s="92" t="s">
        <v>14</v>
      </c>
      <c r="F145" s="17"/>
      <c r="G145" s="158"/>
      <c r="H145" s="159"/>
      <c r="I145" s="159"/>
      <c r="J145" s="160"/>
      <c r="K145" s="83">
        <f t="shared" si="16"/>
        <v>0</v>
      </c>
      <c r="L145" s="84">
        <v>1301.0183774804279</v>
      </c>
      <c r="M145" s="85">
        <f t="shared" si="17"/>
        <v>0</v>
      </c>
      <c r="N145" s="86"/>
    </row>
    <row r="146" spans="1:14" s="94" customFormat="1" hidden="1" outlineLevel="1" x14ac:dyDescent="0.35">
      <c r="B146" s="7" t="s">
        <v>623</v>
      </c>
      <c r="C146" s="80" t="s">
        <v>931</v>
      </c>
      <c r="D146" s="89" t="s">
        <v>633</v>
      </c>
      <c r="E146" s="92" t="s">
        <v>112</v>
      </c>
      <c r="F146" s="17"/>
      <c r="G146" s="158"/>
      <c r="H146" s="159"/>
      <c r="I146" s="159"/>
      <c r="J146" s="160"/>
      <c r="K146" s="83">
        <f t="shared" si="16"/>
        <v>0</v>
      </c>
      <c r="L146" s="84">
        <v>1376.8953444284186</v>
      </c>
      <c r="M146" s="85">
        <f t="shared" si="17"/>
        <v>0</v>
      </c>
      <c r="N146" s="86"/>
    </row>
    <row r="147" spans="1:14" s="94" customFormat="1" hidden="1" outlineLevel="1" x14ac:dyDescent="0.35">
      <c r="B147" s="7" t="s">
        <v>638</v>
      </c>
      <c r="C147" s="80" t="s">
        <v>931</v>
      </c>
      <c r="D147" s="89" t="s">
        <v>634</v>
      </c>
      <c r="E147" s="92" t="s">
        <v>112</v>
      </c>
      <c r="F147" s="17"/>
      <c r="G147" s="158"/>
      <c r="H147" s="159"/>
      <c r="I147" s="159"/>
      <c r="J147" s="160"/>
      <c r="K147" s="83">
        <f t="shared" si="16"/>
        <v>0</v>
      </c>
      <c r="L147" s="84">
        <v>37.600310924394677</v>
      </c>
      <c r="M147" s="85">
        <f t="shared" si="17"/>
        <v>0</v>
      </c>
      <c r="N147" s="86"/>
    </row>
    <row r="148" spans="1:14" s="94" customFormat="1" ht="24.75" hidden="1" outlineLevel="1" thickBot="1" x14ac:dyDescent="0.4">
      <c r="B148" s="7" t="s">
        <v>639</v>
      </c>
      <c r="C148" s="80" t="s">
        <v>931</v>
      </c>
      <c r="D148" s="89" t="s">
        <v>635</v>
      </c>
      <c r="E148" s="92" t="s">
        <v>40</v>
      </c>
      <c r="F148" s="17"/>
      <c r="G148" s="161"/>
      <c r="H148" s="162"/>
      <c r="I148" s="162"/>
      <c r="J148" s="163"/>
      <c r="K148" s="83">
        <f t="shared" si="16"/>
        <v>0</v>
      </c>
      <c r="L148" s="84">
        <v>83.812575891794012</v>
      </c>
      <c r="M148" s="85">
        <f t="shared" si="17"/>
        <v>0</v>
      </c>
      <c r="N148" s="86"/>
    </row>
    <row r="149" spans="1:14" s="94" customFormat="1" ht="24.75" collapsed="1" thickBot="1" x14ac:dyDescent="0.4">
      <c r="B149" s="65" t="s">
        <v>126</v>
      </c>
      <c r="C149" s="66"/>
      <c r="D149" s="67"/>
      <c r="E149" s="67"/>
      <c r="F149" s="1"/>
      <c r="G149" s="2"/>
      <c r="H149" s="2"/>
      <c r="I149" s="2"/>
      <c r="J149" s="3"/>
      <c r="K149" s="69"/>
      <c r="L149" s="95"/>
      <c r="M149" s="96">
        <f>SUM(M150:M175)</f>
        <v>112988.425</v>
      </c>
      <c r="N149" s="97"/>
    </row>
    <row r="150" spans="1:14" s="94" customFormat="1" hidden="1" outlineLevel="1" x14ac:dyDescent="0.35">
      <c r="B150" s="4"/>
      <c r="C150" s="87"/>
      <c r="D150" s="74" t="s">
        <v>646</v>
      </c>
      <c r="E150" s="75"/>
      <c r="F150" s="14"/>
      <c r="G150" s="15"/>
      <c r="H150" s="15"/>
      <c r="I150" s="15"/>
      <c r="J150" s="16"/>
      <c r="K150" s="76"/>
      <c r="L150" s="77"/>
      <c r="M150" s="88"/>
      <c r="N150" s="86"/>
    </row>
    <row r="151" spans="1:14" s="72" customFormat="1" hidden="1" outlineLevel="1" x14ac:dyDescent="0.3">
      <c r="A151" s="64"/>
      <c r="B151" s="10" t="s">
        <v>128</v>
      </c>
      <c r="C151" s="80" t="s">
        <v>931</v>
      </c>
      <c r="D151" s="89" t="s">
        <v>640</v>
      </c>
      <c r="E151" s="107" t="s">
        <v>36</v>
      </c>
      <c r="F151" s="33"/>
      <c r="G151" s="189"/>
      <c r="H151" s="189"/>
      <c r="I151" s="190"/>
      <c r="J151" s="191">
        <v>9</v>
      </c>
      <c r="K151" s="192">
        <f t="shared" ref="K151:K157" si="18">SUM(F151:J151)</f>
        <v>9</v>
      </c>
      <c r="L151" s="84">
        <v>1954.5</v>
      </c>
      <c r="M151" s="113">
        <f t="shared" ref="M151:M157" si="19">K151*L151</f>
        <v>17590.5</v>
      </c>
      <c r="N151" s="86"/>
    </row>
    <row r="152" spans="1:14" s="72" customFormat="1" hidden="1" outlineLevel="1" x14ac:dyDescent="0.3">
      <c r="A152" s="64"/>
      <c r="B152" s="10" t="s">
        <v>129</v>
      </c>
      <c r="C152" s="80" t="s">
        <v>931</v>
      </c>
      <c r="D152" s="89" t="s">
        <v>641</v>
      </c>
      <c r="E152" s="107" t="s">
        <v>36</v>
      </c>
      <c r="F152" s="34"/>
      <c r="G152" s="189"/>
      <c r="H152" s="189"/>
      <c r="I152" s="189"/>
      <c r="J152" s="189">
        <v>4</v>
      </c>
      <c r="K152" s="192">
        <f t="shared" si="18"/>
        <v>4</v>
      </c>
      <c r="L152" s="84">
        <v>1854.2750000000001</v>
      </c>
      <c r="M152" s="113">
        <f t="shared" si="19"/>
        <v>7417.1</v>
      </c>
      <c r="N152" s="86"/>
    </row>
    <row r="153" spans="1:14" s="72" customFormat="1" hidden="1" outlineLevel="1" x14ac:dyDescent="0.3">
      <c r="A153" s="64"/>
      <c r="B153" s="10" t="s">
        <v>130</v>
      </c>
      <c r="C153" s="80" t="s">
        <v>931</v>
      </c>
      <c r="D153" s="89" t="s">
        <v>642</v>
      </c>
      <c r="E153" s="107" t="s">
        <v>36</v>
      </c>
      <c r="F153" s="34"/>
      <c r="G153" s="189"/>
      <c r="H153" s="189"/>
      <c r="I153" s="189"/>
      <c r="J153" s="189">
        <v>4</v>
      </c>
      <c r="K153" s="192">
        <f t="shared" si="18"/>
        <v>4</v>
      </c>
      <c r="L153" s="84">
        <v>3059.9250000000002</v>
      </c>
      <c r="M153" s="113">
        <f t="shared" si="19"/>
        <v>12239.7</v>
      </c>
      <c r="N153" s="86"/>
    </row>
    <row r="154" spans="1:14" s="72" customFormat="1" hidden="1" outlineLevel="1" x14ac:dyDescent="0.3">
      <c r="A154" s="64"/>
      <c r="B154" s="10" t="s">
        <v>131</v>
      </c>
      <c r="C154" s="80" t="s">
        <v>931</v>
      </c>
      <c r="D154" s="89" t="s">
        <v>643</v>
      </c>
      <c r="E154" s="107" t="s">
        <v>36</v>
      </c>
      <c r="F154" s="34"/>
      <c r="G154" s="189"/>
      <c r="H154" s="189"/>
      <c r="I154" s="189"/>
      <c r="J154" s="189">
        <v>2</v>
      </c>
      <c r="K154" s="192">
        <f t="shared" si="18"/>
        <v>2</v>
      </c>
      <c r="L154" s="84">
        <v>4980.05</v>
      </c>
      <c r="M154" s="113">
        <f t="shared" si="19"/>
        <v>9960.1</v>
      </c>
      <c r="N154" s="86"/>
    </row>
    <row r="155" spans="1:14" s="72" customFormat="1" hidden="1" outlineLevel="1" x14ac:dyDescent="0.3">
      <c r="A155" s="64"/>
      <c r="B155" s="10" t="s">
        <v>132</v>
      </c>
      <c r="C155" s="80" t="s">
        <v>931</v>
      </c>
      <c r="D155" s="89" t="s">
        <v>651</v>
      </c>
      <c r="E155" s="107" t="s">
        <v>36</v>
      </c>
      <c r="F155" s="34"/>
      <c r="G155" s="189"/>
      <c r="H155" s="189"/>
      <c r="I155" s="190"/>
      <c r="J155" s="190">
        <v>10</v>
      </c>
      <c r="K155" s="192">
        <f t="shared" si="18"/>
        <v>10</v>
      </c>
      <c r="L155" s="84">
        <v>545</v>
      </c>
      <c r="M155" s="113">
        <f t="shared" si="19"/>
        <v>5450</v>
      </c>
      <c r="N155" s="86"/>
    </row>
    <row r="156" spans="1:14" s="72" customFormat="1" hidden="1" outlineLevel="1" x14ac:dyDescent="0.3">
      <c r="A156" s="64"/>
      <c r="B156" s="10" t="s">
        <v>133</v>
      </c>
      <c r="C156" s="80" t="s">
        <v>931</v>
      </c>
      <c r="D156" s="89" t="s">
        <v>644</v>
      </c>
      <c r="E156" s="107" t="s">
        <v>36</v>
      </c>
      <c r="F156" s="193"/>
      <c r="G156" s="189"/>
      <c r="H156" s="189"/>
      <c r="I156" s="190"/>
      <c r="J156" s="191">
        <v>1</v>
      </c>
      <c r="K156" s="192">
        <f t="shared" si="18"/>
        <v>1</v>
      </c>
      <c r="L156" s="84">
        <v>6117.7749999999996</v>
      </c>
      <c r="M156" s="113">
        <f t="shared" si="19"/>
        <v>6117.7749999999996</v>
      </c>
      <c r="N156" s="86"/>
    </row>
    <row r="157" spans="1:14" s="72" customFormat="1" hidden="1" outlineLevel="1" x14ac:dyDescent="0.3">
      <c r="A157" s="64"/>
      <c r="B157" s="10" t="s">
        <v>134</v>
      </c>
      <c r="C157" s="80" t="s">
        <v>931</v>
      </c>
      <c r="D157" s="89" t="s">
        <v>645</v>
      </c>
      <c r="E157" s="107" t="s">
        <v>36</v>
      </c>
      <c r="F157" s="193"/>
      <c r="G157" s="189"/>
      <c r="H157" s="189"/>
      <c r="I157" s="190"/>
      <c r="J157" s="191">
        <v>9</v>
      </c>
      <c r="K157" s="192">
        <f t="shared" si="18"/>
        <v>9</v>
      </c>
      <c r="L157" s="84">
        <v>3799.25</v>
      </c>
      <c r="M157" s="113">
        <f t="shared" si="19"/>
        <v>34193.25</v>
      </c>
      <c r="N157" s="86"/>
    </row>
    <row r="158" spans="1:14" s="94" customFormat="1" hidden="1" outlineLevel="1" x14ac:dyDescent="0.35">
      <c r="B158" s="4"/>
      <c r="C158" s="87"/>
      <c r="D158" s="74" t="s">
        <v>647</v>
      </c>
      <c r="E158" s="75"/>
      <c r="F158" s="14"/>
      <c r="G158" s="15"/>
      <c r="H158" s="15"/>
      <c r="I158" s="15"/>
      <c r="J158" s="16"/>
      <c r="K158" s="76"/>
      <c r="L158" s="77"/>
      <c r="M158" s="88"/>
      <c r="N158" s="86"/>
    </row>
    <row r="159" spans="1:14" s="72" customFormat="1" hidden="1" outlineLevel="1" x14ac:dyDescent="0.3">
      <c r="A159" s="64"/>
      <c r="B159" s="7" t="s">
        <v>135</v>
      </c>
      <c r="C159" s="80" t="s">
        <v>931</v>
      </c>
      <c r="D159" s="89" t="s">
        <v>648</v>
      </c>
      <c r="E159" s="107" t="s">
        <v>36</v>
      </c>
      <c r="F159" s="17"/>
      <c r="G159" s="155"/>
      <c r="H159" s="156"/>
      <c r="I159" s="156"/>
      <c r="J159" s="157"/>
      <c r="K159" s="83">
        <f t="shared" ref="K159:K170" si="20">SUM(F159:J159)</f>
        <v>0</v>
      </c>
      <c r="L159" s="84">
        <v>3792.9250000000002</v>
      </c>
      <c r="M159" s="85">
        <f t="shared" ref="M159:M170" si="21">K159*L159</f>
        <v>0</v>
      </c>
      <c r="N159" s="86"/>
    </row>
    <row r="160" spans="1:14" s="72" customFormat="1" hidden="1" outlineLevel="1" x14ac:dyDescent="0.3">
      <c r="A160" s="64"/>
      <c r="B160" s="7" t="s">
        <v>136</v>
      </c>
      <c r="C160" s="80" t="s">
        <v>931</v>
      </c>
      <c r="D160" s="89" t="s">
        <v>640</v>
      </c>
      <c r="E160" s="107" t="s">
        <v>36</v>
      </c>
      <c r="F160" s="17"/>
      <c r="G160" s="158"/>
      <c r="H160" s="159"/>
      <c r="I160" s="159"/>
      <c r="J160" s="160"/>
      <c r="K160" s="83">
        <f t="shared" si="20"/>
        <v>0</v>
      </c>
      <c r="L160" s="84">
        <v>1954.5</v>
      </c>
      <c r="M160" s="85">
        <f t="shared" si="21"/>
        <v>0</v>
      </c>
      <c r="N160" s="86"/>
    </row>
    <row r="161" spans="1:14" s="72" customFormat="1" hidden="1" outlineLevel="1" x14ac:dyDescent="0.3">
      <c r="A161" s="64"/>
      <c r="B161" s="7" t="s">
        <v>137</v>
      </c>
      <c r="C161" s="80" t="s">
        <v>931</v>
      </c>
      <c r="D161" s="89" t="s">
        <v>641</v>
      </c>
      <c r="E161" s="107" t="s">
        <v>36</v>
      </c>
      <c r="F161" s="17"/>
      <c r="G161" s="158"/>
      <c r="H161" s="159"/>
      <c r="I161" s="159"/>
      <c r="J161" s="160"/>
      <c r="K161" s="83">
        <f t="shared" si="20"/>
        <v>0</v>
      </c>
      <c r="L161" s="84">
        <v>1854.2750000000001</v>
      </c>
      <c r="M161" s="85">
        <f t="shared" si="21"/>
        <v>0</v>
      </c>
      <c r="N161" s="86"/>
    </row>
    <row r="162" spans="1:14" s="72" customFormat="1" hidden="1" outlineLevel="1" x14ac:dyDescent="0.3">
      <c r="A162" s="64"/>
      <c r="B162" s="7" t="s">
        <v>138</v>
      </c>
      <c r="C162" s="80" t="s">
        <v>931</v>
      </c>
      <c r="D162" s="89" t="s">
        <v>649</v>
      </c>
      <c r="E162" s="107" t="s">
        <v>36</v>
      </c>
      <c r="F162" s="17"/>
      <c r="G162" s="158"/>
      <c r="H162" s="159"/>
      <c r="I162" s="159"/>
      <c r="J162" s="160"/>
      <c r="K162" s="83">
        <f t="shared" si="20"/>
        <v>0</v>
      </c>
      <c r="L162" s="84">
        <v>2760</v>
      </c>
      <c r="M162" s="85">
        <f t="shared" si="21"/>
        <v>0</v>
      </c>
      <c r="N162" s="86"/>
    </row>
    <row r="163" spans="1:14" s="72" customFormat="1" hidden="1" outlineLevel="1" x14ac:dyDescent="0.3">
      <c r="A163" s="64"/>
      <c r="B163" s="7" t="s">
        <v>140</v>
      </c>
      <c r="C163" s="80" t="s">
        <v>931</v>
      </c>
      <c r="D163" s="89" t="s">
        <v>644</v>
      </c>
      <c r="E163" s="107" t="s">
        <v>36</v>
      </c>
      <c r="F163" s="17"/>
      <c r="G163" s="158"/>
      <c r="H163" s="159"/>
      <c r="I163" s="159"/>
      <c r="J163" s="160"/>
      <c r="K163" s="83">
        <f t="shared" si="20"/>
        <v>0</v>
      </c>
      <c r="L163" s="84">
        <v>6117.7749999999996</v>
      </c>
      <c r="M163" s="85">
        <f t="shared" si="21"/>
        <v>0</v>
      </c>
      <c r="N163" s="86"/>
    </row>
    <row r="164" spans="1:14" s="72" customFormat="1" hidden="1" outlineLevel="1" x14ac:dyDescent="0.3">
      <c r="A164" s="64"/>
      <c r="B164" s="7" t="s">
        <v>141</v>
      </c>
      <c r="C164" s="80" t="s">
        <v>931</v>
      </c>
      <c r="D164" s="89" t="s">
        <v>645</v>
      </c>
      <c r="E164" s="107" t="s">
        <v>36</v>
      </c>
      <c r="F164" s="17"/>
      <c r="G164" s="158"/>
      <c r="H164" s="159"/>
      <c r="I164" s="159"/>
      <c r="J164" s="160"/>
      <c r="K164" s="83">
        <f t="shared" si="20"/>
        <v>0</v>
      </c>
      <c r="L164" s="84">
        <v>3799.25</v>
      </c>
      <c r="M164" s="85">
        <f t="shared" si="21"/>
        <v>0</v>
      </c>
      <c r="N164" s="86"/>
    </row>
    <row r="165" spans="1:14" s="72" customFormat="1" hidden="1" outlineLevel="1" x14ac:dyDescent="0.3">
      <c r="A165" s="64"/>
      <c r="B165" s="7" t="s">
        <v>142</v>
      </c>
      <c r="C165" s="80" t="s">
        <v>931</v>
      </c>
      <c r="D165" s="89" t="s">
        <v>650</v>
      </c>
      <c r="E165" s="107" t="s">
        <v>36</v>
      </c>
      <c r="F165" s="17"/>
      <c r="G165" s="158"/>
      <c r="H165" s="159"/>
      <c r="I165" s="159"/>
      <c r="J165" s="160"/>
      <c r="K165" s="83">
        <f t="shared" si="20"/>
        <v>0</v>
      </c>
      <c r="L165" s="84">
        <v>392.5</v>
      </c>
      <c r="M165" s="85">
        <f t="shared" si="21"/>
        <v>0</v>
      </c>
      <c r="N165" s="86"/>
    </row>
    <row r="166" spans="1:14" s="72" customFormat="1" hidden="1" outlineLevel="1" x14ac:dyDescent="0.3">
      <c r="A166" s="64"/>
      <c r="B166" s="7" t="s">
        <v>143</v>
      </c>
      <c r="C166" s="80" t="s">
        <v>931</v>
      </c>
      <c r="D166" s="89" t="s">
        <v>651</v>
      </c>
      <c r="E166" s="107" t="s">
        <v>36</v>
      </c>
      <c r="F166" s="17"/>
      <c r="G166" s="158"/>
      <c r="H166" s="159"/>
      <c r="I166" s="159"/>
      <c r="J166" s="160"/>
      <c r="K166" s="83">
        <f t="shared" si="20"/>
        <v>0</v>
      </c>
      <c r="L166" s="84">
        <v>545</v>
      </c>
      <c r="M166" s="85">
        <f t="shared" si="21"/>
        <v>0</v>
      </c>
      <c r="N166" s="86"/>
    </row>
    <row r="167" spans="1:14" s="72" customFormat="1" hidden="1" outlineLevel="1" x14ac:dyDescent="0.3">
      <c r="A167" s="64"/>
      <c r="B167" s="7" t="s">
        <v>660</v>
      </c>
      <c r="C167" s="80" t="s">
        <v>931</v>
      </c>
      <c r="D167" s="89" t="s">
        <v>652</v>
      </c>
      <c r="E167" s="107" t="s">
        <v>36</v>
      </c>
      <c r="F167" s="17"/>
      <c r="G167" s="158"/>
      <c r="H167" s="159"/>
      <c r="I167" s="159"/>
      <c r="J167" s="160"/>
      <c r="K167" s="83">
        <f t="shared" si="20"/>
        <v>0</v>
      </c>
      <c r="L167" s="84">
        <v>700</v>
      </c>
      <c r="M167" s="85">
        <f t="shared" si="21"/>
        <v>0</v>
      </c>
      <c r="N167" s="86"/>
    </row>
    <row r="168" spans="1:14" s="72" customFormat="1" hidden="1" outlineLevel="1" x14ac:dyDescent="0.3">
      <c r="A168" s="64"/>
      <c r="B168" s="7" t="s">
        <v>661</v>
      </c>
      <c r="C168" s="80" t="s">
        <v>931</v>
      </c>
      <c r="D168" s="89" t="s">
        <v>653</v>
      </c>
      <c r="E168" s="107" t="s">
        <v>36</v>
      </c>
      <c r="F168" s="17"/>
      <c r="G168" s="158"/>
      <c r="H168" s="159"/>
      <c r="I168" s="159"/>
      <c r="J168" s="160"/>
      <c r="K168" s="83">
        <f t="shared" si="20"/>
        <v>0</v>
      </c>
      <c r="L168" s="84">
        <v>15528.5</v>
      </c>
      <c r="M168" s="85">
        <f t="shared" si="21"/>
        <v>0</v>
      </c>
      <c r="N168" s="86"/>
    </row>
    <row r="169" spans="1:14" s="72" customFormat="1" hidden="1" outlineLevel="1" x14ac:dyDescent="0.3">
      <c r="A169" s="64"/>
      <c r="B169" s="7" t="s">
        <v>662</v>
      </c>
      <c r="C169" s="80" t="s">
        <v>931</v>
      </c>
      <c r="D169" s="89" t="s">
        <v>654</v>
      </c>
      <c r="E169" s="107" t="s">
        <v>185</v>
      </c>
      <c r="F169" s="17"/>
      <c r="G169" s="158"/>
      <c r="H169" s="159"/>
      <c r="I169" s="159"/>
      <c r="J169" s="160"/>
      <c r="K169" s="83">
        <f t="shared" si="20"/>
        <v>0</v>
      </c>
      <c r="L169" s="84">
        <v>11.9</v>
      </c>
      <c r="M169" s="85">
        <f t="shared" si="21"/>
        <v>0</v>
      </c>
      <c r="N169" s="86"/>
    </row>
    <row r="170" spans="1:14" s="72" customFormat="1" hidden="1" outlineLevel="1" x14ac:dyDescent="0.3">
      <c r="A170" s="64"/>
      <c r="B170" s="7" t="s">
        <v>663</v>
      </c>
      <c r="C170" s="80" t="s">
        <v>931</v>
      </c>
      <c r="D170" s="89" t="s">
        <v>655</v>
      </c>
      <c r="E170" s="107" t="s">
        <v>185</v>
      </c>
      <c r="F170" s="17"/>
      <c r="G170" s="164"/>
      <c r="H170" s="165"/>
      <c r="I170" s="165"/>
      <c r="J170" s="166"/>
      <c r="K170" s="83">
        <f t="shared" si="20"/>
        <v>0</v>
      </c>
      <c r="L170" s="84">
        <v>107.825</v>
      </c>
      <c r="M170" s="85">
        <f t="shared" si="21"/>
        <v>0</v>
      </c>
      <c r="N170" s="86"/>
    </row>
    <row r="171" spans="1:14" s="94" customFormat="1" hidden="1" outlineLevel="1" x14ac:dyDescent="0.35">
      <c r="B171" s="4"/>
      <c r="C171" s="87"/>
      <c r="D171" s="74" t="s">
        <v>139</v>
      </c>
      <c r="E171" s="75"/>
      <c r="F171" s="14"/>
      <c r="G171" s="15"/>
      <c r="H171" s="15"/>
      <c r="I171" s="15"/>
      <c r="J171" s="16"/>
      <c r="K171" s="76"/>
      <c r="L171" s="77"/>
      <c r="M171" s="88"/>
      <c r="N171" s="86"/>
    </row>
    <row r="172" spans="1:14" s="94" customFormat="1" hidden="1" outlineLevel="1" x14ac:dyDescent="0.35">
      <c r="B172" s="7" t="s">
        <v>664</v>
      </c>
      <c r="C172" s="80" t="s">
        <v>931</v>
      </c>
      <c r="D172" s="101" t="s">
        <v>656</v>
      </c>
      <c r="E172" s="93" t="s">
        <v>14</v>
      </c>
      <c r="F172" s="17"/>
      <c r="G172" s="18"/>
      <c r="H172" s="18"/>
      <c r="I172" s="19"/>
      <c r="J172" s="20">
        <v>0.2</v>
      </c>
      <c r="K172" s="83">
        <f>SUM(F172:J172)</f>
        <v>0.2</v>
      </c>
      <c r="L172" s="84">
        <v>9375</v>
      </c>
      <c r="M172" s="85">
        <f>K172*L172</f>
        <v>1875</v>
      </c>
      <c r="N172" s="86"/>
    </row>
    <row r="173" spans="1:14" s="94" customFormat="1" hidden="1" outlineLevel="1" x14ac:dyDescent="0.35">
      <c r="B173" s="7" t="s">
        <v>665</v>
      </c>
      <c r="C173" s="80" t="s">
        <v>931</v>
      </c>
      <c r="D173" s="101" t="s">
        <v>657</v>
      </c>
      <c r="E173" s="93" t="s">
        <v>14</v>
      </c>
      <c r="F173" s="17"/>
      <c r="G173" s="18"/>
      <c r="H173" s="18"/>
      <c r="I173" s="19"/>
      <c r="J173" s="20">
        <v>0.2</v>
      </c>
      <c r="K173" s="83">
        <f>SUM(F173:J173)</f>
        <v>0.2</v>
      </c>
      <c r="L173" s="84">
        <v>3687.5</v>
      </c>
      <c r="M173" s="85">
        <f>K173*L173</f>
        <v>737.5</v>
      </c>
      <c r="N173" s="86"/>
    </row>
    <row r="174" spans="1:14" s="94" customFormat="1" hidden="1" outlineLevel="1" x14ac:dyDescent="0.35">
      <c r="B174" s="7" t="s">
        <v>666</v>
      </c>
      <c r="C174" s="80" t="s">
        <v>931</v>
      </c>
      <c r="D174" s="101" t="s">
        <v>658</v>
      </c>
      <c r="E174" s="93" t="s">
        <v>14</v>
      </c>
      <c r="F174" s="17"/>
      <c r="G174" s="18"/>
      <c r="H174" s="18"/>
      <c r="I174" s="19"/>
      <c r="J174" s="20">
        <v>0.2</v>
      </c>
      <c r="K174" s="83">
        <f>SUM(F174:J174)</f>
        <v>0.2</v>
      </c>
      <c r="L174" s="84">
        <v>85287.5</v>
      </c>
      <c r="M174" s="85">
        <f>K174*L174</f>
        <v>17057.5</v>
      </c>
      <c r="N174" s="86"/>
    </row>
    <row r="175" spans="1:14" s="94" customFormat="1" ht="24.75" hidden="1" outlineLevel="1" thickBot="1" x14ac:dyDescent="0.4">
      <c r="B175" s="7" t="s">
        <v>667</v>
      </c>
      <c r="C175" s="80" t="s">
        <v>931</v>
      </c>
      <c r="D175" s="101" t="s">
        <v>659</v>
      </c>
      <c r="E175" s="93" t="s">
        <v>14</v>
      </c>
      <c r="F175" s="17"/>
      <c r="G175" s="18"/>
      <c r="H175" s="18"/>
      <c r="I175" s="19"/>
      <c r="J175" s="20">
        <v>0.2</v>
      </c>
      <c r="K175" s="83">
        <f>SUM(F175:J175)</f>
        <v>0.2</v>
      </c>
      <c r="L175" s="84">
        <v>1750</v>
      </c>
      <c r="M175" s="85">
        <f>K175*L175</f>
        <v>350</v>
      </c>
      <c r="N175" s="86"/>
    </row>
    <row r="176" spans="1:14" s="94" customFormat="1" ht="24.75" collapsed="1" thickBot="1" x14ac:dyDescent="0.4">
      <c r="B176" s="65" t="s">
        <v>144</v>
      </c>
      <c r="C176" s="66"/>
      <c r="D176" s="67"/>
      <c r="E176" s="67"/>
      <c r="F176" s="1"/>
      <c r="G176" s="2"/>
      <c r="H176" s="2"/>
      <c r="I176" s="2"/>
      <c r="J176" s="3"/>
      <c r="K176" s="69"/>
      <c r="L176" s="95"/>
      <c r="M176" s="96">
        <f>SUM(M177:M202)</f>
        <v>67233.808250000002</v>
      </c>
      <c r="N176" s="97"/>
    </row>
    <row r="177" spans="1:14" s="94" customFormat="1" hidden="1" outlineLevel="1" x14ac:dyDescent="0.35">
      <c r="B177" s="4"/>
      <c r="C177" s="87"/>
      <c r="D177" s="74" t="s">
        <v>853</v>
      </c>
      <c r="E177" s="75"/>
      <c r="F177" s="11"/>
      <c r="G177" s="12"/>
      <c r="H177" s="12"/>
      <c r="I177" s="12"/>
      <c r="J177" s="13"/>
      <c r="K177" s="76"/>
      <c r="L177" s="108"/>
      <c r="M177" s="88"/>
      <c r="N177" s="86"/>
    </row>
    <row r="178" spans="1:14" s="72" customFormat="1" ht="117" hidden="1" outlineLevel="1" x14ac:dyDescent="0.3">
      <c r="A178" s="64"/>
      <c r="B178" s="10" t="s">
        <v>145</v>
      </c>
      <c r="C178" s="80" t="s">
        <v>931</v>
      </c>
      <c r="D178" s="89" t="s">
        <v>846</v>
      </c>
      <c r="E178" s="107" t="s">
        <v>36</v>
      </c>
      <c r="F178" s="23"/>
      <c r="G178" s="189"/>
      <c r="H178" s="189"/>
      <c r="I178" s="190"/>
      <c r="J178" s="191">
        <v>220</v>
      </c>
      <c r="K178" s="192">
        <f>SUM(F178:J178)</f>
        <v>220</v>
      </c>
      <c r="L178" s="84">
        <v>60.8</v>
      </c>
      <c r="M178" s="113">
        <f>K178*L178</f>
        <v>13376</v>
      </c>
      <c r="N178" s="86"/>
    </row>
    <row r="179" spans="1:14" s="72" customFormat="1" ht="142.5" hidden="1" outlineLevel="1" x14ac:dyDescent="0.3">
      <c r="A179" s="64"/>
      <c r="B179" s="10" t="s">
        <v>146</v>
      </c>
      <c r="C179" s="80" t="s">
        <v>931</v>
      </c>
      <c r="D179" s="89" t="s">
        <v>847</v>
      </c>
      <c r="E179" s="107" t="s">
        <v>36</v>
      </c>
      <c r="F179" s="23"/>
      <c r="G179" s="189"/>
      <c r="H179" s="189"/>
      <c r="I179" s="190"/>
      <c r="J179" s="191">
        <v>41</v>
      </c>
      <c r="K179" s="192">
        <f>SUM(F179:J179)</f>
        <v>41</v>
      </c>
      <c r="L179" s="84">
        <v>333.04</v>
      </c>
      <c r="M179" s="113">
        <f>K179*L179</f>
        <v>13654.640000000001</v>
      </c>
      <c r="N179" s="86"/>
    </row>
    <row r="180" spans="1:14" s="72" customFormat="1" ht="117" hidden="1" outlineLevel="1" x14ac:dyDescent="0.3">
      <c r="A180" s="64"/>
      <c r="B180" s="10" t="s">
        <v>147</v>
      </c>
      <c r="C180" s="80" t="s">
        <v>931</v>
      </c>
      <c r="D180" s="89" t="s">
        <v>848</v>
      </c>
      <c r="E180" s="107" t="s">
        <v>36</v>
      </c>
      <c r="F180" s="23"/>
      <c r="G180" s="189"/>
      <c r="H180" s="189"/>
      <c r="I180" s="190"/>
      <c r="J180" s="191">
        <v>5</v>
      </c>
      <c r="K180" s="192">
        <f t="shared" ref="K180:K194" si="22">SUM(F180:J180)</f>
        <v>5</v>
      </c>
      <c r="L180" s="84">
        <v>347.37666666666672</v>
      </c>
      <c r="M180" s="113">
        <f t="shared" ref="M180:M194" si="23">K180*L180</f>
        <v>1736.8833333333337</v>
      </c>
      <c r="N180" s="86"/>
    </row>
    <row r="181" spans="1:14" s="72" customFormat="1" ht="118.5" hidden="1" outlineLevel="1" x14ac:dyDescent="0.3">
      <c r="A181" s="64"/>
      <c r="B181" s="10" t="s">
        <v>148</v>
      </c>
      <c r="C181" s="80" t="s">
        <v>931</v>
      </c>
      <c r="D181" s="89" t="s">
        <v>849</v>
      </c>
      <c r="E181" s="107" t="s">
        <v>36</v>
      </c>
      <c r="F181" s="23"/>
      <c r="G181" s="189"/>
      <c r="H181" s="189"/>
      <c r="I181" s="190"/>
      <c r="J181" s="191">
        <v>18</v>
      </c>
      <c r="K181" s="192">
        <f t="shared" si="22"/>
        <v>18</v>
      </c>
      <c r="L181" s="84">
        <v>197.82666666666668</v>
      </c>
      <c r="M181" s="113">
        <f t="shared" si="23"/>
        <v>3560.88</v>
      </c>
      <c r="N181" s="86"/>
    </row>
    <row r="182" spans="1:14" s="72" customFormat="1" ht="118.5" hidden="1" outlineLevel="1" x14ac:dyDescent="0.3">
      <c r="A182" s="64"/>
      <c r="B182" s="10" t="s">
        <v>149</v>
      </c>
      <c r="C182" s="80" t="s">
        <v>931</v>
      </c>
      <c r="D182" s="89" t="s">
        <v>843</v>
      </c>
      <c r="E182" s="107" t="s">
        <v>36</v>
      </c>
      <c r="F182" s="23"/>
      <c r="G182" s="189"/>
      <c r="H182" s="189"/>
      <c r="I182" s="190"/>
      <c r="J182" s="191">
        <v>7</v>
      </c>
      <c r="K182" s="192">
        <f t="shared" si="22"/>
        <v>7</v>
      </c>
      <c r="L182" s="84">
        <v>197.82666666666668</v>
      </c>
      <c r="M182" s="113">
        <f t="shared" si="23"/>
        <v>1384.7866666666669</v>
      </c>
      <c r="N182" s="86"/>
    </row>
    <row r="183" spans="1:14" s="72" customFormat="1" ht="117" hidden="1" outlineLevel="1" x14ac:dyDescent="0.3">
      <c r="A183" s="64"/>
      <c r="B183" s="10" t="s">
        <v>150</v>
      </c>
      <c r="C183" s="80" t="s">
        <v>931</v>
      </c>
      <c r="D183" s="89" t="s">
        <v>844</v>
      </c>
      <c r="E183" s="107" t="s">
        <v>36</v>
      </c>
      <c r="F183" s="23"/>
      <c r="G183" s="189"/>
      <c r="H183" s="189"/>
      <c r="I183" s="190"/>
      <c r="J183" s="191">
        <v>8</v>
      </c>
      <c r="K183" s="192">
        <f t="shared" si="22"/>
        <v>8</v>
      </c>
      <c r="L183" s="84">
        <v>517.18333333333339</v>
      </c>
      <c r="M183" s="113">
        <f t="shared" si="23"/>
        <v>4137.4666666666672</v>
      </c>
      <c r="N183" s="86"/>
    </row>
    <row r="184" spans="1:14" s="72" customFormat="1" ht="117" hidden="1" outlineLevel="1" x14ac:dyDescent="0.3">
      <c r="A184" s="64"/>
      <c r="B184" s="10" t="s">
        <v>151</v>
      </c>
      <c r="C184" s="80" t="s">
        <v>931</v>
      </c>
      <c r="D184" s="89" t="s">
        <v>845</v>
      </c>
      <c r="E184" s="107" t="s">
        <v>36</v>
      </c>
      <c r="F184" s="23"/>
      <c r="G184" s="189"/>
      <c r="H184" s="189"/>
      <c r="I184" s="190"/>
      <c r="J184" s="191">
        <v>4</v>
      </c>
      <c r="K184" s="192">
        <f t="shared" si="22"/>
        <v>4</v>
      </c>
      <c r="L184" s="84">
        <v>803.07666666666671</v>
      </c>
      <c r="M184" s="113">
        <f t="shared" si="23"/>
        <v>3212.3066666666668</v>
      </c>
      <c r="N184" s="86"/>
    </row>
    <row r="185" spans="1:14" s="72" customFormat="1" ht="93" hidden="1" outlineLevel="1" x14ac:dyDescent="0.3">
      <c r="A185" s="64"/>
      <c r="B185" s="10" t="s">
        <v>152</v>
      </c>
      <c r="C185" s="80" t="s">
        <v>931</v>
      </c>
      <c r="D185" s="89" t="s">
        <v>850</v>
      </c>
      <c r="E185" s="107" t="s">
        <v>36</v>
      </c>
      <c r="F185" s="23"/>
      <c r="G185" s="189"/>
      <c r="H185" s="189"/>
      <c r="I185" s="190"/>
      <c r="J185" s="191">
        <v>19</v>
      </c>
      <c r="K185" s="192">
        <f t="shared" si="22"/>
        <v>19</v>
      </c>
      <c r="L185" s="84">
        <v>60.8</v>
      </c>
      <c r="M185" s="113">
        <f t="shared" si="23"/>
        <v>1155.2</v>
      </c>
      <c r="N185" s="86"/>
    </row>
    <row r="186" spans="1:14" s="72" customFormat="1" ht="70.5" hidden="1" outlineLevel="1" x14ac:dyDescent="0.3">
      <c r="A186" s="64"/>
      <c r="B186" s="10" t="s">
        <v>153</v>
      </c>
      <c r="C186" s="80" t="s">
        <v>931</v>
      </c>
      <c r="D186" s="89" t="s">
        <v>851</v>
      </c>
      <c r="E186" s="107" t="s">
        <v>36</v>
      </c>
      <c r="F186" s="23"/>
      <c r="G186" s="189"/>
      <c r="H186" s="189"/>
      <c r="I186" s="190"/>
      <c r="J186" s="191">
        <v>8</v>
      </c>
      <c r="K186" s="192">
        <f t="shared" si="22"/>
        <v>8</v>
      </c>
      <c r="L186" s="84">
        <v>113.33</v>
      </c>
      <c r="M186" s="113">
        <f t="shared" si="23"/>
        <v>906.64</v>
      </c>
      <c r="N186" s="86"/>
    </row>
    <row r="187" spans="1:14" s="72" customFormat="1" ht="93" hidden="1" outlineLevel="1" x14ac:dyDescent="0.3">
      <c r="A187" s="64"/>
      <c r="B187" s="10" t="s">
        <v>154</v>
      </c>
      <c r="C187" s="80" t="s">
        <v>931</v>
      </c>
      <c r="D187" s="89" t="s">
        <v>852</v>
      </c>
      <c r="E187" s="107" t="s">
        <v>36</v>
      </c>
      <c r="F187" s="23"/>
      <c r="G187" s="189"/>
      <c r="H187" s="189"/>
      <c r="I187" s="190"/>
      <c r="J187" s="191">
        <v>0</v>
      </c>
      <c r="K187" s="192">
        <f t="shared" si="22"/>
        <v>0</v>
      </c>
      <c r="L187" s="84">
        <v>57.445</v>
      </c>
      <c r="M187" s="113">
        <f t="shared" si="23"/>
        <v>0</v>
      </c>
      <c r="N187" s="86"/>
    </row>
    <row r="188" spans="1:14" s="72" customFormat="1" ht="141" hidden="1" outlineLevel="1" x14ac:dyDescent="0.3">
      <c r="A188" s="64"/>
      <c r="B188" s="10"/>
      <c r="C188" s="80" t="s">
        <v>931</v>
      </c>
      <c r="D188" s="89" t="s">
        <v>919</v>
      </c>
      <c r="E188" s="107" t="s">
        <v>36</v>
      </c>
      <c r="F188" s="23"/>
      <c r="G188" s="189"/>
      <c r="H188" s="189"/>
      <c r="I188" s="190"/>
      <c r="J188" s="191"/>
      <c r="K188" s="192">
        <f t="shared" si="22"/>
        <v>0</v>
      </c>
      <c r="L188" s="84">
        <v>415.04666666666668</v>
      </c>
      <c r="M188" s="113">
        <f t="shared" si="23"/>
        <v>0</v>
      </c>
      <c r="N188" s="86"/>
    </row>
    <row r="189" spans="1:14" s="72" customFormat="1" ht="142.5" hidden="1" outlineLevel="1" x14ac:dyDescent="0.3">
      <c r="A189" s="64"/>
      <c r="B189" s="10"/>
      <c r="C189" s="80" t="s">
        <v>931</v>
      </c>
      <c r="D189" s="89" t="s">
        <v>920</v>
      </c>
      <c r="E189" s="107" t="s">
        <v>36</v>
      </c>
      <c r="F189" s="23"/>
      <c r="G189" s="189"/>
      <c r="H189" s="189"/>
      <c r="I189" s="190"/>
      <c r="J189" s="191"/>
      <c r="K189" s="192">
        <f t="shared" si="22"/>
        <v>0</v>
      </c>
      <c r="L189" s="84">
        <v>523.25333333333333</v>
      </c>
      <c r="M189" s="113">
        <f t="shared" si="23"/>
        <v>0</v>
      </c>
      <c r="N189" s="86"/>
    </row>
    <row r="190" spans="1:14" s="72" customFormat="1" ht="142.5" hidden="1" outlineLevel="1" x14ac:dyDescent="0.3">
      <c r="A190" s="64"/>
      <c r="B190" s="10"/>
      <c r="C190" s="80" t="s">
        <v>931</v>
      </c>
      <c r="D190" s="89" t="s">
        <v>921</v>
      </c>
      <c r="E190" s="107" t="s">
        <v>36</v>
      </c>
      <c r="F190" s="23"/>
      <c r="G190" s="189"/>
      <c r="H190" s="189"/>
      <c r="I190" s="190"/>
      <c r="J190" s="191"/>
      <c r="K190" s="192">
        <f t="shared" si="22"/>
        <v>0</v>
      </c>
      <c r="L190" s="84">
        <v>244.1866666666667</v>
      </c>
      <c r="M190" s="113">
        <f t="shared" si="23"/>
        <v>0</v>
      </c>
      <c r="N190" s="86"/>
    </row>
    <row r="191" spans="1:14" s="72" customFormat="1" ht="117" hidden="1" outlineLevel="1" x14ac:dyDescent="0.3">
      <c r="A191" s="64"/>
      <c r="B191" s="10"/>
      <c r="C191" s="80" t="s">
        <v>931</v>
      </c>
      <c r="D191" s="89" t="s">
        <v>922</v>
      </c>
      <c r="E191" s="107" t="s">
        <v>36</v>
      </c>
      <c r="F191" s="23"/>
      <c r="G191" s="189"/>
      <c r="H191" s="189"/>
      <c r="I191" s="190"/>
      <c r="J191" s="191"/>
      <c r="K191" s="192">
        <f t="shared" si="22"/>
        <v>0</v>
      </c>
      <c r="L191" s="84">
        <v>38.01</v>
      </c>
      <c r="M191" s="113">
        <f t="shared" si="23"/>
        <v>0</v>
      </c>
      <c r="N191" s="86"/>
    </row>
    <row r="192" spans="1:14" s="72" customFormat="1" ht="117" hidden="1" outlineLevel="1" x14ac:dyDescent="0.3">
      <c r="A192" s="64"/>
      <c r="B192" s="10"/>
      <c r="C192" s="80" t="s">
        <v>931</v>
      </c>
      <c r="D192" s="89" t="s">
        <v>923</v>
      </c>
      <c r="E192" s="107" t="s">
        <v>36</v>
      </c>
      <c r="F192" s="23"/>
      <c r="G192" s="189"/>
      <c r="H192" s="189"/>
      <c r="I192" s="190"/>
      <c r="J192" s="191"/>
      <c r="K192" s="192">
        <f t="shared" si="22"/>
        <v>0</v>
      </c>
      <c r="L192" s="84">
        <v>26.635000000000002</v>
      </c>
      <c r="M192" s="113">
        <f t="shared" si="23"/>
        <v>0</v>
      </c>
      <c r="N192" s="86"/>
    </row>
    <row r="193" spans="1:14" s="72" customFormat="1" ht="118.5" hidden="1" outlineLevel="1" x14ac:dyDescent="0.3">
      <c r="A193" s="64"/>
      <c r="B193" s="10"/>
      <c r="C193" s="80" t="s">
        <v>931</v>
      </c>
      <c r="D193" s="89" t="s">
        <v>924</v>
      </c>
      <c r="E193" s="107" t="s">
        <v>36</v>
      </c>
      <c r="F193" s="23"/>
      <c r="G193" s="189"/>
      <c r="H193" s="189"/>
      <c r="I193" s="190"/>
      <c r="J193" s="191"/>
      <c r="K193" s="192">
        <f t="shared" si="22"/>
        <v>0</v>
      </c>
      <c r="L193" s="84">
        <v>37.31</v>
      </c>
      <c r="M193" s="113">
        <f t="shared" si="23"/>
        <v>0</v>
      </c>
      <c r="N193" s="86"/>
    </row>
    <row r="194" spans="1:14" s="72" customFormat="1" ht="142.5" hidden="1" outlineLevel="1" x14ac:dyDescent="0.3">
      <c r="A194" s="64"/>
      <c r="B194" s="10"/>
      <c r="C194" s="80" t="s">
        <v>931</v>
      </c>
      <c r="D194" s="89" t="s">
        <v>925</v>
      </c>
      <c r="E194" s="107" t="s">
        <v>36</v>
      </c>
      <c r="F194" s="23"/>
      <c r="G194" s="189"/>
      <c r="H194" s="189"/>
      <c r="I194" s="190"/>
      <c r="J194" s="191"/>
      <c r="K194" s="192">
        <f t="shared" si="22"/>
        <v>0</v>
      </c>
      <c r="L194" s="84">
        <v>203.095</v>
      </c>
      <c r="M194" s="113">
        <f t="shared" si="23"/>
        <v>0</v>
      </c>
      <c r="N194" s="86"/>
    </row>
    <row r="195" spans="1:14" hidden="1" outlineLevel="1" x14ac:dyDescent="0.35">
      <c r="B195" s="8"/>
      <c r="C195" s="109"/>
      <c r="D195" s="110" t="s">
        <v>156</v>
      </c>
      <c r="E195" s="111"/>
      <c r="F195" s="14"/>
      <c r="G195" s="15"/>
      <c r="H195" s="15"/>
      <c r="I195" s="15"/>
      <c r="J195" s="16"/>
      <c r="K195" s="76"/>
      <c r="L195" s="112"/>
      <c r="M195" s="88"/>
      <c r="N195" s="86"/>
    </row>
    <row r="196" spans="1:14" ht="117" hidden="1" outlineLevel="1" x14ac:dyDescent="0.35">
      <c r="B196" s="10" t="s">
        <v>155</v>
      </c>
      <c r="C196" s="80" t="s">
        <v>931</v>
      </c>
      <c r="D196" s="89" t="s">
        <v>855</v>
      </c>
      <c r="E196" s="92" t="s">
        <v>36</v>
      </c>
      <c r="F196" s="23"/>
      <c r="G196" s="189"/>
      <c r="H196" s="189"/>
      <c r="I196" s="190"/>
      <c r="J196" s="191">
        <v>3</v>
      </c>
      <c r="K196" s="192">
        <f>SUM(F196:J196)</f>
        <v>3</v>
      </c>
      <c r="L196" s="84">
        <v>975.96333333333325</v>
      </c>
      <c r="M196" s="113">
        <f>K196*L196</f>
        <v>2927.89</v>
      </c>
      <c r="N196" s="86"/>
    </row>
    <row r="197" spans="1:14" ht="117" hidden="1" outlineLevel="1" x14ac:dyDescent="0.35">
      <c r="B197" s="10" t="s">
        <v>157</v>
      </c>
      <c r="C197" s="80" t="s">
        <v>931</v>
      </c>
      <c r="D197" s="89" t="s">
        <v>856</v>
      </c>
      <c r="E197" s="92" t="s">
        <v>36</v>
      </c>
      <c r="F197" s="23"/>
      <c r="G197" s="189"/>
      <c r="H197" s="189"/>
      <c r="I197" s="190"/>
      <c r="J197" s="191">
        <v>6</v>
      </c>
      <c r="K197" s="192">
        <f>SUM(F197:J197)</f>
        <v>6</v>
      </c>
      <c r="L197" s="84">
        <v>964.07999999999993</v>
      </c>
      <c r="M197" s="113">
        <f>K197*L197</f>
        <v>5784.48</v>
      </c>
      <c r="N197" s="86"/>
    </row>
    <row r="198" spans="1:14" hidden="1" outlineLevel="1" x14ac:dyDescent="0.35">
      <c r="B198" s="8"/>
      <c r="C198" s="109"/>
      <c r="D198" s="110" t="s">
        <v>854</v>
      </c>
      <c r="E198" s="111"/>
      <c r="F198" s="14"/>
      <c r="G198" s="15"/>
      <c r="H198" s="15"/>
      <c r="I198" s="15"/>
      <c r="J198" s="16"/>
      <c r="K198" s="76"/>
      <c r="L198" s="112"/>
      <c r="M198" s="88"/>
      <c r="N198" s="86"/>
    </row>
    <row r="199" spans="1:14" ht="96" hidden="1" outlineLevel="1" x14ac:dyDescent="0.35">
      <c r="B199" s="10" t="s">
        <v>158</v>
      </c>
      <c r="C199" s="80" t="s">
        <v>931</v>
      </c>
      <c r="D199" s="89" t="s">
        <v>857</v>
      </c>
      <c r="E199" s="92" t="s">
        <v>36</v>
      </c>
      <c r="F199" s="23"/>
      <c r="G199" s="189"/>
      <c r="H199" s="189"/>
      <c r="I199" s="190"/>
      <c r="J199" s="191">
        <v>3</v>
      </c>
      <c r="K199" s="192">
        <f>SUM(F199:J199)</f>
        <v>3</v>
      </c>
      <c r="L199" s="84">
        <v>257.42250000000001</v>
      </c>
      <c r="M199" s="113">
        <f>K199*L199</f>
        <v>772.26750000000004</v>
      </c>
      <c r="N199" s="86"/>
    </row>
    <row r="200" spans="1:14" ht="48" hidden="1" outlineLevel="1" x14ac:dyDescent="0.35">
      <c r="B200" s="10" t="s">
        <v>159</v>
      </c>
      <c r="C200" s="80" t="s">
        <v>931</v>
      </c>
      <c r="D200" s="89" t="s">
        <v>858</v>
      </c>
      <c r="E200" s="92" t="s">
        <v>36</v>
      </c>
      <c r="F200" s="23"/>
      <c r="G200" s="189"/>
      <c r="H200" s="189"/>
      <c r="I200" s="190"/>
      <c r="J200" s="191">
        <v>1</v>
      </c>
      <c r="K200" s="192">
        <f>SUM(F200:J200)</f>
        <v>1</v>
      </c>
      <c r="L200" s="84">
        <v>1885.8333333333333</v>
      </c>
      <c r="M200" s="113">
        <f>K200*L200</f>
        <v>1885.8333333333333</v>
      </c>
      <c r="N200" s="86"/>
    </row>
    <row r="201" spans="1:14" hidden="1" outlineLevel="1" x14ac:dyDescent="0.35">
      <c r="B201" s="8"/>
      <c r="C201" s="109"/>
      <c r="D201" s="74" t="s">
        <v>161</v>
      </c>
      <c r="E201" s="111"/>
      <c r="F201" s="14"/>
      <c r="G201" s="15"/>
      <c r="H201" s="15"/>
      <c r="I201" s="15"/>
      <c r="J201" s="16"/>
      <c r="K201" s="76"/>
      <c r="L201" s="112"/>
      <c r="M201" s="88"/>
      <c r="N201" s="86"/>
    </row>
    <row r="202" spans="1:14" ht="24.75" hidden="1" outlineLevel="1" thickBot="1" x14ac:dyDescent="0.4">
      <c r="B202" s="10" t="s">
        <v>160</v>
      </c>
      <c r="C202" s="80" t="s">
        <v>931</v>
      </c>
      <c r="D202" s="106" t="s">
        <v>859</v>
      </c>
      <c r="E202" s="92" t="s">
        <v>36</v>
      </c>
      <c r="F202" s="194"/>
      <c r="G202" s="195"/>
      <c r="H202" s="195"/>
      <c r="I202" s="195"/>
      <c r="J202" s="196">
        <v>343</v>
      </c>
      <c r="K202" s="192">
        <f>SUM(F202:J202)</f>
        <v>343</v>
      </c>
      <c r="L202" s="84">
        <v>37.138583333333337</v>
      </c>
      <c r="M202" s="113">
        <f>K202*L202</f>
        <v>12738.534083333334</v>
      </c>
      <c r="N202" s="86"/>
    </row>
    <row r="203" spans="1:14" ht="24.75" collapsed="1" thickBot="1" x14ac:dyDescent="0.4">
      <c r="B203" s="65" t="s">
        <v>162</v>
      </c>
      <c r="C203" s="66"/>
      <c r="D203" s="67"/>
      <c r="E203" s="67"/>
      <c r="F203" s="1"/>
      <c r="G203" s="2"/>
      <c r="H203" s="2"/>
      <c r="I203" s="2"/>
      <c r="J203" s="3"/>
      <c r="K203" s="69"/>
      <c r="L203" s="95"/>
      <c r="M203" s="96">
        <f>SUM(M205:M225)</f>
        <v>155400.09666666668</v>
      </c>
      <c r="N203" s="97"/>
    </row>
    <row r="204" spans="1:14" hidden="1" outlineLevel="1" x14ac:dyDescent="0.35">
      <c r="B204" s="8"/>
      <c r="C204" s="109"/>
      <c r="D204" s="110" t="s">
        <v>539</v>
      </c>
      <c r="E204" s="111"/>
      <c r="F204" s="14"/>
      <c r="G204" s="15"/>
      <c r="H204" s="15"/>
      <c r="I204" s="15"/>
      <c r="J204" s="16"/>
      <c r="K204" s="76"/>
      <c r="L204" s="112"/>
      <c r="M204" s="88"/>
      <c r="N204" s="86"/>
    </row>
    <row r="205" spans="1:14" ht="27.75" hidden="1" customHeight="1" outlineLevel="1" x14ac:dyDescent="0.35">
      <c r="B205" s="7" t="s">
        <v>163</v>
      </c>
      <c r="C205" s="80" t="s">
        <v>931</v>
      </c>
      <c r="D205" s="101" t="s">
        <v>501</v>
      </c>
      <c r="E205" s="92" t="s">
        <v>36</v>
      </c>
      <c r="F205" s="33"/>
      <c r="G205" s="18"/>
      <c r="H205" s="18"/>
      <c r="I205" s="19"/>
      <c r="J205" s="20">
        <v>1</v>
      </c>
      <c r="K205" s="83">
        <f>SUM(F205:J205)</f>
        <v>1</v>
      </c>
      <c r="L205" s="84">
        <v>10012.4</v>
      </c>
      <c r="M205" s="113">
        <f t="shared" ref="M205:M214" si="24">K205*L205</f>
        <v>10012.4</v>
      </c>
      <c r="N205" s="86"/>
    </row>
    <row r="206" spans="1:14" ht="27.75" hidden="1" customHeight="1" outlineLevel="1" x14ac:dyDescent="0.35">
      <c r="B206" s="7" t="s">
        <v>164</v>
      </c>
      <c r="C206" s="80" t="s">
        <v>931</v>
      </c>
      <c r="D206" s="101" t="s">
        <v>502</v>
      </c>
      <c r="E206" s="92" t="s">
        <v>36</v>
      </c>
      <c r="F206" s="34"/>
      <c r="G206" s="18"/>
      <c r="H206" s="18"/>
      <c r="I206" s="19"/>
      <c r="J206" s="20">
        <v>2</v>
      </c>
      <c r="K206" s="83">
        <f t="shared" ref="K206:K214" si="25">SUM(F206:J206)</f>
        <v>2</v>
      </c>
      <c r="L206" s="84">
        <v>2720.44</v>
      </c>
      <c r="M206" s="113">
        <f t="shared" si="24"/>
        <v>5440.88</v>
      </c>
      <c r="N206" s="86"/>
    </row>
    <row r="207" spans="1:14" ht="27.75" hidden="1" customHeight="1" outlineLevel="1" x14ac:dyDescent="0.35">
      <c r="B207" s="7" t="s">
        <v>165</v>
      </c>
      <c r="C207" s="80" t="s">
        <v>931</v>
      </c>
      <c r="D207" s="101" t="s">
        <v>503</v>
      </c>
      <c r="E207" s="92" t="s">
        <v>36</v>
      </c>
      <c r="F207" s="34"/>
      <c r="G207" s="18"/>
      <c r="H207" s="18"/>
      <c r="I207" s="19"/>
      <c r="J207" s="20">
        <v>2</v>
      </c>
      <c r="K207" s="83">
        <f t="shared" si="25"/>
        <v>2</v>
      </c>
      <c r="L207" s="84">
        <v>2720.44</v>
      </c>
      <c r="M207" s="113">
        <f t="shared" si="24"/>
        <v>5440.88</v>
      </c>
      <c r="N207" s="86"/>
    </row>
    <row r="208" spans="1:14" ht="27.75" hidden="1" customHeight="1" outlineLevel="1" x14ac:dyDescent="0.35">
      <c r="B208" s="7" t="s">
        <v>166</v>
      </c>
      <c r="C208" s="80" t="s">
        <v>931</v>
      </c>
      <c r="D208" s="101" t="s">
        <v>504</v>
      </c>
      <c r="E208" s="92" t="s">
        <v>36</v>
      </c>
      <c r="F208" s="34"/>
      <c r="G208" s="18"/>
      <c r="H208" s="18"/>
      <c r="I208" s="19"/>
      <c r="J208" s="20">
        <v>13</v>
      </c>
      <c r="K208" s="83">
        <f t="shared" si="25"/>
        <v>13</v>
      </c>
      <c r="L208" s="84">
        <v>2616.6533333333332</v>
      </c>
      <c r="M208" s="113">
        <f t="shared" si="24"/>
        <v>34016.493333333332</v>
      </c>
      <c r="N208" s="86"/>
    </row>
    <row r="209" spans="2:14" ht="27.75" hidden="1" customHeight="1" outlineLevel="1" x14ac:dyDescent="0.35">
      <c r="B209" s="7" t="s">
        <v>167</v>
      </c>
      <c r="C209" s="80" t="s">
        <v>931</v>
      </c>
      <c r="D209" s="101" t="s">
        <v>505</v>
      </c>
      <c r="E209" s="92" t="s">
        <v>36</v>
      </c>
      <c r="F209" s="34"/>
      <c r="G209" s="18"/>
      <c r="H209" s="18"/>
      <c r="I209" s="19"/>
      <c r="J209" s="20">
        <v>13</v>
      </c>
      <c r="K209" s="83">
        <f t="shared" si="25"/>
        <v>13</v>
      </c>
      <c r="L209" s="84">
        <v>2616.6533333333332</v>
      </c>
      <c r="M209" s="113">
        <f t="shared" si="24"/>
        <v>34016.493333333332</v>
      </c>
      <c r="N209" s="86"/>
    </row>
    <row r="210" spans="2:14" ht="27.75" hidden="1" customHeight="1" outlineLevel="1" x14ac:dyDescent="0.35">
      <c r="B210" s="7" t="s">
        <v>168</v>
      </c>
      <c r="C210" s="80" t="s">
        <v>931</v>
      </c>
      <c r="D210" s="101" t="s">
        <v>506</v>
      </c>
      <c r="E210" s="92" t="s">
        <v>36</v>
      </c>
      <c r="F210" s="34"/>
      <c r="G210" s="18"/>
      <c r="H210" s="18"/>
      <c r="I210" s="19"/>
      <c r="J210" s="20">
        <v>1</v>
      </c>
      <c r="K210" s="83">
        <f t="shared" si="25"/>
        <v>1</v>
      </c>
      <c r="L210" s="84">
        <v>11267.25</v>
      </c>
      <c r="M210" s="113">
        <f t="shared" si="24"/>
        <v>11267.25</v>
      </c>
      <c r="N210" s="86"/>
    </row>
    <row r="211" spans="2:14" ht="27.75" hidden="1" customHeight="1" outlineLevel="1" x14ac:dyDescent="0.35">
      <c r="B211" s="7" t="s">
        <v>169</v>
      </c>
      <c r="C211" s="80" t="s">
        <v>931</v>
      </c>
      <c r="D211" s="101" t="s">
        <v>507</v>
      </c>
      <c r="E211" s="92" t="s">
        <v>36</v>
      </c>
      <c r="F211" s="34"/>
      <c r="G211" s="18"/>
      <c r="H211" s="18"/>
      <c r="I211" s="19"/>
      <c r="J211" s="20">
        <v>4</v>
      </c>
      <c r="K211" s="83">
        <f t="shared" si="25"/>
        <v>4</v>
      </c>
      <c r="L211" s="84">
        <v>8003.25</v>
      </c>
      <c r="M211" s="113">
        <f t="shared" si="24"/>
        <v>32013</v>
      </c>
      <c r="N211" s="86"/>
    </row>
    <row r="212" spans="2:14" ht="27.75" hidden="1" customHeight="1" outlineLevel="1" x14ac:dyDescent="0.35">
      <c r="B212" s="7" t="s">
        <v>170</v>
      </c>
      <c r="C212" s="80" t="s">
        <v>931</v>
      </c>
      <c r="D212" s="101" t="s">
        <v>508</v>
      </c>
      <c r="E212" s="92" t="s">
        <v>36</v>
      </c>
      <c r="F212" s="34"/>
      <c r="G212" s="18"/>
      <c r="H212" s="18"/>
      <c r="I212" s="19"/>
      <c r="J212" s="20">
        <v>1</v>
      </c>
      <c r="K212" s="83">
        <f t="shared" si="25"/>
        <v>1</v>
      </c>
      <c r="L212" s="84">
        <v>8665.5</v>
      </c>
      <c r="M212" s="113">
        <f t="shared" si="24"/>
        <v>8665.5</v>
      </c>
      <c r="N212" s="86"/>
    </row>
    <row r="213" spans="2:14" ht="27.75" hidden="1" customHeight="1" outlineLevel="1" x14ac:dyDescent="0.35">
      <c r="B213" s="7" t="s">
        <v>171</v>
      </c>
      <c r="C213" s="80" t="s">
        <v>931</v>
      </c>
      <c r="D213" s="101" t="s">
        <v>509</v>
      </c>
      <c r="E213" s="92" t="s">
        <v>36</v>
      </c>
      <c r="F213" s="34"/>
      <c r="G213" s="18"/>
      <c r="H213" s="18"/>
      <c r="I213" s="19"/>
      <c r="J213" s="20">
        <v>2</v>
      </c>
      <c r="K213" s="83">
        <f t="shared" si="25"/>
        <v>2</v>
      </c>
      <c r="L213" s="84">
        <v>3438.3583333333336</v>
      </c>
      <c r="M213" s="113">
        <f t="shared" si="24"/>
        <v>6876.7166666666672</v>
      </c>
      <c r="N213" s="86"/>
    </row>
    <row r="214" spans="2:14" ht="27.75" hidden="1" customHeight="1" outlineLevel="1" x14ac:dyDescent="0.35">
      <c r="B214" s="7" t="s">
        <v>172</v>
      </c>
      <c r="C214" s="80" t="s">
        <v>931</v>
      </c>
      <c r="D214" s="101" t="s">
        <v>510</v>
      </c>
      <c r="E214" s="92" t="s">
        <v>36</v>
      </c>
      <c r="F214" s="35"/>
      <c r="G214" s="18"/>
      <c r="H214" s="18"/>
      <c r="I214" s="19"/>
      <c r="J214" s="20">
        <v>1</v>
      </c>
      <c r="K214" s="83">
        <f t="shared" si="25"/>
        <v>1</v>
      </c>
      <c r="L214" s="84">
        <v>7650.4833333333336</v>
      </c>
      <c r="M214" s="113">
        <f t="shared" si="24"/>
        <v>7650.4833333333336</v>
      </c>
      <c r="N214" s="86"/>
    </row>
    <row r="215" spans="2:14" hidden="1" outlineLevel="1" x14ac:dyDescent="0.35">
      <c r="B215" s="8"/>
      <c r="C215" s="109"/>
      <c r="D215" s="110" t="s">
        <v>540</v>
      </c>
      <c r="E215" s="111"/>
      <c r="F215" s="14"/>
      <c r="G215" s="15"/>
      <c r="H215" s="15"/>
      <c r="I215" s="15"/>
      <c r="J215" s="16"/>
      <c r="K215" s="76"/>
      <c r="L215" s="112"/>
      <c r="M215" s="88"/>
      <c r="N215" s="86"/>
    </row>
    <row r="216" spans="2:14" ht="27.75" hidden="1" customHeight="1" outlineLevel="1" x14ac:dyDescent="0.35">
      <c r="B216" s="7" t="s">
        <v>550</v>
      </c>
      <c r="C216" s="80" t="s">
        <v>931</v>
      </c>
      <c r="D216" s="101" t="s">
        <v>541</v>
      </c>
      <c r="E216" s="92" t="s">
        <v>36</v>
      </c>
      <c r="F216" s="17"/>
      <c r="G216" s="24"/>
      <c r="H216" s="25"/>
      <c r="I216" s="25"/>
      <c r="J216" s="26"/>
      <c r="K216" s="83">
        <f t="shared" ref="K216:K225" si="26">SUM(F216:J216)</f>
        <v>0</v>
      </c>
      <c r="L216" s="84">
        <v>10012.4</v>
      </c>
      <c r="M216" s="113">
        <f t="shared" ref="M216:M225" si="27">K216*L216</f>
        <v>0</v>
      </c>
      <c r="N216" s="86"/>
    </row>
    <row r="217" spans="2:14" ht="27.75" hidden="1" customHeight="1" outlineLevel="1" x14ac:dyDescent="0.35">
      <c r="B217" s="7" t="s">
        <v>551</v>
      </c>
      <c r="C217" s="80" t="s">
        <v>931</v>
      </c>
      <c r="D217" s="101" t="s">
        <v>542</v>
      </c>
      <c r="E217" s="92" t="s">
        <v>36</v>
      </c>
      <c r="F217" s="17"/>
      <c r="G217" s="27"/>
      <c r="H217" s="28"/>
      <c r="I217" s="28"/>
      <c r="J217" s="29"/>
      <c r="K217" s="83">
        <f t="shared" si="26"/>
        <v>0</v>
      </c>
      <c r="L217" s="84">
        <v>11150.25</v>
      </c>
      <c r="M217" s="113">
        <f t="shared" si="27"/>
        <v>0</v>
      </c>
      <c r="N217" s="86"/>
    </row>
    <row r="218" spans="2:14" ht="48" hidden="1" outlineLevel="1" x14ac:dyDescent="0.35">
      <c r="B218" s="7" t="s">
        <v>552</v>
      </c>
      <c r="C218" s="80" t="s">
        <v>931</v>
      </c>
      <c r="D218" s="101" t="s">
        <v>543</v>
      </c>
      <c r="E218" s="92" t="s">
        <v>36</v>
      </c>
      <c r="F218" s="17"/>
      <c r="G218" s="27"/>
      <c r="H218" s="28"/>
      <c r="I218" s="28"/>
      <c r="J218" s="29"/>
      <c r="K218" s="83">
        <f t="shared" si="26"/>
        <v>0</v>
      </c>
      <c r="L218" s="84">
        <v>1656.3866666666665</v>
      </c>
      <c r="M218" s="113">
        <f t="shared" si="27"/>
        <v>0</v>
      </c>
      <c r="N218" s="86"/>
    </row>
    <row r="219" spans="2:14" ht="27.75" hidden="1" customHeight="1" outlineLevel="1" x14ac:dyDescent="0.35">
      <c r="B219" s="7" t="s">
        <v>553</v>
      </c>
      <c r="C219" s="80" t="s">
        <v>931</v>
      </c>
      <c r="D219" s="101" t="s">
        <v>544</v>
      </c>
      <c r="E219" s="92" t="s">
        <v>36</v>
      </c>
      <c r="F219" s="17"/>
      <c r="G219" s="27"/>
      <c r="H219" s="28"/>
      <c r="I219" s="28"/>
      <c r="J219" s="29"/>
      <c r="K219" s="83">
        <f t="shared" si="26"/>
        <v>0</v>
      </c>
      <c r="L219" s="84">
        <v>3842.92</v>
      </c>
      <c r="M219" s="113">
        <f t="shared" si="27"/>
        <v>0</v>
      </c>
      <c r="N219" s="86"/>
    </row>
    <row r="220" spans="2:14" ht="27.75" hidden="1" customHeight="1" outlineLevel="1" x14ac:dyDescent="0.35">
      <c r="B220" s="7" t="s">
        <v>554</v>
      </c>
      <c r="C220" s="80" t="s">
        <v>931</v>
      </c>
      <c r="D220" s="101" t="s">
        <v>545</v>
      </c>
      <c r="E220" s="92" t="s">
        <v>36</v>
      </c>
      <c r="F220" s="17"/>
      <c r="G220" s="27"/>
      <c r="H220" s="28"/>
      <c r="I220" s="28"/>
      <c r="J220" s="29"/>
      <c r="K220" s="83">
        <f t="shared" si="26"/>
        <v>0</v>
      </c>
      <c r="L220" s="84">
        <v>4448.3533333333335</v>
      </c>
      <c r="M220" s="113">
        <f t="shared" si="27"/>
        <v>0</v>
      </c>
      <c r="N220" s="86"/>
    </row>
    <row r="221" spans="2:14" ht="27.75" hidden="1" customHeight="1" outlineLevel="1" x14ac:dyDescent="0.35">
      <c r="B221" s="7" t="s">
        <v>555</v>
      </c>
      <c r="C221" s="80" t="s">
        <v>931</v>
      </c>
      <c r="D221" s="101" t="s">
        <v>546</v>
      </c>
      <c r="E221" s="92" t="s">
        <v>36</v>
      </c>
      <c r="F221" s="17"/>
      <c r="G221" s="27"/>
      <c r="H221" s="28"/>
      <c r="I221" s="28"/>
      <c r="J221" s="29"/>
      <c r="K221" s="83">
        <f t="shared" si="26"/>
        <v>0</v>
      </c>
      <c r="L221" s="84">
        <v>3175.7999999999997</v>
      </c>
      <c r="M221" s="113">
        <f t="shared" si="27"/>
        <v>0</v>
      </c>
      <c r="N221" s="86"/>
    </row>
    <row r="222" spans="2:14" ht="48" hidden="1" outlineLevel="1" x14ac:dyDescent="0.35">
      <c r="B222" s="7" t="s">
        <v>556</v>
      </c>
      <c r="C222" s="80" t="s">
        <v>931</v>
      </c>
      <c r="D222" s="101" t="s">
        <v>547</v>
      </c>
      <c r="E222" s="92" t="s">
        <v>36</v>
      </c>
      <c r="F222" s="17"/>
      <c r="G222" s="27"/>
      <c r="H222" s="28"/>
      <c r="I222" s="28"/>
      <c r="J222" s="29"/>
      <c r="K222" s="83">
        <f t="shared" si="26"/>
        <v>0</v>
      </c>
      <c r="L222" s="84">
        <v>2848.9599999999996</v>
      </c>
      <c r="M222" s="113">
        <f t="shared" si="27"/>
        <v>0</v>
      </c>
      <c r="N222" s="86"/>
    </row>
    <row r="223" spans="2:14" ht="27.75" hidden="1" customHeight="1" outlineLevel="1" x14ac:dyDescent="0.35">
      <c r="B223" s="7" t="s">
        <v>557</v>
      </c>
      <c r="C223" s="80" t="s">
        <v>931</v>
      </c>
      <c r="D223" s="101" t="s">
        <v>548</v>
      </c>
      <c r="E223" s="92" t="s">
        <v>36</v>
      </c>
      <c r="F223" s="17"/>
      <c r="G223" s="27"/>
      <c r="H223" s="28"/>
      <c r="I223" s="28"/>
      <c r="J223" s="29"/>
      <c r="K223" s="83">
        <f t="shared" si="26"/>
        <v>0</v>
      </c>
      <c r="L223" s="84">
        <v>5915.1733333333332</v>
      </c>
      <c r="M223" s="113">
        <f t="shared" si="27"/>
        <v>0</v>
      </c>
      <c r="N223" s="86"/>
    </row>
    <row r="224" spans="2:14" ht="27.75" hidden="1" customHeight="1" outlineLevel="1" x14ac:dyDescent="0.35">
      <c r="B224" s="7" t="s">
        <v>558</v>
      </c>
      <c r="C224" s="80" t="s">
        <v>931</v>
      </c>
      <c r="D224" s="101" t="s">
        <v>549</v>
      </c>
      <c r="E224" s="92" t="s">
        <v>36</v>
      </c>
      <c r="F224" s="17"/>
      <c r="G224" s="27"/>
      <c r="H224" s="28"/>
      <c r="I224" s="28"/>
      <c r="J224" s="29"/>
      <c r="K224" s="83">
        <f t="shared" si="26"/>
        <v>0</v>
      </c>
      <c r="L224" s="84">
        <v>2550.7999999999997</v>
      </c>
      <c r="M224" s="113">
        <f t="shared" si="27"/>
        <v>0</v>
      </c>
      <c r="N224" s="86"/>
    </row>
    <row r="225" spans="2:14" ht="27.75" hidden="1" customHeight="1" outlineLevel="1" thickBot="1" x14ac:dyDescent="0.4">
      <c r="B225" s="7" t="s">
        <v>559</v>
      </c>
      <c r="C225" s="80" t="s">
        <v>931</v>
      </c>
      <c r="D225" s="101" t="s">
        <v>932</v>
      </c>
      <c r="E225" s="92" t="s">
        <v>36</v>
      </c>
      <c r="F225" s="17"/>
      <c r="G225" s="30"/>
      <c r="H225" s="31"/>
      <c r="I225" s="31"/>
      <c r="J225" s="32"/>
      <c r="K225" s="83">
        <f t="shared" si="26"/>
        <v>0</v>
      </c>
      <c r="L225" s="84">
        <v>17506.88</v>
      </c>
      <c r="M225" s="113">
        <f t="shared" si="27"/>
        <v>0</v>
      </c>
      <c r="N225" s="86"/>
    </row>
    <row r="226" spans="2:14" s="94" customFormat="1" ht="24.75" collapsed="1" thickBot="1" x14ac:dyDescent="0.4">
      <c r="B226" s="65" t="s">
        <v>173</v>
      </c>
      <c r="C226" s="66"/>
      <c r="D226" s="67"/>
      <c r="E226" s="67"/>
      <c r="F226" s="1"/>
      <c r="G226" s="2"/>
      <c r="H226" s="2"/>
      <c r="I226" s="2"/>
      <c r="J226" s="3"/>
      <c r="K226" s="69"/>
      <c r="L226" s="95"/>
      <c r="M226" s="96">
        <f>SUM(M227:M232)</f>
        <v>11395.127075000002</v>
      </c>
      <c r="N226" s="97"/>
    </row>
    <row r="227" spans="2:14" s="94" customFormat="1" hidden="1" outlineLevel="1" x14ac:dyDescent="0.35">
      <c r="B227" s="4"/>
      <c r="C227" s="87"/>
      <c r="D227" s="110" t="s">
        <v>174</v>
      </c>
      <c r="E227" s="114"/>
      <c r="F227" s="14"/>
      <c r="G227" s="15"/>
      <c r="H227" s="15"/>
      <c r="I227" s="15"/>
      <c r="J227" s="16"/>
      <c r="K227" s="76"/>
      <c r="L227" s="112"/>
      <c r="M227" s="88"/>
      <c r="N227" s="86"/>
    </row>
    <row r="228" spans="2:14" s="94" customFormat="1" ht="48" hidden="1" outlineLevel="1" x14ac:dyDescent="0.35">
      <c r="B228" s="7" t="s">
        <v>175</v>
      </c>
      <c r="C228" s="80" t="s">
        <v>931</v>
      </c>
      <c r="D228" s="101" t="s">
        <v>612</v>
      </c>
      <c r="E228" s="115" t="s">
        <v>40</v>
      </c>
      <c r="F228" s="17"/>
      <c r="G228" s="18"/>
      <c r="H228" s="18"/>
      <c r="I228" s="19"/>
      <c r="J228" s="20">
        <v>1390</v>
      </c>
      <c r="K228" s="83">
        <f>SUM(F228:J228)</f>
        <v>1390</v>
      </c>
      <c r="L228" s="84">
        <v>6.2623625000000009</v>
      </c>
      <c r="M228" s="85">
        <f>K228*L228</f>
        <v>8704.6838750000006</v>
      </c>
      <c r="N228" s="86"/>
    </row>
    <row r="229" spans="2:14" s="94" customFormat="1" hidden="1" outlineLevel="1" x14ac:dyDescent="0.35">
      <c r="B229" s="8"/>
      <c r="C229" s="109"/>
      <c r="D229" s="110" t="s">
        <v>176</v>
      </c>
      <c r="E229" s="116"/>
      <c r="F229" s="14"/>
      <c r="G229" s="15"/>
      <c r="H229" s="15"/>
      <c r="I229" s="15"/>
      <c r="J229" s="16"/>
      <c r="K229" s="76"/>
      <c r="L229" s="112"/>
      <c r="M229" s="88"/>
      <c r="N229" s="86"/>
    </row>
    <row r="230" spans="2:14" s="94" customFormat="1" ht="46.5" hidden="1" outlineLevel="1" x14ac:dyDescent="0.35">
      <c r="B230" s="7" t="s">
        <v>177</v>
      </c>
      <c r="C230" s="80" t="s">
        <v>931</v>
      </c>
      <c r="D230" s="101" t="s">
        <v>613</v>
      </c>
      <c r="E230" s="115" t="s">
        <v>14</v>
      </c>
      <c r="F230" s="17"/>
      <c r="G230" s="18"/>
      <c r="H230" s="18"/>
      <c r="I230" s="19"/>
      <c r="J230" s="20">
        <v>1</v>
      </c>
      <c r="K230" s="83">
        <f>SUM(F230:J230)</f>
        <v>1</v>
      </c>
      <c r="L230" s="84">
        <v>963.48106666666672</v>
      </c>
      <c r="M230" s="85">
        <f>K230*L230</f>
        <v>963.48106666666672</v>
      </c>
      <c r="N230" s="86"/>
    </row>
    <row r="231" spans="2:14" s="94" customFormat="1" ht="72" hidden="1" outlineLevel="1" x14ac:dyDescent="0.35">
      <c r="B231" s="7" t="s">
        <v>178</v>
      </c>
      <c r="C231" s="80" t="s">
        <v>931</v>
      </c>
      <c r="D231" s="101" t="s">
        <v>614</v>
      </c>
      <c r="E231" s="115" t="s">
        <v>14</v>
      </c>
      <c r="F231" s="17"/>
      <c r="G231" s="18"/>
      <c r="H231" s="18"/>
      <c r="I231" s="19"/>
      <c r="J231" s="20">
        <v>1</v>
      </c>
      <c r="K231" s="83">
        <f>SUM(F231:J231)</f>
        <v>1</v>
      </c>
      <c r="L231" s="84">
        <v>863.48106666666672</v>
      </c>
      <c r="M231" s="85">
        <f>K231*L231</f>
        <v>863.48106666666672</v>
      </c>
      <c r="N231" s="86"/>
    </row>
    <row r="232" spans="2:14" s="94" customFormat="1" ht="47.25" hidden="1" outlineLevel="1" thickBot="1" x14ac:dyDescent="0.4">
      <c r="B232" s="7" t="s">
        <v>179</v>
      </c>
      <c r="C232" s="80" t="s">
        <v>931</v>
      </c>
      <c r="D232" s="101" t="s">
        <v>615</v>
      </c>
      <c r="E232" s="115" t="s">
        <v>14</v>
      </c>
      <c r="F232" s="17"/>
      <c r="G232" s="18"/>
      <c r="H232" s="18"/>
      <c r="I232" s="19"/>
      <c r="J232" s="20">
        <v>1</v>
      </c>
      <c r="K232" s="83">
        <f>SUM(F232:J232)</f>
        <v>1</v>
      </c>
      <c r="L232" s="84">
        <v>863.48106666666672</v>
      </c>
      <c r="M232" s="85">
        <f>K232*L232</f>
        <v>863.48106666666672</v>
      </c>
      <c r="N232" s="86"/>
    </row>
    <row r="233" spans="2:14" s="94" customFormat="1" ht="24.75" collapsed="1" thickBot="1" x14ac:dyDescent="0.4">
      <c r="B233" s="65" t="s">
        <v>180</v>
      </c>
      <c r="C233" s="66"/>
      <c r="D233" s="67"/>
      <c r="E233" s="67"/>
      <c r="F233" s="1"/>
      <c r="G233" s="2"/>
      <c r="H233" s="2"/>
      <c r="I233" s="2"/>
      <c r="J233" s="3"/>
      <c r="K233" s="69"/>
      <c r="L233" s="95"/>
      <c r="M233" s="96">
        <f>SUM(M234:M235)</f>
        <v>12426.460296233457</v>
      </c>
      <c r="N233" s="97"/>
    </row>
    <row r="234" spans="2:14" s="94" customFormat="1" ht="32.25" hidden="1" customHeight="1" outlineLevel="1" x14ac:dyDescent="0.35">
      <c r="B234" s="7" t="s">
        <v>181</v>
      </c>
      <c r="C234" s="80" t="s">
        <v>931</v>
      </c>
      <c r="D234" s="106" t="s">
        <v>560</v>
      </c>
      <c r="E234" s="115" t="s">
        <v>44</v>
      </c>
      <c r="F234" s="17"/>
      <c r="G234" s="18"/>
      <c r="H234" s="18"/>
      <c r="I234" s="19"/>
      <c r="J234" s="20"/>
      <c r="K234" s="83">
        <f>SUM(F234:J234)</f>
        <v>0</v>
      </c>
      <c r="L234" s="84">
        <v>311.65116833333337</v>
      </c>
      <c r="M234" s="85">
        <f>K234*L234</f>
        <v>0</v>
      </c>
      <c r="N234" s="86"/>
    </row>
    <row r="235" spans="2:14" s="94" customFormat="1" ht="32.25" hidden="1" customHeight="1" outlineLevel="1" thickBot="1" x14ac:dyDescent="0.4">
      <c r="B235" s="7" t="s">
        <v>561</v>
      </c>
      <c r="C235" s="80" t="s">
        <v>931</v>
      </c>
      <c r="D235" s="106" t="s">
        <v>616</v>
      </c>
      <c r="E235" s="115" t="s">
        <v>14</v>
      </c>
      <c r="F235" s="17"/>
      <c r="G235" s="18"/>
      <c r="H235" s="18"/>
      <c r="I235" s="18"/>
      <c r="J235" s="18">
        <v>305.77999999999997</v>
      </c>
      <c r="K235" s="83">
        <f>SUM(F235:J235)</f>
        <v>305.77999999999997</v>
      </c>
      <c r="L235" s="84">
        <v>40.638564642008824</v>
      </c>
      <c r="M235" s="85">
        <f>K235*L235</f>
        <v>12426.460296233457</v>
      </c>
      <c r="N235" s="86"/>
    </row>
    <row r="236" spans="2:14" s="94" customFormat="1" ht="24.75" collapsed="1" thickBot="1" x14ac:dyDescent="0.4">
      <c r="B236" s="65" t="s">
        <v>182</v>
      </c>
      <c r="C236" s="66"/>
      <c r="D236" s="67"/>
      <c r="E236" s="67"/>
      <c r="F236" s="1"/>
      <c r="G236" s="2"/>
      <c r="H236" s="2"/>
      <c r="I236" s="2"/>
      <c r="J236" s="3"/>
      <c r="K236" s="69"/>
      <c r="L236" s="95"/>
      <c r="M236" s="96">
        <f>SUM(M238:M293)</f>
        <v>0</v>
      </c>
      <c r="N236" s="97"/>
    </row>
    <row r="237" spans="2:14" s="94" customFormat="1" hidden="1" outlineLevel="1" x14ac:dyDescent="0.35">
      <c r="B237" s="8"/>
      <c r="C237" s="109"/>
      <c r="D237" s="110" t="s">
        <v>764</v>
      </c>
      <c r="E237" s="116"/>
      <c r="F237" s="14"/>
      <c r="G237" s="15"/>
      <c r="H237" s="15"/>
      <c r="I237" s="15"/>
      <c r="J237" s="16"/>
      <c r="K237" s="76"/>
      <c r="L237" s="112"/>
      <c r="M237" s="88"/>
      <c r="N237" s="86"/>
    </row>
    <row r="238" spans="2:14" s="94" customFormat="1" ht="48" hidden="1" outlineLevel="1" x14ac:dyDescent="0.35">
      <c r="B238" s="7" t="s">
        <v>184</v>
      </c>
      <c r="C238" s="80" t="s">
        <v>931</v>
      </c>
      <c r="D238" s="187" t="s">
        <v>765</v>
      </c>
      <c r="E238" s="92" t="s">
        <v>36</v>
      </c>
      <c r="F238" s="17"/>
      <c r="G238" s="18"/>
      <c r="H238" s="18"/>
      <c r="I238" s="19"/>
      <c r="J238" s="20"/>
      <c r="K238" s="83">
        <f t="shared" ref="K238:K260" si="28">SUM(F238:J238)</f>
        <v>0</v>
      </c>
      <c r="L238" s="84">
        <v>101.82740329912133</v>
      </c>
      <c r="M238" s="85">
        <f t="shared" ref="M238:M260" si="29">K238*L238</f>
        <v>0</v>
      </c>
      <c r="N238" s="86"/>
    </row>
    <row r="239" spans="2:14" s="94" customFormat="1" ht="72" hidden="1" outlineLevel="1" x14ac:dyDescent="0.35">
      <c r="B239" s="7" t="s">
        <v>186</v>
      </c>
      <c r="C239" s="80" t="s">
        <v>931</v>
      </c>
      <c r="D239" s="187" t="s">
        <v>766</v>
      </c>
      <c r="E239" s="92" t="s">
        <v>36</v>
      </c>
      <c r="F239" s="17"/>
      <c r="G239" s="18"/>
      <c r="H239" s="18"/>
      <c r="I239" s="19"/>
      <c r="J239" s="20"/>
      <c r="K239" s="83">
        <f t="shared" si="28"/>
        <v>0</v>
      </c>
      <c r="L239" s="84">
        <v>263.90523300379931</v>
      </c>
      <c r="M239" s="85">
        <f t="shared" si="29"/>
        <v>0</v>
      </c>
      <c r="N239" s="86"/>
    </row>
    <row r="240" spans="2:14" s="94" customFormat="1" ht="144" hidden="1" outlineLevel="1" x14ac:dyDescent="0.35">
      <c r="B240" s="7" t="s">
        <v>187</v>
      </c>
      <c r="C240" s="80" t="s">
        <v>931</v>
      </c>
      <c r="D240" s="187" t="s">
        <v>767</v>
      </c>
      <c r="E240" s="92" t="s">
        <v>36</v>
      </c>
      <c r="F240" s="17"/>
      <c r="G240" s="18"/>
      <c r="H240" s="18"/>
      <c r="I240" s="19"/>
      <c r="J240" s="20"/>
      <c r="K240" s="83">
        <f t="shared" si="28"/>
        <v>0</v>
      </c>
      <c r="L240" s="84">
        <v>1197.0550228175834</v>
      </c>
      <c r="M240" s="85">
        <f t="shared" si="29"/>
        <v>0</v>
      </c>
      <c r="N240" s="86"/>
    </row>
    <row r="241" spans="2:14" s="94" customFormat="1" ht="168" hidden="1" outlineLevel="1" x14ac:dyDescent="0.35">
      <c r="B241" s="7" t="s">
        <v>188</v>
      </c>
      <c r="C241" s="80" t="s">
        <v>931</v>
      </c>
      <c r="D241" s="187" t="s">
        <v>768</v>
      </c>
      <c r="E241" s="92" t="s">
        <v>36</v>
      </c>
      <c r="F241" s="17"/>
      <c r="G241" s="18"/>
      <c r="H241" s="18"/>
      <c r="I241" s="19"/>
      <c r="J241" s="20"/>
      <c r="K241" s="83">
        <f t="shared" si="28"/>
        <v>0</v>
      </c>
      <c r="L241" s="84">
        <v>1335.3883561509167</v>
      </c>
      <c r="M241" s="85">
        <f t="shared" si="29"/>
        <v>0</v>
      </c>
      <c r="N241" s="86"/>
    </row>
    <row r="242" spans="2:14" s="94" customFormat="1" ht="72" hidden="1" outlineLevel="1" x14ac:dyDescent="0.35">
      <c r="B242" s="7" t="s">
        <v>189</v>
      </c>
      <c r="C242" s="80" t="s">
        <v>931</v>
      </c>
      <c r="D242" s="187" t="s">
        <v>769</v>
      </c>
      <c r="E242" s="92" t="s">
        <v>36</v>
      </c>
      <c r="F242" s="17"/>
      <c r="G242" s="18"/>
      <c r="H242" s="18"/>
      <c r="I242" s="19"/>
      <c r="J242" s="20"/>
      <c r="K242" s="83">
        <f t="shared" si="28"/>
        <v>0</v>
      </c>
      <c r="L242" s="84">
        <v>353.93763650485698</v>
      </c>
      <c r="M242" s="85">
        <f t="shared" si="29"/>
        <v>0</v>
      </c>
      <c r="N242" s="86"/>
    </row>
    <row r="243" spans="2:14" s="94" customFormat="1" ht="94.5" hidden="1" outlineLevel="1" x14ac:dyDescent="0.35">
      <c r="B243" s="7" t="s">
        <v>191</v>
      </c>
      <c r="C243" s="198" t="s">
        <v>936</v>
      </c>
      <c r="D243" s="199" t="s">
        <v>933</v>
      </c>
      <c r="E243" s="92" t="s">
        <v>36</v>
      </c>
      <c r="F243" s="17"/>
      <c r="G243" s="18"/>
      <c r="H243" s="18"/>
      <c r="I243" s="19"/>
      <c r="J243" s="20"/>
      <c r="K243" s="83">
        <f>SUM(F243:J243)</f>
        <v>0</v>
      </c>
      <c r="L243" s="84">
        <v>331.95</v>
      </c>
      <c r="M243" s="85">
        <f>K243*L243</f>
        <v>0</v>
      </c>
      <c r="N243" s="86"/>
    </row>
    <row r="244" spans="2:14" s="94" customFormat="1" ht="48" hidden="1" outlineLevel="1" x14ac:dyDescent="0.35">
      <c r="B244" s="7" t="s">
        <v>192</v>
      </c>
      <c r="C244" s="80" t="s">
        <v>931</v>
      </c>
      <c r="D244" s="187" t="s">
        <v>770</v>
      </c>
      <c r="E244" s="92" t="s">
        <v>36</v>
      </c>
      <c r="F244" s="17"/>
      <c r="G244" s="18"/>
      <c r="H244" s="18"/>
      <c r="I244" s="19"/>
      <c r="J244" s="20"/>
      <c r="K244" s="83">
        <f t="shared" si="28"/>
        <v>0</v>
      </c>
      <c r="L244" s="84">
        <v>353.56759427428369</v>
      </c>
      <c r="M244" s="85">
        <f t="shared" si="29"/>
        <v>0</v>
      </c>
      <c r="N244" s="86"/>
    </row>
    <row r="245" spans="2:14" s="94" customFormat="1" ht="48" hidden="1" outlineLevel="1" x14ac:dyDescent="0.35">
      <c r="B245" s="7" t="s">
        <v>193</v>
      </c>
      <c r="C245" s="80" t="s">
        <v>931</v>
      </c>
      <c r="D245" s="187" t="s">
        <v>771</v>
      </c>
      <c r="E245" s="92" t="s">
        <v>36</v>
      </c>
      <c r="F245" s="17"/>
      <c r="G245" s="18"/>
      <c r="H245" s="18"/>
      <c r="I245" s="19"/>
      <c r="J245" s="20"/>
      <c r="K245" s="83">
        <f t="shared" si="28"/>
        <v>0</v>
      </c>
      <c r="L245" s="84">
        <v>390.43369288039099</v>
      </c>
      <c r="M245" s="85">
        <f t="shared" si="29"/>
        <v>0</v>
      </c>
      <c r="N245" s="86"/>
    </row>
    <row r="246" spans="2:14" s="94" customFormat="1" ht="48" hidden="1" outlineLevel="1" x14ac:dyDescent="0.35">
      <c r="B246" s="7" t="s">
        <v>194</v>
      </c>
      <c r="C246" s="80" t="s">
        <v>931</v>
      </c>
      <c r="D246" s="187" t="s">
        <v>772</v>
      </c>
      <c r="E246" s="92" t="s">
        <v>36</v>
      </c>
      <c r="F246" s="17"/>
      <c r="G246" s="18"/>
      <c r="H246" s="18"/>
      <c r="I246" s="19"/>
      <c r="J246" s="20"/>
      <c r="K246" s="83">
        <f t="shared" si="28"/>
        <v>0</v>
      </c>
      <c r="L246" s="84">
        <v>188.97595672126101</v>
      </c>
      <c r="M246" s="85">
        <f t="shared" si="29"/>
        <v>0</v>
      </c>
      <c r="N246" s="86"/>
    </row>
    <row r="247" spans="2:14" s="94" customFormat="1" ht="96" hidden="1" outlineLevel="1" x14ac:dyDescent="0.35">
      <c r="B247" s="7" t="s">
        <v>195</v>
      </c>
      <c r="C247" s="80" t="s">
        <v>931</v>
      </c>
      <c r="D247" s="187" t="s">
        <v>773</v>
      </c>
      <c r="E247" s="92" t="s">
        <v>36</v>
      </c>
      <c r="F247" s="17"/>
      <c r="G247" s="18"/>
      <c r="H247" s="18"/>
      <c r="I247" s="19"/>
      <c r="J247" s="20"/>
      <c r="K247" s="83">
        <f t="shared" si="28"/>
        <v>0</v>
      </c>
      <c r="L247" s="84">
        <v>2106.0360862666671</v>
      </c>
      <c r="M247" s="85">
        <f t="shared" si="29"/>
        <v>0</v>
      </c>
      <c r="N247" s="86"/>
    </row>
    <row r="248" spans="2:14" s="94" customFormat="1" ht="96" hidden="1" outlineLevel="1" x14ac:dyDescent="0.35">
      <c r="B248" s="7" t="s">
        <v>196</v>
      </c>
      <c r="C248" s="80" t="s">
        <v>931</v>
      </c>
      <c r="D248" s="187" t="s">
        <v>774</v>
      </c>
      <c r="E248" s="92" t="s">
        <v>36</v>
      </c>
      <c r="F248" s="17"/>
      <c r="G248" s="18"/>
      <c r="H248" s="18"/>
      <c r="I248" s="19"/>
      <c r="J248" s="20"/>
      <c r="K248" s="83">
        <f t="shared" si="28"/>
        <v>0</v>
      </c>
      <c r="L248" s="84">
        <v>2018.9023841666667</v>
      </c>
      <c r="M248" s="85">
        <f t="shared" si="29"/>
        <v>0</v>
      </c>
      <c r="N248" s="86"/>
    </row>
    <row r="249" spans="2:14" s="94" customFormat="1" ht="168" hidden="1" outlineLevel="1" x14ac:dyDescent="0.35">
      <c r="B249" s="7" t="s">
        <v>197</v>
      </c>
      <c r="C249" s="80" t="s">
        <v>931</v>
      </c>
      <c r="D249" s="187" t="s">
        <v>775</v>
      </c>
      <c r="E249" s="92" t="s">
        <v>36</v>
      </c>
      <c r="F249" s="17"/>
      <c r="G249" s="18"/>
      <c r="H249" s="18"/>
      <c r="I249" s="19"/>
      <c r="J249" s="20"/>
      <c r="K249" s="83">
        <f t="shared" si="28"/>
        <v>0</v>
      </c>
      <c r="L249" s="84">
        <v>1399.4881496666667</v>
      </c>
      <c r="M249" s="85">
        <f t="shared" si="29"/>
        <v>0</v>
      </c>
      <c r="N249" s="86"/>
    </row>
    <row r="250" spans="2:14" s="94" customFormat="1" ht="72" hidden="1" outlineLevel="1" x14ac:dyDescent="0.35">
      <c r="B250" s="7" t="s">
        <v>198</v>
      </c>
      <c r="C250" s="80" t="s">
        <v>931</v>
      </c>
      <c r="D250" s="187" t="s">
        <v>776</v>
      </c>
      <c r="E250" s="92" t="s">
        <v>36</v>
      </c>
      <c r="F250" s="17"/>
      <c r="G250" s="18"/>
      <c r="H250" s="18"/>
      <c r="I250" s="19"/>
      <c r="J250" s="20"/>
      <c r="K250" s="83">
        <f t="shared" si="28"/>
        <v>0</v>
      </c>
      <c r="L250" s="84">
        <v>743.81535699053404</v>
      </c>
      <c r="M250" s="85">
        <f t="shared" si="29"/>
        <v>0</v>
      </c>
      <c r="N250" s="86"/>
    </row>
    <row r="251" spans="2:14" s="94" customFormat="1" ht="72" hidden="1" outlineLevel="1" x14ac:dyDescent="0.35">
      <c r="B251" s="7" t="s">
        <v>199</v>
      </c>
      <c r="C251" s="80" t="s">
        <v>931</v>
      </c>
      <c r="D251" s="187" t="s">
        <v>777</v>
      </c>
      <c r="E251" s="92" t="s">
        <v>36</v>
      </c>
      <c r="F251" s="17"/>
      <c r="G251" s="18"/>
      <c r="H251" s="18"/>
      <c r="I251" s="19"/>
      <c r="J251" s="20"/>
      <c r="K251" s="83">
        <f t="shared" si="28"/>
        <v>0</v>
      </c>
      <c r="L251" s="84">
        <v>318.88402616361765</v>
      </c>
      <c r="M251" s="85">
        <f t="shared" si="29"/>
        <v>0</v>
      </c>
      <c r="N251" s="86"/>
    </row>
    <row r="252" spans="2:14" s="94" customFormat="1" ht="48" hidden="1" outlineLevel="1" x14ac:dyDescent="0.35">
      <c r="B252" s="7" t="s">
        <v>200</v>
      </c>
      <c r="C252" s="80" t="s">
        <v>931</v>
      </c>
      <c r="D252" s="187" t="s">
        <v>778</v>
      </c>
      <c r="E252" s="92" t="s">
        <v>36</v>
      </c>
      <c r="F252" s="17"/>
      <c r="G252" s="18"/>
      <c r="H252" s="18"/>
      <c r="I252" s="19"/>
      <c r="J252" s="20"/>
      <c r="K252" s="83">
        <f t="shared" si="28"/>
        <v>0</v>
      </c>
      <c r="L252" s="84">
        <v>1252.3128203333333</v>
      </c>
      <c r="M252" s="85">
        <f t="shared" si="29"/>
        <v>0</v>
      </c>
      <c r="N252" s="86"/>
    </row>
    <row r="253" spans="2:14" s="94" customFormat="1" ht="48" hidden="1" outlineLevel="1" x14ac:dyDescent="0.35">
      <c r="B253" s="7" t="s">
        <v>201</v>
      </c>
      <c r="C253" s="80" t="s">
        <v>931</v>
      </c>
      <c r="D253" s="187" t="s">
        <v>779</v>
      </c>
      <c r="E253" s="92" t="s">
        <v>36</v>
      </c>
      <c r="F253" s="17"/>
      <c r="G253" s="18"/>
      <c r="H253" s="18"/>
      <c r="I253" s="19"/>
      <c r="J253" s="20"/>
      <c r="K253" s="83">
        <f t="shared" si="28"/>
        <v>0</v>
      </c>
      <c r="L253" s="84">
        <v>114.514175452635</v>
      </c>
      <c r="M253" s="85">
        <f t="shared" si="29"/>
        <v>0</v>
      </c>
      <c r="N253" s="86"/>
    </row>
    <row r="254" spans="2:14" s="94" customFormat="1" ht="72" hidden="1" outlineLevel="1" x14ac:dyDescent="0.35">
      <c r="B254" s="7" t="s">
        <v>202</v>
      </c>
      <c r="C254" s="80" t="s">
        <v>931</v>
      </c>
      <c r="D254" s="187" t="s">
        <v>780</v>
      </c>
      <c r="E254" s="92" t="s">
        <v>36</v>
      </c>
      <c r="F254" s="17"/>
      <c r="G254" s="18"/>
      <c r="H254" s="18"/>
      <c r="I254" s="19"/>
      <c r="J254" s="20"/>
      <c r="K254" s="83">
        <f t="shared" si="28"/>
        <v>0</v>
      </c>
      <c r="L254" s="84">
        <v>583.28111899999999</v>
      </c>
      <c r="M254" s="85">
        <f t="shared" si="29"/>
        <v>0</v>
      </c>
      <c r="N254" s="86"/>
    </row>
    <row r="255" spans="2:14" s="94" customFormat="1" ht="48" hidden="1" outlineLevel="1" x14ac:dyDescent="0.35">
      <c r="B255" s="7" t="s">
        <v>800</v>
      </c>
      <c r="C255" s="80" t="s">
        <v>931</v>
      </c>
      <c r="D255" s="187" t="s">
        <v>781</v>
      </c>
      <c r="E255" s="92" t="s">
        <v>36</v>
      </c>
      <c r="F255" s="17"/>
      <c r="G255" s="18"/>
      <c r="H255" s="18"/>
      <c r="I255" s="19"/>
      <c r="J255" s="20"/>
      <c r="K255" s="83">
        <f t="shared" si="28"/>
        <v>0</v>
      </c>
      <c r="L255" s="84">
        <v>251.55241599999999</v>
      </c>
      <c r="M255" s="85">
        <f t="shared" si="29"/>
        <v>0</v>
      </c>
      <c r="N255" s="86"/>
    </row>
    <row r="256" spans="2:14" s="94" customFormat="1" hidden="1" outlineLevel="1" x14ac:dyDescent="0.35">
      <c r="B256" s="7" t="s">
        <v>801</v>
      </c>
      <c r="C256" s="80" t="s">
        <v>931</v>
      </c>
      <c r="D256" s="187" t="s">
        <v>782</v>
      </c>
      <c r="E256" s="92" t="s">
        <v>36</v>
      </c>
      <c r="F256" s="17"/>
      <c r="G256" s="18"/>
      <c r="H256" s="18"/>
      <c r="I256" s="19"/>
      <c r="J256" s="20"/>
      <c r="K256" s="83">
        <f t="shared" si="28"/>
        <v>0</v>
      </c>
      <c r="L256" s="84">
        <v>510.7322283333333</v>
      </c>
      <c r="M256" s="85">
        <f t="shared" si="29"/>
        <v>0</v>
      </c>
      <c r="N256" s="86"/>
    </row>
    <row r="257" spans="2:14" s="94" customFormat="1" ht="120" hidden="1" outlineLevel="1" x14ac:dyDescent="0.35">
      <c r="B257" s="7" t="s">
        <v>802</v>
      </c>
      <c r="C257" s="80" t="s">
        <v>931</v>
      </c>
      <c r="D257" s="187" t="s">
        <v>783</v>
      </c>
      <c r="E257" s="92" t="s">
        <v>36</v>
      </c>
      <c r="F257" s="17"/>
      <c r="G257" s="18"/>
      <c r="H257" s="18"/>
      <c r="I257" s="19"/>
      <c r="J257" s="20"/>
      <c r="K257" s="83">
        <f t="shared" si="28"/>
        <v>0</v>
      </c>
      <c r="L257" s="84">
        <v>875.79476666666687</v>
      </c>
      <c r="M257" s="85">
        <f t="shared" si="29"/>
        <v>0</v>
      </c>
      <c r="N257" s="86"/>
    </row>
    <row r="258" spans="2:14" s="94" customFormat="1" ht="240" hidden="1" outlineLevel="1" x14ac:dyDescent="0.35">
      <c r="B258" s="7" t="s">
        <v>803</v>
      </c>
      <c r="C258" s="80" t="s">
        <v>931</v>
      </c>
      <c r="D258" s="187" t="s">
        <v>784</v>
      </c>
      <c r="E258" s="92" t="s">
        <v>36</v>
      </c>
      <c r="F258" s="17"/>
      <c r="G258" s="18"/>
      <c r="H258" s="18"/>
      <c r="I258" s="19"/>
      <c r="J258" s="20"/>
      <c r="K258" s="83">
        <f t="shared" si="28"/>
        <v>0</v>
      </c>
      <c r="L258" s="84">
        <v>1034.954766666667</v>
      </c>
      <c r="M258" s="85">
        <f t="shared" si="29"/>
        <v>0</v>
      </c>
      <c r="N258" s="86"/>
    </row>
    <row r="259" spans="2:14" s="94" customFormat="1" ht="72" hidden="1" outlineLevel="1" x14ac:dyDescent="0.35">
      <c r="B259" s="7" t="s">
        <v>804</v>
      </c>
      <c r="C259" s="80" t="s">
        <v>931</v>
      </c>
      <c r="D259" s="187" t="s">
        <v>785</v>
      </c>
      <c r="E259" s="92" t="s">
        <v>36</v>
      </c>
      <c r="F259" s="17"/>
      <c r="G259" s="18"/>
      <c r="H259" s="18"/>
      <c r="I259" s="19"/>
      <c r="J259" s="20"/>
      <c r="K259" s="83">
        <f t="shared" si="28"/>
        <v>0</v>
      </c>
      <c r="L259" s="84">
        <v>895.86143333333359</v>
      </c>
      <c r="M259" s="85">
        <f t="shared" si="29"/>
        <v>0</v>
      </c>
      <c r="N259" s="86"/>
    </row>
    <row r="260" spans="2:14" s="94" customFormat="1" ht="48" hidden="1" outlineLevel="1" x14ac:dyDescent="0.35">
      <c r="B260" s="7" t="s">
        <v>805</v>
      </c>
      <c r="C260" s="80" t="s">
        <v>931</v>
      </c>
      <c r="D260" s="187" t="s">
        <v>786</v>
      </c>
      <c r="E260" s="92" t="s">
        <v>36</v>
      </c>
      <c r="F260" s="17"/>
      <c r="G260" s="18"/>
      <c r="H260" s="18"/>
      <c r="I260" s="19"/>
      <c r="J260" s="20"/>
      <c r="K260" s="83">
        <f t="shared" si="28"/>
        <v>0</v>
      </c>
      <c r="L260" s="84">
        <v>44.388216666666665</v>
      </c>
      <c r="M260" s="85">
        <f t="shared" si="29"/>
        <v>0</v>
      </c>
      <c r="N260" s="86"/>
    </row>
    <row r="261" spans="2:14" s="94" customFormat="1" ht="48.75" hidden="1" customHeight="1" outlineLevel="1" x14ac:dyDescent="0.35">
      <c r="B261" s="7" t="s">
        <v>890</v>
      </c>
      <c r="C261" s="80" t="s">
        <v>931</v>
      </c>
      <c r="D261" s="188" t="s">
        <v>787</v>
      </c>
      <c r="E261" s="100" t="s">
        <v>14</v>
      </c>
      <c r="F261" s="17"/>
      <c r="G261" s="18"/>
      <c r="H261" s="18"/>
      <c r="I261" s="19"/>
      <c r="J261" s="20"/>
      <c r="K261" s="83">
        <f>SUM(F261:J261)</f>
        <v>0</v>
      </c>
      <c r="L261" s="84">
        <v>78.08</v>
      </c>
      <c r="M261" s="85">
        <f>K261*L261</f>
        <v>0</v>
      </c>
      <c r="N261" s="86"/>
    </row>
    <row r="262" spans="2:14" s="94" customFormat="1" hidden="1" outlineLevel="1" x14ac:dyDescent="0.35">
      <c r="B262" s="8"/>
      <c r="C262" s="109"/>
      <c r="D262" s="110" t="s">
        <v>183</v>
      </c>
      <c r="E262" s="116"/>
      <c r="F262" s="14"/>
      <c r="G262" s="15"/>
      <c r="H262" s="15"/>
      <c r="I262" s="15"/>
      <c r="J262" s="16"/>
      <c r="K262" s="76"/>
      <c r="L262" s="112"/>
      <c r="M262" s="88"/>
      <c r="N262" s="86"/>
    </row>
    <row r="263" spans="2:14" s="94" customFormat="1" hidden="1" outlineLevel="1" x14ac:dyDescent="0.35">
      <c r="B263" s="7" t="s">
        <v>891</v>
      </c>
      <c r="C263" s="80" t="s">
        <v>931</v>
      </c>
      <c r="D263" s="89" t="s">
        <v>860</v>
      </c>
      <c r="E263" s="92" t="s">
        <v>185</v>
      </c>
      <c r="F263" s="17"/>
      <c r="G263" s="18"/>
      <c r="H263" s="18"/>
      <c r="I263" s="19"/>
      <c r="J263" s="20"/>
      <c r="K263" s="83">
        <f>SUM(F263:J263)</f>
        <v>0</v>
      </c>
      <c r="L263" s="84">
        <v>14.176666666666668</v>
      </c>
      <c r="M263" s="85">
        <f>K263*L263</f>
        <v>0</v>
      </c>
      <c r="N263" s="86"/>
    </row>
    <row r="264" spans="2:14" s="94" customFormat="1" hidden="1" outlineLevel="1" x14ac:dyDescent="0.35">
      <c r="B264" s="7" t="s">
        <v>892</v>
      </c>
      <c r="C264" s="80" t="s">
        <v>931</v>
      </c>
      <c r="D264" s="89" t="s">
        <v>861</v>
      </c>
      <c r="E264" s="92" t="s">
        <v>185</v>
      </c>
      <c r="F264" s="17"/>
      <c r="G264" s="18"/>
      <c r="H264" s="18"/>
      <c r="I264" s="19"/>
      <c r="J264" s="20"/>
      <c r="K264" s="83">
        <f t="shared" ref="K264:K273" si="30">SUM(F264:J264)</f>
        <v>0</v>
      </c>
      <c r="L264" s="84">
        <v>30.353333333333335</v>
      </c>
      <c r="M264" s="85">
        <f t="shared" ref="M264:M273" si="31">K264*L264</f>
        <v>0</v>
      </c>
      <c r="N264" s="86"/>
    </row>
    <row r="265" spans="2:14" s="94" customFormat="1" hidden="1" outlineLevel="1" x14ac:dyDescent="0.35">
      <c r="B265" s="7" t="s">
        <v>893</v>
      </c>
      <c r="C265" s="80" t="s">
        <v>931</v>
      </c>
      <c r="D265" s="89" t="s">
        <v>862</v>
      </c>
      <c r="E265" s="92" t="s">
        <v>185</v>
      </c>
      <c r="F265" s="17"/>
      <c r="G265" s="18"/>
      <c r="H265" s="18"/>
      <c r="I265" s="19"/>
      <c r="J265" s="20"/>
      <c r="K265" s="83">
        <f t="shared" si="30"/>
        <v>0</v>
      </c>
      <c r="L265" s="84">
        <v>41.026666666666664</v>
      </c>
      <c r="M265" s="85">
        <f t="shared" si="31"/>
        <v>0</v>
      </c>
      <c r="N265" s="86"/>
    </row>
    <row r="266" spans="2:14" s="94" customFormat="1" hidden="1" outlineLevel="1" x14ac:dyDescent="0.35">
      <c r="B266" s="7" t="s">
        <v>894</v>
      </c>
      <c r="C266" s="80" t="s">
        <v>931</v>
      </c>
      <c r="D266" s="89" t="s">
        <v>863</v>
      </c>
      <c r="E266" s="92" t="s">
        <v>112</v>
      </c>
      <c r="F266" s="17"/>
      <c r="G266" s="18"/>
      <c r="H266" s="18"/>
      <c r="I266" s="19"/>
      <c r="J266" s="20"/>
      <c r="K266" s="83">
        <f t="shared" si="30"/>
        <v>0</v>
      </c>
      <c r="L266" s="84">
        <v>2.14</v>
      </c>
      <c r="M266" s="85">
        <f t="shared" si="31"/>
        <v>0</v>
      </c>
      <c r="N266" s="86"/>
    </row>
    <row r="267" spans="2:14" s="94" customFormat="1" hidden="1" outlineLevel="1" x14ac:dyDescent="0.35">
      <c r="B267" s="7" t="s">
        <v>895</v>
      </c>
      <c r="C267" s="80" t="s">
        <v>931</v>
      </c>
      <c r="D267" s="89" t="s">
        <v>864</v>
      </c>
      <c r="E267" s="92" t="s">
        <v>112</v>
      </c>
      <c r="F267" s="17"/>
      <c r="G267" s="18"/>
      <c r="H267" s="18"/>
      <c r="I267" s="19"/>
      <c r="J267" s="20"/>
      <c r="K267" s="83">
        <f t="shared" si="30"/>
        <v>0</v>
      </c>
      <c r="L267" s="84">
        <v>9.3766666666666669</v>
      </c>
      <c r="M267" s="85">
        <f t="shared" si="31"/>
        <v>0</v>
      </c>
      <c r="N267" s="86"/>
    </row>
    <row r="268" spans="2:14" s="94" customFormat="1" hidden="1" outlineLevel="1" x14ac:dyDescent="0.35">
      <c r="B268" s="7" t="s">
        <v>896</v>
      </c>
      <c r="C268" s="80" t="s">
        <v>931</v>
      </c>
      <c r="D268" s="89" t="s">
        <v>865</v>
      </c>
      <c r="E268" s="92" t="s">
        <v>112</v>
      </c>
      <c r="F268" s="17"/>
      <c r="G268" s="18"/>
      <c r="H268" s="18"/>
      <c r="I268" s="19"/>
      <c r="J268" s="20"/>
      <c r="K268" s="83">
        <f t="shared" si="30"/>
        <v>0</v>
      </c>
      <c r="L268" s="84">
        <v>25.683333333333337</v>
      </c>
      <c r="M268" s="85">
        <f t="shared" si="31"/>
        <v>0</v>
      </c>
      <c r="N268" s="86"/>
    </row>
    <row r="269" spans="2:14" s="94" customFormat="1" hidden="1" outlineLevel="1" x14ac:dyDescent="0.35">
      <c r="B269" s="7" t="s">
        <v>897</v>
      </c>
      <c r="C269" s="80" t="s">
        <v>931</v>
      </c>
      <c r="D269" s="89" t="s">
        <v>866</v>
      </c>
      <c r="E269" s="92" t="s">
        <v>112</v>
      </c>
      <c r="F269" s="17"/>
      <c r="G269" s="18"/>
      <c r="H269" s="18"/>
      <c r="I269" s="19"/>
      <c r="J269" s="20"/>
      <c r="K269" s="83">
        <f t="shared" si="30"/>
        <v>0</v>
      </c>
      <c r="L269" s="84">
        <v>4.8666666666666663</v>
      </c>
      <c r="M269" s="85">
        <f t="shared" si="31"/>
        <v>0</v>
      </c>
      <c r="N269" s="86"/>
    </row>
    <row r="270" spans="2:14" s="94" customFormat="1" hidden="1" outlineLevel="1" x14ac:dyDescent="0.35">
      <c r="B270" s="7" t="s">
        <v>898</v>
      </c>
      <c r="C270" s="80" t="s">
        <v>931</v>
      </c>
      <c r="D270" s="89" t="s">
        <v>867</v>
      </c>
      <c r="E270" s="92" t="s">
        <v>112</v>
      </c>
      <c r="F270" s="17"/>
      <c r="G270" s="18"/>
      <c r="H270" s="18"/>
      <c r="I270" s="19"/>
      <c r="J270" s="20"/>
      <c r="K270" s="83">
        <f t="shared" si="30"/>
        <v>0</v>
      </c>
      <c r="L270" s="84">
        <v>11.023333333333333</v>
      </c>
      <c r="M270" s="85">
        <f t="shared" si="31"/>
        <v>0</v>
      </c>
      <c r="N270" s="86"/>
    </row>
    <row r="271" spans="2:14" s="94" customFormat="1" hidden="1" outlineLevel="1" x14ac:dyDescent="0.35">
      <c r="B271" s="7" t="s">
        <v>899</v>
      </c>
      <c r="C271" s="80" t="s">
        <v>931</v>
      </c>
      <c r="D271" s="89" t="s">
        <v>868</v>
      </c>
      <c r="E271" s="92" t="s">
        <v>112</v>
      </c>
      <c r="F271" s="17"/>
      <c r="G271" s="18"/>
      <c r="H271" s="18"/>
      <c r="I271" s="19"/>
      <c r="J271" s="20"/>
      <c r="K271" s="83">
        <f t="shared" si="30"/>
        <v>0</v>
      </c>
      <c r="L271" s="84">
        <v>29.446666666666669</v>
      </c>
      <c r="M271" s="85">
        <f t="shared" si="31"/>
        <v>0</v>
      </c>
      <c r="N271" s="86"/>
    </row>
    <row r="272" spans="2:14" s="94" customFormat="1" hidden="1" outlineLevel="1" x14ac:dyDescent="0.35">
      <c r="B272" s="7" t="s">
        <v>900</v>
      </c>
      <c r="C272" s="80" t="s">
        <v>931</v>
      </c>
      <c r="D272" s="89" t="s">
        <v>869</v>
      </c>
      <c r="E272" s="92" t="s">
        <v>112</v>
      </c>
      <c r="F272" s="17"/>
      <c r="G272" s="18"/>
      <c r="H272" s="18"/>
      <c r="I272" s="19"/>
      <c r="J272" s="20"/>
      <c r="K272" s="83">
        <f t="shared" si="30"/>
        <v>0</v>
      </c>
      <c r="L272" s="84">
        <v>30.046666666666667</v>
      </c>
      <c r="M272" s="85">
        <f t="shared" si="31"/>
        <v>0</v>
      </c>
      <c r="N272" s="86"/>
    </row>
    <row r="273" spans="2:14" s="94" customFormat="1" hidden="1" outlineLevel="1" x14ac:dyDescent="0.35">
      <c r="B273" s="7" t="s">
        <v>901</v>
      </c>
      <c r="C273" s="80" t="s">
        <v>931</v>
      </c>
      <c r="D273" s="89" t="s">
        <v>870</v>
      </c>
      <c r="E273" s="92" t="s">
        <v>112</v>
      </c>
      <c r="F273" s="17"/>
      <c r="G273" s="18"/>
      <c r="H273" s="18"/>
      <c r="I273" s="19"/>
      <c r="J273" s="20"/>
      <c r="K273" s="83">
        <f t="shared" si="30"/>
        <v>0</v>
      </c>
      <c r="L273" s="84">
        <v>170.11666666666665</v>
      </c>
      <c r="M273" s="85">
        <f t="shared" si="31"/>
        <v>0</v>
      </c>
      <c r="N273" s="86"/>
    </row>
    <row r="274" spans="2:14" s="94" customFormat="1" hidden="1" outlineLevel="1" x14ac:dyDescent="0.35">
      <c r="B274" s="8"/>
      <c r="C274" s="109"/>
      <c r="D274" s="110" t="s">
        <v>190</v>
      </c>
      <c r="E274" s="116"/>
      <c r="F274" s="14"/>
      <c r="G274" s="15"/>
      <c r="H274" s="15"/>
      <c r="I274" s="15"/>
      <c r="J274" s="16"/>
      <c r="K274" s="76"/>
      <c r="L274" s="112"/>
      <c r="M274" s="88"/>
      <c r="N274" s="86"/>
    </row>
    <row r="275" spans="2:14" s="94" customFormat="1" hidden="1" outlineLevel="1" x14ac:dyDescent="0.35">
      <c r="B275" s="7" t="s">
        <v>902</v>
      </c>
      <c r="C275" s="80" t="s">
        <v>931</v>
      </c>
      <c r="D275" s="89" t="s">
        <v>871</v>
      </c>
      <c r="E275" s="92" t="s">
        <v>185</v>
      </c>
      <c r="F275" s="17"/>
      <c r="G275" s="18"/>
      <c r="H275" s="18"/>
      <c r="I275" s="19"/>
      <c r="J275" s="20"/>
      <c r="K275" s="83">
        <f t="shared" ref="K275:K293" si="32">SUM(F275:J275)</f>
        <v>0</v>
      </c>
      <c r="L275" s="117">
        <v>17.753333333333334</v>
      </c>
      <c r="M275" s="85">
        <f t="shared" ref="M275:M293" si="33">K275*L275</f>
        <v>0</v>
      </c>
      <c r="N275" s="86"/>
    </row>
    <row r="276" spans="2:14" s="94" customFormat="1" hidden="1" outlineLevel="1" x14ac:dyDescent="0.35">
      <c r="B276" s="7" t="s">
        <v>903</v>
      </c>
      <c r="C276" s="80" t="s">
        <v>931</v>
      </c>
      <c r="D276" s="89" t="s">
        <v>872</v>
      </c>
      <c r="E276" s="92" t="s">
        <v>185</v>
      </c>
      <c r="F276" s="17"/>
      <c r="G276" s="18"/>
      <c r="H276" s="18"/>
      <c r="I276" s="19"/>
      <c r="J276" s="20"/>
      <c r="K276" s="83">
        <f t="shared" si="32"/>
        <v>0</v>
      </c>
      <c r="L276" s="84">
        <v>18.273333333333333</v>
      </c>
      <c r="M276" s="85">
        <f t="shared" si="33"/>
        <v>0</v>
      </c>
      <c r="N276" s="86"/>
    </row>
    <row r="277" spans="2:14" s="94" customFormat="1" hidden="1" outlineLevel="1" x14ac:dyDescent="0.35">
      <c r="B277" s="7" t="s">
        <v>904</v>
      </c>
      <c r="C277" s="80" t="s">
        <v>931</v>
      </c>
      <c r="D277" s="89" t="s">
        <v>873</v>
      </c>
      <c r="E277" s="92" t="s">
        <v>185</v>
      </c>
      <c r="F277" s="17"/>
      <c r="G277" s="18"/>
      <c r="H277" s="18"/>
      <c r="I277" s="19"/>
      <c r="J277" s="20"/>
      <c r="K277" s="83">
        <f t="shared" si="32"/>
        <v>0</v>
      </c>
      <c r="L277" s="84">
        <v>39.26</v>
      </c>
      <c r="M277" s="85">
        <f t="shared" si="33"/>
        <v>0</v>
      </c>
      <c r="N277" s="86"/>
    </row>
    <row r="278" spans="2:14" s="94" customFormat="1" hidden="1" outlineLevel="1" x14ac:dyDescent="0.35">
      <c r="B278" s="7" t="s">
        <v>905</v>
      </c>
      <c r="C278" s="80" t="s">
        <v>931</v>
      </c>
      <c r="D278" s="89" t="s">
        <v>874</v>
      </c>
      <c r="E278" s="92" t="s">
        <v>185</v>
      </c>
      <c r="F278" s="17"/>
      <c r="G278" s="18"/>
      <c r="H278" s="18"/>
      <c r="I278" s="19"/>
      <c r="J278" s="20"/>
      <c r="K278" s="83">
        <f t="shared" si="32"/>
        <v>0</v>
      </c>
      <c r="L278" s="84">
        <v>48.26</v>
      </c>
      <c r="M278" s="85">
        <f t="shared" si="33"/>
        <v>0</v>
      </c>
      <c r="N278" s="86"/>
    </row>
    <row r="279" spans="2:14" s="94" customFormat="1" hidden="1" outlineLevel="1" x14ac:dyDescent="0.35">
      <c r="B279" s="7" t="s">
        <v>906</v>
      </c>
      <c r="C279" s="80" t="s">
        <v>931</v>
      </c>
      <c r="D279" s="89" t="s">
        <v>875</v>
      </c>
      <c r="E279" s="92" t="s">
        <v>112</v>
      </c>
      <c r="F279" s="17"/>
      <c r="G279" s="18"/>
      <c r="H279" s="18"/>
      <c r="I279" s="19"/>
      <c r="J279" s="20"/>
      <c r="K279" s="83">
        <f t="shared" si="32"/>
        <v>0</v>
      </c>
      <c r="L279" s="84">
        <v>6.0966666666666667</v>
      </c>
      <c r="M279" s="85">
        <f t="shared" si="33"/>
        <v>0</v>
      </c>
      <c r="N279" s="86"/>
    </row>
    <row r="280" spans="2:14" s="94" customFormat="1" hidden="1" outlineLevel="1" x14ac:dyDescent="0.35">
      <c r="B280" s="7" t="s">
        <v>907</v>
      </c>
      <c r="C280" s="80" t="s">
        <v>931</v>
      </c>
      <c r="D280" s="89" t="s">
        <v>876</v>
      </c>
      <c r="E280" s="92" t="s">
        <v>112</v>
      </c>
      <c r="F280" s="17"/>
      <c r="G280" s="18"/>
      <c r="H280" s="18"/>
      <c r="I280" s="19"/>
      <c r="J280" s="20"/>
      <c r="K280" s="83">
        <f t="shared" si="32"/>
        <v>0</v>
      </c>
      <c r="L280" s="84">
        <v>6.9833333333333343</v>
      </c>
      <c r="M280" s="85">
        <f t="shared" si="33"/>
        <v>0</v>
      </c>
      <c r="N280" s="86"/>
    </row>
    <row r="281" spans="2:14" s="94" customFormat="1" hidden="1" outlineLevel="1" x14ac:dyDescent="0.35">
      <c r="B281" s="7" t="s">
        <v>908</v>
      </c>
      <c r="C281" s="80" t="s">
        <v>931</v>
      </c>
      <c r="D281" s="89" t="s">
        <v>877</v>
      </c>
      <c r="E281" s="92" t="s">
        <v>112</v>
      </c>
      <c r="F281" s="17"/>
      <c r="G281" s="18"/>
      <c r="H281" s="18"/>
      <c r="I281" s="19"/>
      <c r="J281" s="20"/>
      <c r="K281" s="83">
        <f t="shared" si="32"/>
        <v>0</v>
      </c>
      <c r="L281" s="84">
        <v>8.0533333333333328</v>
      </c>
      <c r="M281" s="85">
        <f t="shared" si="33"/>
        <v>0</v>
      </c>
      <c r="N281" s="86"/>
    </row>
    <row r="282" spans="2:14" s="94" customFormat="1" hidden="1" outlineLevel="1" x14ac:dyDescent="0.35">
      <c r="B282" s="7" t="s">
        <v>909</v>
      </c>
      <c r="C282" s="80" t="s">
        <v>931</v>
      </c>
      <c r="D282" s="89" t="s">
        <v>878</v>
      </c>
      <c r="E282" s="92" t="s">
        <v>112</v>
      </c>
      <c r="F282" s="17"/>
      <c r="G282" s="18"/>
      <c r="H282" s="18"/>
      <c r="I282" s="19"/>
      <c r="J282" s="20"/>
      <c r="K282" s="83">
        <f t="shared" si="32"/>
        <v>0</v>
      </c>
      <c r="L282" s="84">
        <v>13.756666666666666</v>
      </c>
      <c r="M282" s="85">
        <f t="shared" si="33"/>
        <v>0</v>
      </c>
      <c r="N282" s="86"/>
    </row>
    <row r="283" spans="2:14" s="94" customFormat="1" hidden="1" outlineLevel="1" x14ac:dyDescent="0.35">
      <c r="B283" s="7" t="s">
        <v>910</v>
      </c>
      <c r="C283" s="80" t="s">
        <v>931</v>
      </c>
      <c r="D283" s="89" t="s">
        <v>879</v>
      </c>
      <c r="E283" s="92" t="s">
        <v>112</v>
      </c>
      <c r="F283" s="17"/>
      <c r="G283" s="18"/>
      <c r="H283" s="18"/>
      <c r="I283" s="19"/>
      <c r="J283" s="20"/>
      <c r="K283" s="83">
        <f t="shared" si="32"/>
        <v>0</v>
      </c>
      <c r="L283" s="84">
        <v>17.743333333333336</v>
      </c>
      <c r="M283" s="85">
        <f t="shared" si="33"/>
        <v>0</v>
      </c>
      <c r="N283" s="86"/>
    </row>
    <row r="284" spans="2:14" s="94" customFormat="1" hidden="1" outlineLevel="1" x14ac:dyDescent="0.35">
      <c r="B284" s="7" t="s">
        <v>911</v>
      </c>
      <c r="C284" s="80" t="s">
        <v>931</v>
      </c>
      <c r="D284" s="89" t="s">
        <v>880</v>
      </c>
      <c r="E284" s="92" t="s">
        <v>112</v>
      </c>
      <c r="F284" s="17"/>
      <c r="G284" s="18"/>
      <c r="H284" s="18"/>
      <c r="I284" s="19"/>
      <c r="J284" s="20"/>
      <c r="K284" s="83">
        <f t="shared" si="32"/>
        <v>0</v>
      </c>
      <c r="L284" s="84">
        <v>25.47666666666667</v>
      </c>
      <c r="M284" s="85">
        <f t="shared" si="33"/>
        <v>0</v>
      </c>
      <c r="N284" s="86"/>
    </row>
    <row r="285" spans="2:14" s="94" customFormat="1" hidden="1" outlineLevel="1" x14ac:dyDescent="0.35">
      <c r="B285" s="7" t="s">
        <v>912</v>
      </c>
      <c r="C285" s="80" t="s">
        <v>931</v>
      </c>
      <c r="D285" s="89" t="s">
        <v>881</v>
      </c>
      <c r="E285" s="92" t="s">
        <v>112</v>
      </c>
      <c r="F285" s="17"/>
      <c r="G285" s="18"/>
      <c r="H285" s="18"/>
      <c r="I285" s="19"/>
      <c r="J285" s="20"/>
      <c r="K285" s="83">
        <f t="shared" si="32"/>
        <v>0</v>
      </c>
      <c r="L285" s="84">
        <v>77.84</v>
      </c>
      <c r="M285" s="85">
        <f t="shared" si="33"/>
        <v>0</v>
      </c>
      <c r="N285" s="86"/>
    </row>
    <row r="286" spans="2:14" s="94" customFormat="1" hidden="1" outlineLevel="1" x14ac:dyDescent="0.35">
      <c r="B286" s="7" t="s">
        <v>913</v>
      </c>
      <c r="C286" s="80" t="s">
        <v>931</v>
      </c>
      <c r="D286" s="89" t="s">
        <v>882</v>
      </c>
      <c r="E286" s="92" t="s">
        <v>112</v>
      </c>
      <c r="F286" s="17"/>
      <c r="G286" s="18"/>
      <c r="H286" s="18"/>
      <c r="I286" s="19"/>
      <c r="J286" s="20"/>
      <c r="K286" s="83">
        <f t="shared" si="32"/>
        <v>0</v>
      </c>
      <c r="L286" s="84">
        <v>26.02333333333333</v>
      </c>
      <c r="M286" s="85">
        <f t="shared" si="33"/>
        <v>0</v>
      </c>
      <c r="N286" s="86"/>
    </row>
    <row r="287" spans="2:14" s="94" customFormat="1" hidden="1" outlineLevel="1" x14ac:dyDescent="0.35">
      <c r="B287" s="7" t="s">
        <v>914</v>
      </c>
      <c r="C287" s="80" t="s">
        <v>931</v>
      </c>
      <c r="D287" s="89" t="s">
        <v>883</v>
      </c>
      <c r="E287" s="92" t="s">
        <v>112</v>
      </c>
      <c r="F287" s="17"/>
      <c r="G287" s="18"/>
      <c r="H287" s="18"/>
      <c r="I287" s="19"/>
      <c r="J287" s="20"/>
      <c r="K287" s="83">
        <f t="shared" si="32"/>
        <v>0</v>
      </c>
      <c r="L287" s="84">
        <v>51.396666666666668</v>
      </c>
      <c r="M287" s="85">
        <f t="shared" si="33"/>
        <v>0</v>
      </c>
      <c r="N287" s="86"/>
    </row>
    <row r="288" spans="2:14" s="94" customFormat="1" hidden="1" outlineLevel="1" x14ac:dyDescent="0.35">
      <c r="B288" s="7" t="s">
        <v>915</v>
      </c>
      <c r="C288" s="80" t="s">
        <v>931</v>
      </c>
      <c r="D288" s="89" t="s">
        <v>884</v>
      </c>
      <c r="E288" s="92" t="s">
        <v>112</v>
      </c>
      <c r="F288" s="17"/>
      <c r="G288" s="18"/>
      <c r="H288" s="18"/>
      <c r="I288" s="19"/>
      <c r="J288" s="20"/>
      <c r="K288" s="83">
        <f t="shared" si="32"/>
        <v>0</v>
      </c>
      <c r="L288" s="84">
        <v>38.44</v>
      </c>
      <c r="M288" s="85">
        <f t="shared" si="33"/>
        <v>0</v>
      </c>
      <c r="N288" s="86"/>
    </row>
    <row r="289" spans="2:14" s="94" customFormat="1" hidden="1" outlineLevel="1" x14ac:dyDescent="0.35">
      <c r="B289" s="7" t="s">
        <v>916</v>
      </c>
      <c r="C289" s="80" t="s">
        <v>931</v>
      </c>
      <c r="D289" s="89" t="s">
        <v>885</v>
      </c>
      <c r="E289" s="92" t="s">
        <v>112</v>
      </c>
      <c r="F289" s="17"/>
      <c r="G289" s="18"/>
      <c r="H289" s="18"/>
      <c r="I289" s="19"/>
      <c r="J289" s="20"/>
      <c r="K289" s="83">
        <f t="shared" si="32"/>
        <v>0</v>
      </c>
      <c r="L289" s="117">
        <v>61.15</v>
      </c>
      <c r="M289" s="85">
        <f t="shared" si="33"/>
        <v>0</v>
      </c>
      <c r="N289" s="86"/>
    </row>
    <row r="290" spans="2:14" s="94" customFormat="1" hidden="1" outlineLevel="1" x14ac:dyDescent="0.35">
      <c r="B290" s="7" t="s">
        <v>917</v>
      </c>
      <c r="C290" s="80" t="s">
        <v>931</v>
      </c>
      <c r="D290" s="89" t="s">
        <v>886</v>
      </c>
      <c r="E290" s="92" t="s">
        <v>112</v>
      </c>
      <c r="F290" s="17"/>
      <c r="G290" s="18"/>
      <c r="H290" s="18"/>
      <c r="I290" s="19"/>
      <c r="J290" s="20"/>
      <c r="K290" s="83">
        <f t="shared" si="32"/>
        <v>0</v>
      </c>
      <c r="L290" s="84">
        <v>19.58666666666667</v>
      </c>
      <c r="M290" s="85">
        <f t="shared" si="33"/>
        <v>0</v>
      </c>
      <c r="N290" s="86"/>
    </row>
    <row r="291" spans="2:14" s="94" customFormat="1" hidden="1" outlineLevel="1" x14ac:dyDescent="0.35">
      <c r="B291" s="7" t="s">
        <v>918</v>
      </c>
      <c r="C291" s="80" t="s">
        <v>931</v>
      </c>
      <c r="D291" s="89" t="s">
        <v>887</v>
      </c>
      <c r="E291" s="92" t="s">
        <v>112</v>
      </c>
      <c r="F291" s="17"/>
      <c r="G291" s="18"/>
      <c r="H291" s="18"/>
      <c r="I291" s="19"/>
      <c r="J291" s="20"/>
      <c r="K291" s="83">
        <f t="shared" si="32"/>
        <v>0</v>
      </c>
      <c r="L291" s="84">
        <v>18.876666666666665</v>
      </c>
      <c r="M291" s="85">
        <f t="shared" si="33"/>
        <v>0</v>
      </c>
      <c r="N291" s="86"/>
    </row>
    <row r="292" spans="2:14" s="94" customFormat="1" hidden="1" outlineLevel="1" x14ac:dyDescent="0.35">
      <c r="B292" s="8"/>
      <c r="C292" s="109"/>
      <c r="D292" s="110" t="s">
        <v>889</v>
      </c>
      <c r="E292" s="116"/>
      <c r="F292" s="14"/>
      <c r="G292" s="15"/>
      <c r="H292" s="15"/>
      <c r="I292" s="15"/>
      <c r="J292" s="16"/>
      <c r="K292" s="76">
        <f t="shared" si="32"/>
        <v>0</v>
      </c>
      <c r="L292" s="112"/>
      <c r="M292" s="88">
        <f t="shared" si="33"/>
        <v>0</v>
      </c>
      <c r="N292" s="86"/>
    </row>
    <row r="293" spans="2:14" s="94" customFormat="1" ht="48.75" hidden="1" outlineLevel="1" thickBot="1" x14ac:dyDescent="0.4">
      <c r="B293" s="7" t="s">
        <v>934</v>
      </c>
      <c r="C293" s="80" t="s">
        <v>931</v>
      </c>
      <c r="D293" s="89" t="s">
        <v>888</v>
      </c>
      <c r="E293" s="92" t="s">
        <v>14</v>
      </c>
      <c r="F293" s="17"/>
      <c r="G293" s="18"/>
      <c r="H293" s="18"/>
      <c r="I293" s="19"/>
      <c r="J293" s="20"/>
      <c r="K293" s="83">
        <f t="shared" si="32"/>
        <v>0</v>
      </c>
      <c r="L293" s="84">
        <v>3438.3333333333335</v>
      </c>
      <c r="M293" s="85">
        <f t="shared" si="33"/>
        <v>0</v>
      </c>
      <c r="N293" s="86"/>
    </row>
    <row r="294" spans="2:14" s="94" customFormat="1" ht="24.75" collapsed="1" thickBot="1" x14ac:dyDescent="0.4">
      <c r="B294" s="65" t="s">
        <v>203</v>
      </c>
      <c r="C294" s="66"/>
      <c r="D294" s="67"/>
      <c r="E294" s="67"/>
      <c r="F294" s="1"/>
      <c r="G294" s="2"/>
      <c r="H294" s="2"/>
      <c r="I294" s="2"/>
      <c r="J294" s="3"/>
      <c r="K294" s="69"/>
      <c r="L294" s="95"/>
      <c r="M294" s="96">
        <f>SUM(M295:M403)</f>
        <v>179397.36218006114</v>
      </c>
      <c r="N294" s="97"/>
    </row>
    <row r="295" spans="2:14" s="94" customFormat="1" hidden="1" outlineLevel="1" x14ac:dyDescent="0.35">
      <c r="B295" s="8"/>
      <c r="C295" s="109"/>
      <c r="D295" s="110" t="s">
        <v>207</v>
      </c>
      <c r="E295" s="116"/>
      <c r="F295" s="14"/>
      <c r="G295" s="15"/>
      <c r="H295" s="15"/>
      <c r="I295" s="15"/>
      <c r="J295" s="16"/>
      <c r="K295" s="76"/>
      <c r="L295" s="112"/>
      <c r="M295" s="88"/>
      <c r="N295" s="86"/>
    </row>
    <row r="296" spans="2:14" s="94" customFormat="1" hidden="1" outlineLevel="1" x14ac:dyDescent="0.35">
      <c r="B296" s="7" t="s">
        <v>204</v>
      </c>
      <c r="C296" s="80" t="s">
        <v>931</v>
      </c>
      <c r="D296" s="89" t="s">
        <v>209</v>
      </c>
      <c r="E296" s="92" t="s">
        <v>185</v>
      </c>
      <c r="F296" s="17"/>
      <c r="G296" s="19"/>
      <c r="H296" s="18"/>
      <c r="I296" s="19"/>
      <c r="J296" s="20">
        <v>300</v>
      </c>
      <c r="K296" s="83">
        <f>SUM(F296:J296)</f>
        <v>300</v>
      </c>
      <c r="L296" s="84">
        <v>3.0309804333333332</v>
      </c>
      <c r="M296" s="85">
        <f>K296*L296</f>
        <v>909.29413</v>
      </c>
      <c r="N296" s="86"/>
    </row>
    <row r="297" spans="2:14" s="94" customFormat="1" ht="72" hidden="1" outlineLevel="1" x14ac:dyDescent="0.35">
      <c r="B297" s="7" t="s">
        <v>205</v>
      </c>
      <c r="C297" s="80" t="s">
        <v>931</v>
      </c>
      <c r="D297" s="89" t="s">
        <v>211</v>
      </c>
      <c r="E297" s="92" t="s">
        <v>185</v>
      </c>
      <c r="F297" s="17"/>
      <c r="G297" s="19"/>
      <c r="H297" s="18"/>
      <c r="I297" s="19"/>
      <c r="J297" s="20">
        <v>1800</v>
      </c>
      <c r="K297" s="83">
        <f>SUM(F297:J297)</f>
        <v>1800</v>
      </c>
      <c r="L297" s="84">
        <v>2.6876471</v>
      </c>
      <c r="M297" s="85">
        <f>K297*L297</f>
        <v>4837.7647799999995</v>
      </c>
      <c r="N297" s="86"/>
    </row>
    <row r="298" spans="2:14" s="94" customFormat="1" ht="72" hidden="1" outlineLevel="1" x14ac:dyDescent="0.35">
      <c r="B298" s="7" t="s">
        <v>206</v>
      </c>
      <c r="C298" s="80" t="s">
        <v>931</v>
      </c>
      <c r="D298" s="89" t="s">
        <v>213</v>
      </c>
      <c r="E298" s="92" t="s">
        <v>185</v>
      </c>
      <c r="F298" s="17"/>
      <c r="G298" s="19"/>
      <c r="H298" s="18"/>
      <c r="I298" s="19"/>
      <c r="J298" s="20">
        <v>1800</v>
      </c>
      <c r="K298" s="83">
        <f t="shared" ref="K298:K327" si="34">SUM(F298:J298)</f>
        <v>1800</v>
      </c>
      <c r="L298" s="84">
        <v>2.6876471</v>
      </c>
      <c r="M298" s="85">
        <f t="shared" ref="M298:M327" si="35">K298*L298</f>
        <v>4837.7647799999995</v>
      </c>
      <c r="N298" s="86"/>
    </row>
    <row r="299" spans="2:14" s="94" customFormat="1" ht="72" hidden="1" outlineLevel="1" x14ac:dyDescent="0.35">
      <c r="B299" s="7" t="s">
        <v>208</v>
      </c>
      <c r="C299" s="80" t="s">
        <v>931</v>
      </c>
      <c r="D299" s="89" t="s">
        <v>215</v>
      </c>
      <c r="E299" s="92" t="s">
        <v>185</v>
      </c>
      <c r="F299" s="17"/>
      <c r="G299" s="19"/>
      <c r="H299" s="18"/>
      <c r="I299" s="19"/>
      <c r="J299" s="20">
        <v>1800</v>
      </c>
      <c r="K299" s="83">
        <f t="shared" si="34"/>
        <v>1800</v>
      </c>
      <c r="L299" s="84">
        <v>2.6876471</v>
      </c>
      <c r="M299" s="85">
        <f t="shared" si="35"/>
        <v>4837.7647799999995</v>
      </c>
      <c r="N299" s="86"/>
    </row>
    <row r="300" spans="2:14" s="94" customFormat="1" ht="72" hidden="1" outlineLevel="1" x14ac:dyDescent="0.35">
      <c r="B300" s="7" t="s">
        <v>210</v>
      </c>
      <c r="C300" s="80" t="s">
        <v>931</v>
      </c>
      <c r="D300" s="89" t="s">
        <v>217</v>
      </c>
      <c r="E300" s="92" t="s">
        <v>185</v>
      </c>
      <c r="F300" s="17"/>
      <c r="G300" s="19"/>
      <c r="H300" s="18"/>
      <c r="I300" s="19"/>
      <c r="J300" s="20">
        <v>3000</v>
      </c>
      <c r="K300" s="83">
        <f t="shared" si="34"/>
        <v>3000</v>
      </c>
      <c r="L300" s="84">
        <v>2.6876471</v>
      </c>
      <c r="M300" s="85">
        <f t="shared" si="35"/>
        <v>8062.9412999999995</v>
      </c>
      <c r="N300" s="86"/>
    </row>
    <row r="301" spans="2:14" s="94" customFormat="1" ht="72" hidden="1" outlineLevel="1" x14ac:dyDescent="0.35">
      <c r="B301" s="7" t="s">
        <v>212</v>
      </c>
      <c r="C301" s="80" t="s">
        <v>931</v>
      </c>
      <c r="D301" s="89" t="s">
        <v>219</v>
      </c>
      <c r="E301" s="92" t="s">
        <v>185</v>
      </c>
      <c r="F301" s="17"/>
      <c r="G301" s="19"/>
      <c r="H301" s="18"/>
      <c r="I301" s="19"/>
      <c r="J301" s="20">
        <v>3000</v>
      </c>
      <c r="K301" s="83">
        <f t="shared" si="34"/>
        <v>3000</v>
      </c>
      <c r="L301" s="84">
        <v>2.6876471</v>
      </c>
      <c r="M301" s="85">
        <f t="shared" si="35"/>
        <v>8062.9412999999995</v>
      </c>
      <c r="N301" s="86"/>
    </row>
    <row r="302" spans="2:14" s="94" customFormat="1" ht="72" hidden="1" outlineLevel="1" x14ac:dyDescent="0.35">
      <c r="B302" s="7" t="s">
        <v>214</v>
      </c>
      <c r="C302" s="80" t="s">
        <v>931</v>
      </c>
      <c r="D302" s="89" t="s">
        <v>221</v>
      </c>
      <c r="E302" s="92" t="s">
        <v>185</v>
      </c>
      <c r="F302" s="17"/>
      <c r="G302" s="19"/>
      <c r="H302" s="18"/>
      <c r="I302" s="19"/>
      <c r="J302" s="20">
        <v>400</v>
      </c>
      <c r="K302" s="83">
        <f t="shared" si="34"/>
        <v>400</v>
      </c>
      <c r="L302" s="84">
        <v>3.5883947100000007</v>
      </c>
      <c r="M302" s="85">
        <f t="shared" si="35"/>
        <v>1435.3578840000002</v>
      </c>
      <c r="N302" s="86"/>
    </row>
    <row r="303" spans="2:14" s="94" customFormat="1" ht="72" hidden="1" outlineLevel="1" x14ac:dyDescent="0.35">
      <c r="B303" s="7" t="s">
        <v>216</v>
      </c>
      <c r="C303" s="80" t="s">
        <v>931</v>
      </c>
      <c r="D303" s="89" t="s">
        <v>223</v>
      </c>
      <c r="E303" s="92" t="s">
        <v>185</v>
      </c>
      <c r="F303" s="17"/>
      <c r="G303" s="19"/>
      <c r="H303" s="18"/>
      <c r="I303" s="19"/>
      <c r="J303" s="20">
        <v>400</v>
      </c>
      <c r="K303" s="83">
        <f t="shared" si="34"/>
        <v>400</v>
      </c>
      <c r="L303" s="84">
        <v>3.5883947100000007</v>
      </c>
      <c r="M303" s="85">
        <f t="shared" si="35"/>
        <v>1435.3578840000002</v>
      </c>
      <c r="N303" s="86"/>
    </row>
    <row r="304" spans="2:14" s="94" customFormat="1" ht="72" hidden="1" outlineLevel="1" x14ac:dyDescent="0.35">
      <c r="B304" s="7" t="s">
        <v>218</v>
      </c>
      <c r="C304" s="80" t="s">
        <v>931</v>
      </c>
      <c r="D304" s="89" t="s">
        <v>225</v>
      </c>
      <c r="E304" s="92" t="s">
        <v>185</v>
      </c>
      <c r="F304" s="17"/>
      <c r="G304" s="19"/>
      <c r="H304" s="18"/>
      <c r="I304" s="19"/>
      <c r="J304" s="20">
        <v>400</v>
      </c>
      <c r="K304" s="83">
        <f t="shared" si="34"/>
        <v>400</v>
      </c>
      <c r="L304" s="84">
        <v>3.5883947100000007</v>
      </c>
      <c r="M304" s="85">
        <f t="shared" si="35"/>
        <v>1435.3578840000002</v>
      </c>
      <c r="N304" s="86"/>
    </row>
    <row r="305" spans="2:14" s="94" customFormat="1" ht="72" hidden="1" outlineLevel="1" x14ac:dyDescent="0.35">
      <c r="B305" s="7" t="s">
        <v>220</v>
      </c>
      <c r="C305" s="80" t="s">
        <v>931</v>
      </c>
      <c r="D305" s="89" t="s">
        <v>227</v>
      </c>
      <c r="E305" s="92" t="s">
        <v>185</v>
      </c>
      <c r="F305" s="17"/>
      <c r="G305" s="19"/>
      <c r="H305" s="18"/>
      <c r="I305" s="19"/>
      <c r="J305" s="20">
        <v>700</v>
      </c>
      <c r="K305" s="83">
        <f t="shared" si="34"/>
        <v>700</v>
      </c>
      <c r="L305" s="84">
        <v>3.5883947100000007</v>
      </c>
      <c r="M305" s="85">
        <f t="shared" si="35"/>
        <v>2511.8762970000002</v>
      </c>
      <c r="N305" s="86"/>
    </row>
    <row r="306" spans="2:14" s="94" customFormat="1" ht="72" hidden="1" outlineLevel="1" x14ac:dyDescent="0.35">
      <c r="B306" s="7" t="s">
        <v>222</v>
      </c>
      <c r="C306" s="80" t="s">
        <v>931</v>
      </c>
      <c r="D306" s="89" t="s">
        <v>229</v>
      </c>
      <c r="E306" s="92" t="s">
        <v>185</v>
      </c>
      <c r="F306" s="17"/>
      <c r="G306" s="19"/>
      <c r="H306" s="18"/>
      <c r="I306" s="19"/>
      <c r="J306" s="20">
        <v>700</v>
      </c>
      <c r="K306" s="83">
        <f t="shared" si="34"/>
        <v>700</v>
      </c>
      <c r="L306" s="84">
        <v>3.5883947100000007</v>
      </c>
      <c r="M306" s="85">
        <f t="shared" si="35"/>
        <v>2511.8762970000002</v>
      </c>
      <c r="N306" s="86"/>
    </row>
    <row r="307" spans="2:14" s="94" customFormat="1" ht="72" hidden="1" outlineLevel="1" x14ac:dyDescent="0.35">
      <c r="B307" s="7" t="s">
        <v>224</v>
      </c>
      <c r="C307" s="80" t="s">
        <v>931</v>
      </c>
      <c r="D307" s="89" t="s">
        <v>231</v>
      </c>
      <c r="E307" s="92" t="s">
        <v>185</v>
      </c>
      <c r="F307" s="17"/>
      <c r="G307" s="19"/>
      <c r="H307" s="18"/>
      <c r="I307" s="19"/>
      <c r="J307" s="20">
        <v>500</v>
      </c>
      <c r="K307" s="83">
        <f t="shared" si="34"/>
        <v>500</v>
      </c>
      <c r="L307" s="84">
        <v>4.5085376799999999</v>
      </c>
      <c r="M307" s="85">
        <f t="shared" si="35"/>
        <v>2254.2688399999997</v>
      </c>
      <c r="N307" s="86"/>
    </row>
    <row r="308" spans="2:14" s="94" customFormat="1" ht="72" hidden="1" outlineLevel="1" x14ac:dyDescent="0.35">
      <c r="B308" s="7" t="s">
        <v>226</v>
      </c>
      <c r="C308" s="80" t="s">
        <v>931</v>
      </c>
      <c r="D308" s="89" t="s">
        <v>233</v>
      </c>
      <c r="E308" s="92" t="s">
        <v>185</v>
      </c>
      <c r="F308" s="17"/>
      <c r="G308" s="19"/>
      <c r="H308" s="18"/>
      <c r="I308" s="19"/>
      <c r="J308" s="20"/>
      <c r="K308" s="83">
        <f t="shared" si="34"/>
        <v>0</v>
      </c>
      <c r="L308" s="84">
        <v>4.5085376799999999</v>
      </c>
      <c r="M308" s="85">
        <f t="shared" si="35"/>
        <v>0</v>
      </c>
      <c r="N308" s="86"/>
    </row>
    <row r="309" spans="2:14" s="94" customFormat="1" ht="72" hidden="1" outlineLevel="1" x14ac:dyDescent="0.35">
      <c r="B309" s="7" t="s">
        <v>228</v>
      </c>
      <c r="C309" s="80" t="s">
        <v>931</v>
      </c>
      <c r="D309" s="89" t="s">
        <v>235</v>
      </c>
      <c r="E309" s="92" t="s">
        <v>185</v>
      </c>
      <c r="F309" s="17"/>
      <c r="G309" s="19"/>
      <c r="H309" s="18"/>
      <c r="I309" s="19"/>
      <c r="J309" s="20"/>
      <c r="K309" s="83">
        <f t="shared" si="34"/>
        <v>0</v>
      </c>
      <c r="L309" s="84">
        <v>4.5085376799999999</v>
      </c>
      <c r="M309" s="85">
        <f t="shared" si="35"/>
        <v>0</v>
      </c>
      <c r="N309" s="86"/>
    </row>
    <row r="310" spans="2:14" s="94" customFormat="1" ht="72" hidden="1" outlineLevel="1" x14ac:dyDescent="0.35">
      <c r="B310" s="7" t="s">
        <v>230</v>
      </c>
      <c r="C310" s="80" t="s">
        <v>931</v>
      </c>
      <c r="D310" s="89" t="s">
        <v>237</v>
      </c>
      <c r="E310" s="92" t="s">
        <v>185</v>
      </c>
      <c r="F310" s="17"/>
      <c r="G310" s="19"/>
      <c r="H310" s="19"/>
      <c r="I310" s="19"/>
      <c r="J310" s="19">
        <v>200</v>
      </c>
      <c r="K310" s="83">
        <f t="shared" si="34"/>
        <v>200</v>
      </c>
      <c r="L310" s="84">
        <v>4.5085376799999999</v>
      </c>
      <c r="M310" s="85">
        <f t="shared" si="35"/>
        <v>901.707536</v>
      </c>
      <c r="N310" s="86"/>
    </row>
    <row r="311" spans="2:14" s="94" customFormat="1" ht="72" hidden="1" outlineLevel="1" x14ac:dyDescent="0.35">
      <c r="B311" s="7" t="s">
        <v>232</v>
      </c>
      <c r="C311" s="80" t="s">
        <v>931</v>
      </c>
      <c r="D311" s="89" t="s">
        <v>239</v>
      </c>
      <c r="E311" s="92" t="s">
        <v>185</v>
      </c>
      <c r="F311" s="17"/>
      <c r="G311" s="19"/>
      <c r="H311" s="19"/>
      <c r="I311" s="19"/>
      <c r="J311" s="19">
        <v>200</v>
      </c>
      <c r="K311" s="83">
        <f t="shared" si="34"/>
        <v>200</v>
      </c>
      <c r="L311" s="84">
        <v>4.5085376799999999</v>
      </c>
      <c r="M311" s="85">
        <f t="shared" si="35"/>
        <v>901.707536</v>
      </c>
      <c r="N311" s="86"/>
    </row>
    <row r="312" spans="2:14" s="94" customFormat="1" hidden="1" outlineLevel="1" x14ac:dyDescent="0.35">
      <c r="B312" s="7" t="s">
        <v>234</v>
      </c>
      <c r="C312" s="80" t="s">
        <v>931</v>
      </c>
      <c r="D312" s="89" t="s">
        <v>241</v>
      </c>
      <c r="E312" s="92" t="s">
        <v>112</v>
      </c>
      <c r="F312" s="17"/>
      <c r="G312" s="19"/>
      <c r="H312" s="19"/>
      <c r="I312" s="19"/>
      <c r="J312" s="19">
        <v>1</v>
      </c>
      <c r="K312" s="83">
        <f t="shared" si="34"/>
        <v>1</v>
      </c>
      <c r="L312" s="84">
        <v>931.5</v>
      </c>
      <c r="M312" s="85">
        <f t="shared" si="35"/>
        <v>931.5</v>
      </c>
      <c r="N312" s="86"/>
    </row>
    <row r="313" spans="2:14" s="94" customFormat="1" hidden="1" outlineLevel="1" x14ac:dyDescent="0.35">
      <c r="B313" s="8"/>
      <c r="C313" s="109"/>
      <c r="D313" s="110" t="s">
        <v>242</v>
      </c>
      <c r="E313" s="116"/>
      <c r="F313" s="14"/>
      <c r="G313" s="15"/>
      <c r="H313" s="15"/>
      <c r="I313" s="15"/>
      <c r="J313" s="16"/>
      <c r="K313" s="76">
        <f t="shared" si="34"/>
        <v>0</v>
      </c>
      <c r="L313" s="112"/>
      <c r="M313" s="88">
        <f t="shared" si="35"/>
        <v>0</v>
      </c>
      <c r="N313" s="86"/>
    </row>
    <row r="314" spans="2:14" s="94" customFormat="1" hidden="1" outlineLevel="1" x14ac:dyDescent="0.35">
      <c r="B314" s="7" t="s">
        <v>236</v>
      </c>
      <c r="C314" s="80" t="s">
        <v>931</v>
      </c>
      <c r="D314" s="89" t="s">
        <v>244</v>
      </c>
      <c r="E314" s="92" t="s">
        <v>185</v>
      </c>
      <c r="F314" s="17"/>
      <c r="G314" s="19"/>
      <c r="H314" s="18"/>
      <c r="I314" s="19"/>
      <c r="J314" s="20">
        <v>180</v>
      </c>
      <c r="K314" s="83">
        <f t="shared" si="34"/>
        <v>180</v>
      </c>
      <c r="L314" s="84">
        <v>9.9498533333333352</v>
      </c>
      <c r="M314" s="85">
        <f t="shared" si="35"/>
        <v>1790.9736000000003</v>
      </c>
      <c r="N314" s="86"/>
    </row>
    <row r="315" spans="2:14" s="94" customFormat="1" hidden="1" outlineLevel="1" x14ac:dyDescent="0.35">
      <c r="B315" s="7" t="s">
        <v>238</v>
      </c>
      <c r="C315" s="80" t="s">
        <v>931</v>
      </c>
      <c r="D315" s="89" t="s">
        <v>246</v>
      </c>
      <c r="E315" s="92" t="s">
        <v>185</v>
      </c>
      <c r="F315" s="17"/>
      <c r="G315" s="19"/>
      <c r="H315" s="18"/>
      <c r="I315" s="19"/>
      <c r="J315" s="20">
        <v>60</v>
      </c>
      <c r="K315" s="83">
        <f t="shared" si="34"/>
        <v>60</v>
      </c>
      <c r="L315" s="84">
        <v>13.196745833333333</v>
      </c>
      <c r="M315" s="85">
        <f t="shared" si="35"/>
        <v>791.80475000000001</v>
      </c>
      <c r="N315" s="86"/>
    </row>
    <row r="316" spans="2:14" s="94" customFormat="1" hidden="1" outlineLevel="1" x14ac:dyDescent="0.35">
      <c r="B316" s="7" t="s">
        <v>240</v>
      </c>
      <c r="C316" s="80" t="s">
        <v>931</v>
      </c>
      <c r="D316" s="89" t="s">
        <v>248</v>
      </c>
      <c r="E316" s="92" t="s">
        <v>185</v>
      </c>
      <c r="F316" s="17"/>
      <c r="G316" s="18"/>
      <c r="H316" s="18"/>
      <c r="I316" s="19"/>
      <c r="J316" s="20">
        <v>320</v>
      </c>
      <c r="K316" s="83">
        <f t="shared" si="34"/>
        <v>320</v>
      </c>
      <c r="L316" s="84">
        <v>20.184033800000002</v>
      </c>
      <c r="M316" s="85">
        <f t="shared" si="35"/>
        <v>6458.890816000001</v>
      </c>
      <c r="N316" s="86"/>
    </row>
    <row r="317" spans="2:14" s="94" customFormat="1" hidden="1" outlineLevel="1" x14ac:dyDescent="0.35">
      <c r="B317" s="7" t="s">
        <v>243</v>
      </c>
      <c r="C317" s="80" t="s">
        <v>931</v>
      </c>
      <c r="D317" s="89" t="s">
        <v>250</v>
      </c>
      <c r="E317" s="92" t="s">
        <v>251</v>
      </c>
      <c r="F317" s="17"/>
      <c r="G317" s="18"/>
      <c r="H317" s="18"/>
      <c r="I317" s="19"/>
      <c r="J317" s="20">
        <v>10</v>
      </c>
      <c r="K317" s="83">
        <f t="shared" si="34"/>
        <v>10</v>
      </c>
      <c r="L317" s="84">
        <v>11.860306366666668</v>
      </c>
      <c r="M317" s="85">
        <f t="shared" si="35"/>
        <v>118.60306366666669</v>
      </c>
      <c r="N317" s="86"/>
    </row>
    <row r="318" spans="2:14" s="94" customFormat="1" hidden="1" outlineLevel="1" x14ac:dyDescent="0.35">
      <c r="B318" s="7" t="s">
        <v>245</v>
      </c>
      <c r="C318" s="80" t="s">
        <v>931</v>
      </c>
      <c r="D318" s="89" t="s">
        <v>253</v>
      </c>
      <c r="E318" s="92" t="s">
        <v>251</v>
      </c>
      <c r="F318" s="17"/>
      <c r="G318" s="18"/>
      <c r="H318" s="18"/>
      <c r="I318" s="19"/>
      <c r="J318" s="20">
        <v>10</v>
      </c>
      <c r="K318" s="83">
        <f t="shared" si="34"/>
        <v>10</v>
      </c>
      <c r="L318" s="84">
        <v>11.860306366666668</v>
      </c>
      <c r="M318" s="85">
        <f t="shared" si="35"/>
        <v>118.60306366666669</v>
      </c>
      <c r="N318" s="86"/>
    </row>
    <row r="319" spans="2:14" s="94" customFormat="1" hidden="1" outlineLevel="1" x14ac:dyDescent="0.35">
      <c r="B319" s="7" t="s">
        <v>247</v>
      </c>
      <c r="C319" s="80" t="s">
        <v>931</v>
      </c>
      <c r="D319" s="89" t="s">
        <v>255</v>
      </c>
      <c r="E319" s="92" t="s">
        <v>251</v>
      </c>
      <c r="F319" s="17"/>
      <c r="G319" s="18"/>
      <c r="H319" s="18"/>
      <c r="I319" s="19"/>
      <c r="J319" s="20">
        <v>25</v>
      </c>
      <c r="K319" s="83">
        <f t="shared" si="34"/>
        <v>25</v>
      </c>
      <c r="L319" s="84">
        <v>11.860306366666668</v>
      </c>
      <c r="M319" s="85">
        <f t="shared" si="35"/>
        <v>296.50765916666671</v>
      </c>
      <c r="N319" s="86"/>
    </row>
    <row r="320" spans="2:14" s="94" customFormat="1" hidden="1" outlineLevel="1" x14ac:dyDescent="0.35">
      <c r="B320" s="7" t="s">
        <v>249</v>
      </c>
      <c r="C320" s="80" t="s">
        <v>931</v>
      </c>
      <c r="D320" s="89" t="s">
        <v>257</v>
      </c>
      <c r="E320" s="92" t="s">
        <v>251</v>
      </c>
      <c r="F320" s="17"/>
      <c r="G320" s="18"/>
      <c r="H320" s="18"/>
      <c r="I320" s="19"/>
      <c r="J320" s="20">
        <v>50</v>
      </c>
      <c r="K320" s="83">
        <f t="shared" si="34"/>
        <v>50</v>
      </c>
      <c r="L320" s="84">
        <v>11.860306366666668</v>
      </c>
      <c r="M320" s="85">
        <f t="shared" si="35"/>
        <v>593.01531833333343</v>
      </c>
      <c r="N320" s="86"/>
    </row>
    <row r="321" spans="2:14" s="94" customFormat="1" hidden="1" outlineLevel="1" x14ac:dyDescent="0.35">
      <c r="B321" s="7" t="s">
        <v>252</v>
      </c>
      <c r="C321" s="80" t="s">
        <v>931</v>
      </c>
      <c r="D321" s="89" t="s">
        <v>259</v>
      </c>
      <c r="E321" s="92" t="s">
        <v>251</v>
      </c>
      <c r="F321" s="17"/>
      <c r="G321" s="18"/>
      <c r="H321" s="18"/>
      <c r="I321" s="19"/>
      <c r="J321" s="20">
        <v>3</v>
      </c>
      <c r="K321" s="83">
        <f t="shared" si="34"/>
        <v>3</v>
      </c>
      <c r="L321" s="84">
        <v>14.366973033333332</v>
      </c>
      <c r="M321" s="85">
        <f t="shared" si="35"/>
        <v>43.100919099999999</v>
      </c>
      <c r="N321" s="86"/>
    </row>
    <row r="322" spans="2:14" s="94" customFormat="1" hidden="1" outlineLevel="1" x14ac:dyDescent="0.35">
      <c r="B322" s="7" t="s">
        <v>254</v>
      </c>
      <c r="C322" s="80" t="s">
        <v>931</v>
      </c>
      <c r="D322" s="89" t="s">
        <v>261</v>
      </c>
      <c r="E322" s="92" t="s">
        <v>251</v>
      </c>
      <c r="F322" s="17"/>
      <c r="G322" s="18"/>
      <c r="H322" s="18"/>
      <c r="I322" s="19"/>
      <c r="J322" s="20">
        <v>15</v>
      </c>
      <c r="K322" s="83">
        <f t="shared" si="34"/>
        <v>15</v>
      </c>
      <c r="L322" s="84">
        <v>19.73510846666667</v>
      </c>
      <c r="M322" s="85">
        <f t="shared" si="35"/>
        <v>296.02662700000008</v>
      </c>
      <c r="N322" s="86"/>
    </row>
    <row r="323" spans="2:14" s="94" customFormat="1" hidden="1" outlineLevel="1" x14ac:dyDescent="0.35">
      <c r="B323" s="7" t="s">
        <v>256</v>
      </c>
      <c r="C323" s="80" t="s">
        <v>931</v>
      </c>
      <c r="D323" s="89" t="s">
        <v>263</v>
      </c>
      <c r="E323" s="92" t="s">
        <v>251</v>
      </c>
      <c r="F323" s="17"/>
      <c r="G323" s="18"/>
      <c r="H323" s="18"/>
      <c r="I323" s="19"/>
      <c r="J323" s="20">
        <v>15</v>
      </c>
      <c r="K323" s="83">
        <f t="shared" si="34"/>
        <v>15</v>
      </c>
      <c r="L323" s="84">
        <v>19.73510846666667</v>
      </c>
      <c r="M323" s="85">
        <f t="shared" si="35"/>
        <v>296.02662700000008</v>
      </c>
      <c r="N323" s="86"/>
    </row>
    <row r="324" spans="2:14" s="94" customFormat="1" hidden="1" outlineLevel="1" x14ac:dyDescent="0.35">
      <c r="B324" s="7" t="s">
        <v>258</v>
      </c>
      <c r="C324" s="80" t="s">
        <v>931</v>
      </c>
      <c r="D324" s="89" t="s">
        <v>265</v>
      </c>
      <c r="E324" s="92" t="s">
        <v>251</v>
      </c>
      <c r="F324" s="17"/>
      <c r="G324" s="18"/>
      <c r="H324" s="18"/>
      <c r="I324" s="19"/>
      <c r="J324" s="20">
        <v>20</v>
      </c>
      <c r="K324" s="83">
        <f t="shared" si="34"/>
        <v>20</v>
      </c>
      <c r="L324" s="84">
        <v>19.73510846666667</v>
      </c>
      <c r="M324" s="85">
        <f t="shared" si="35"/>
        <v>394.70216933333342</v>
      </c>
      <c r="N324" s="86"/>
    </row>
    <row r="325" spans="2:14" s="94" customFormat="1" hidden="1" outlineLevel="1" x14ac:dyDescent="0.35">
      <c r="B325" s="7" t="s">
        <v>260</v>
      </c>
      <c r="C325" s="80" t="s">
        <v>931</v>
      </c>
      <c r="D325" s="89" t="s">
        <v>267</v>
      </c>
      <c r="E325" s="92" t="s">
        <v>251</v>
      </c>
      <c r="F325" s="17"/>
      <c r="G325" s="18"/>
      <c r="H325" s="18"/>
      <c r="I325" s="19"/>
      <c r="J325" s="20">
        <v>8</v>
      </c>
      <c r="K325" s="83">
        <f t="shared" si="34"/>
        <v>8</v>
      </c>
      <c r="L325" s="84">
        <v>19.73510846666667</v>
      </c>
      <c r="M325" s="85">
        <f t="shared" si="35"/>
        <v>157.88086773333336</v>
      </c>
      <c r="N325" s="86"/>
    </row>
    <row r="326" spans="2:14" s="94" customFormat="1" ht="48" hidden="1" outlineLevel="1" x14ac:dyDescent="0.35">
      <c r="B326" s="7" t="s">
        <v>262</v>
      </c>
      <c r="C326" s="80" t="s">
        <v>931</v>
      </c>
      <c r="D326" s="89" t="s">
        <v>269</v>
      </c>
      <c r="E326" s="92" t="s">
        <v>185</v>
      </c>
      <c r="F326" s="17"/>
      <c r="G326" s="18"/>
      <c r="H326" s="18"/>
      <c r="I326" s="19"/>
      <c r="J326" s="20">
        <v>150</v>
      </c>
      <c r="K326" s="83">
        <f t="shared" si="34"/>
        <v>150</v>
      </c>
      <c r="L326" s="84">
        <v>5.8525334999999998</v>
      </c>
      <c r="M326" s="85">
        <f t="shared" si="35"/>
        <v>877.88002499999993</v>
      </c>
      <c r="N326" s="86"/>
    </row>
    <row r="327" spans="2:14" s="94" customFormat="1" ht="48" hidden="1" outlineLevel="1" x14ac:dyDescent="0.35">
      <c r="B327" s="7" t="s">
        <v>264</v>
      </c>
      <c r="C327" s="80" t="s">
        <v>931</v>
      </c>
      <c r="D327" s="89" t="s">
        <v>271</v>
      </c>
      <c r="E327" s="92" t="s">
        <v>14</v>
      </c>
      <c r="F327" s="17"/>
      <c r="G327" s="18"/>
      <c r="H327" s="18"/>
      <c r="I327" s="19"/>
      <c r="J327" s="20">
        <v>1</v>
      </c>
      <c r="K327" s="83">
        <f t="shared" si="34"/>
        <v>1</v>
      </c>
      <c r="L327" s="84">
        <v>1181.5</v>
      </c>
      <c r="M327" s="85">
        <f t="shared" si="35"/>
        <v>1181.5</v>
      </c>
      <c r="N327" s="86"/>
    </row>
    <row r="328" spans="2:14" s="94" customFormat="1" hidden="1" outlineLevel="1" x14ac:dyDescent="0.35">
      <c r="B328" s="8"/>
      <c r="C328" s="109"/>
      <c r="D328" s="110" t="s">
        <v>272</v>
      </c>
      <c r="E328" s="116"/>
      <c r="F328" s="14"/>
      <c r="G328" s="15"/>
      <c r="H328" s="15"/>
      <c r="I328" s="15"/>
      <c r="J328" s="16"/>
      <c r="K328" s="76">
        <f>SUM(F328:J328)</f>
        <v>0</v>
      </c>
      <c r="L328" s="112"/>
      <c r="M328" s="88">
        <f>K328*L328</f>
        <v>0</v>
      </c>
      <c r="N328" s="86"/>
    </row>
    <row r="329" spans="2:14" s="94" customFormat="1" hidden="1" outlineLevel="1" x14ac:dyDescent="0.35">
      <c r="B329" s="7" t="s">
        <v>266</v>
      </c>
      <c r="C329" s="80" t="s">
        <v>931</v>
      </c>
      <c r="D329" s="118" t="s">
        <v>274</v>
      </c>
      <c r="E329" s="169" t="s">
        <v>185</v>
      </c>
      <c r="F329" s="17"/>
      <c r="G329" s="18"/>
      <c r="H329" s="18"/>
      <c r="I329" s="19"/>
      <c r="J329" s="20">
        <v>320</v>
      </c>
      <c r="K329" s="83">
        <f>SUM(F329:J329)</f>
        <v>320</v>
      </c>
      <c r="L329" s="84">
        <v>18.210138222222223</v>
      </c>
      <c r="M329" s="85">
        <f>K329*L329</f>
        <v>5827.2442311111117</v>
      </c>
      <c r="N329" s="86"/>
    </row>
    <row r="330" spans="2:14" s="94" customFormat="1" hidden="1" outlineLevel="1" x14ac:dyDescent="0.35">
      <c r="B330" s="7" t="s">
        <v>268</v>
      </c>
      <c r="C330" s="80" t="s">
        <v>931</v>
      </c>
      <c r="D330" s="118" t="s">
        <v>276</v>
      </c>
      <c r="E330" s="169" t="s">
        <v>112</v>
      </c>
      <c r="F330" s="17"/>
      <c r="G330" s="18"/>
      <c r="H330" s="18"/>
      <c r="I330" s="19"/>
      <c r="J330" s="20">
        <v>29</v>
      </c>
      <c r="K330" s="83">
        <f>SUM(F330:J330)</f>
        <v>29</v>
      </c>
      <c r="L330" s="84">
        <v>8.4066288484848499</v>
      </c>
      <c r="M330" s="85">
        <f>K330*L330</f>
        <v>243.79223660606064</v>
      </c>
      <c r="N330" s="86"/>
    </row>
    <row r="331" spans="2:14" s="94" customFormat="1" ht="48" hidden="1" outlineLevel="1" x14ac:dyDescent="0.35">
      <c r="B331" s="7" t="s">
        <v>270</v>
      </c>
      <c r="C331" s="80" t="s">
        <v>931</v>
      </c>
      <c r="D331" s="118" t="s">
        <v>271</v>
      </c>
      <c r="E331" s="169" t="s">
        <v>14</v>
      </c>
      <c r="F331" s="17"/>
      <c r="G331" s="18"/>
      <c r="H331" s="18"/>
      <c r="I331" s="19"/>
      <c r="J331" s="20">
        <v>1</v>
      </c>
      <c r="K331" s="83">
        <f>SUM(F331:J331)</f>
        <v>1</v>
      </c>
      <c r="L331" s="84">
        <v>1346.3306801570777</v>
      </c>
      <c r="M331" s="85">
        <f>K331*L331</f>
        <v>1346.3306801570777</v>
      </c>
      <c r="N331" s="86"/>
    </row>
    <row r="332" spans="2:14" s="94" customFormat="1" hidden="1" outlineLevel="1" x14ac:dyDescent="0.35">
      <c r="B332" s="8"/>
      <c r="C332" s="109"/>
      <c r="D332" s="110" t="s">
        <v>278</v>
      </c>
      <c r="E332" s="116"/>
      <c r="F332" s="14"/>
      <c r="G332" s="15"/>
      <c r="H332" s="15"/>
      <c r="I332" s="15"/>
      <c r="J332" s="16"/>
      <c r="K332" s="76"/>
      <c r="L332" s="112"/>
      <c r="M332" s="88"/>
      <c r="N332" s="86"/>
    </row>
    <row r="333" spans="2:14" s="94" customFormat="1" ht="48" hidden="1" outlineLevel="1" x14ac:dyDescent="0.35">
      <c r="B333" s="7" t="s">
        <v>273</v>
      </c>
      <c r="C333" s="80" t="s">
        <v>931</v>
      </c>
      <c r="D333" s="118" t="s">
        <v>280</v>
      </c>
      <c r="E333" s="169" t="s">
        <v>185</v>
      </c>
      <c r="F333" s="17"/>
      <c r="G333" s="18"/>
      <c r="H333" s="18"/>
      <c r="I333" s="19"/>
      <c r="J333" s="20">
        <v>170</v>
      </c>
      <c r="K333" s="83">
        <f>SUM(F333:J333)</f>
        <v>170</v>
      </c>
      <c r="L333" s="84">
        <v>34.475598385858582</v>
      </c>
      <c r="M333" s="85">
        <f>K333*L333</f>
        <v>5860.8517255959587</v>
      </c>
      <c r="N333" s="86"/>
    </row>
    <row r="334" spans="2:14" s="94" customFormat="1" ht="48" hidden="1" outlineLevel="1" x14ac:dyDescent="0.35">
      <c r="B334" s="7" t="s">
        <v>275</v>
      </c>
      <c r="C334" s="80" t="s">
        <v>931</v>
      </c>
      <c r="D334" s="118" t="s">
        <v>668</v>
      </c>
      <c r="E334" s="169" t="s">
        <v>185</v>
      </c>
      <c r="F334" s="17"/>
      <c r="G334" s="18"/>
      <c r="H334" s="18"/>
      <c r="I334" s="19"/>
      <c r="J334" s="20">
        <v>95</v>
      </c>
      <c r="K334" s="83">
        <f>SUM(F334:J334)</f>
        <v>95</v>
      </c>
      <c r="L334" s="84">
        <v>63.768205033333338</v>
      </c>
      <c r="M334" s="85">
        <f>K334*L334</f>
        <v>6057.9794781666669</v>
      </c>
      <c r="N334" s="86"/>
    </row>
    <row r="335" spans="2:14" s="94" customFormat="1" ht="72" hidden="1" outlineLevel="1" x14ac:dyDescent="0.35">
      <c r="B335" s="7" t="s">
        <v>277</v>
      </c>
      <c r="C335" s="80" t="s">
        <v>931</v>
      </c>
      <c r="D335" s="118" t="s">
        <v>284</v>
      </c>
      <c r="E335" s="169" t="s">
        <v>14</v>
      </c>
      <c r="F335" s="17"/>
      <c r="G335" s="18"/>
      <c r="H335" s="18"/>
      <c r="I335" s="19"/>
      <c r="J335" s="20">
        <v>1</v>
      </c>
      <c r="K335" s="83">
        <f>SUM(F335:J335)</f>
        <v>1</v>
      </c>
      <c r="L335" s="84">
        <v>1181.5</v>
      </c>
      <c r="M335" s="85">
        <f>K335*L335</f>
        <v>1181.5</v>
      </c>
      <c r="N335" s="86"/>
    </row>
    <row r="336" spans="2:14" s="94" customFormat="1" hidden="1" outlineLevel="1" x14ac:dyDescent="0.35">
      <c r="B336" s="8"/>
      <c r="C336" s="109"/>
      <c r="D336" s="110" t="s">
        <v>285</v>
      </c>
      <c r="E336" s="116"/>
      <c r="F336" s="14"/>
      <c r="G336" s="15"/>
      <c r="H336" s="15"/>
      <c r="I336" s="15"/>
      <c r="J336" s="16"/>
      <c r="K336" s="76"/>
      <c r="L336" s="112"/>
      <c r="M336" s="88"/>
      <c r="N336" s="86"/>
    </row>
    <row r="337" spans="2:14" s="94" customFormat="1" ht="96" hidden="1" outlineLevel="1" x14ac:dyDescent="0.35">
      <c r="B337" s="7" t="s">
        <v>279</v>
      </c>
      <c r="C337" s="80" t="s">
        <v>931</v>
      </c>
      <c r="D337" s="118" t="s">
        <v>287</v>
      </c>
      <c r="E337" s="169" t="s">
        <v>112</v>
      </c>
      <c r="F337" s="17"/>
      <c r="G337" s="18"/>
      <c r="H337" s="18"/>
      <c r="I337" s="19"/>
      <c r="J337" s="20">
        <v>1</v>
      </c>
      <c r="K337" s="83">
        <f>SUM(F337:J337)</f>
        <v>1</v>
      </c>
      <c r="L337" s="84">
        <v>5974.1818333333331</v>
      </c>
      <c r="M337" s="85">
        <f>K337*L337</f>
        <v>5974.1818333333331</v>
      </c>
      <c r="N337" s="86"/>
    </row>
    <row r="338" spans="2:14" s="94" customFormat="1" ht="120" hidden="1" outlineLevel="1" x14ac:dyDescent="0.35">
      <c r="B338" s="7" t="s">
        <v>281</v>
      </c>
      <c r="C338" s="80" t="s">
        <v>931</v>
      </c>
      <c r="D338" s="118" t="s">
        <v>289</v>
      </c>
      <c r="E338" s="169" t="s">
        <v>112</v>
      </c>
      <c r="F338" s="17"/>
      <c r="G338" s="18"/>
      <c r="H338" s="18"/>
      <c r="I338" s="19"/>
      <c r="J338" s="20">
        <v>1</v>
      </c>
      <c r="K338" s="83">
        <f>SUM(F338:J338)</f>
        <v>1</v>
      </c>
      <c r="L338" s="84">
        <v>3280.88825</v>
      </c>
      <c r="M338" s="85">
        <f>K338*L338</f>
        <v>3280.88825</v>
      </c>
      <c r="N338" s="86"/>
    </row>
    <row r="339" spans="2:14" s="94" customFormat="1" hidden="1" outlineLevel="1" x14ac:dyDescent="0.35">
      <c r="B339" s="8"/>
      <c r="C339" s="109"/>
      <c r="D339" s="110" t="s">
        <v>290</v>
      </c>
      <c r="E339" s="116"/>
      <c r="F339" s="14"/>
      <c r="G339" s="15"/>
      <c r="H339" s="15"/>
      <c r="I339" s="15"/>
      <c r="J339" s="16"/>
      <c r="K339" s="76">
        <f>SUM(F339:J339)</f>
        <v>0</v>
      </c>
      <c r="L339" s="112"/>
      <c r="M339" s="88">
        <f>K339*L339</f>
        <v>0</v>
      </c>
      <c r="N339" s="86"/>
    </row>
    <row r="340" spans="2:14" s="94" customFormat="1" ht="48" hidden="1" outlineLevel="1" x14ac:dyDescent="0.35">
      <c r="B340" s="7" t="s">
        <v>282</v>
      </c>
      <c r="C340" s="80" t="s">
        <v>931</v>
      </c>
      <c r="D340" s="118" t="s">
        <v>291</v>
      </c>
      <c r="E340" s="169" t="s">
        <v>112</v>
      </c>
      <c r="F340" s="17"/>
      <c r="G340" s="18"/>
      <c r="H340" s="18"/>
      <c r="I340" s="19"/>
      <c r="J340" s="20">
        <v>20</v>
      </c>
      <c r="K340" s="83">
        <f t="shared" ref="K340:K403" si="36">SUM(F340:J340)</f>
        <v>20</v>
      </c>
      <c r="L340" s="84">
        <v>35.889926333333335</v>
      </c>
      <c r="M340" s="85">
        <f t="shared" ref="M340:M403" si="37">K340*L340</f>
        <v>717.7985266666667</v>
      </c>
      <c r="N340" s="86"/>
    </row>
    <row r="341" spans="2:14" s="94" customFormat="1" hidden="1" outlineLevel="1" x14ac:dyDescent="0.35">
      <c r="B341" s="7" t="s">
        <v>283</v>
      </c>
      <c r="C341" s="80" t="s">
        <v>931</v>
      </c>
      <c r="D341" s="118" t="s">
        <v>292</v>
      </c>
      <c r="E341" s="169" t="s">
        <v>112</v>
      </c>
      <c r="F341" s="17"/>
      <c r="G341" s="18"/>
      <c r="H341" s="18"/>
      <c r="I341" s="19"/>
      <c r="J341" s="20">
        <v>300</v>
      </c>
      <c r="K341" s="83">
        <f t="shared" si="36"/>
        <v>300</v>
      </c>
      <c r="L341" s="84">
        <v>9.6146219090909089</v>
      </c>
      <c r="M341" s="85">
        <f t="shared" si="37"/>
        <v>2884.3865727272728</v>
      </c>
      <c r="N341" s="86"/>
    </row>
    <row r="342" spans="2:14" s="94" customFormat="1" ht="48" hidden="1" outlineLevel="1" x14ac:dyDescent="0.35">
      <c r="B342" s="7" t="s">
        <v>286</v>
      </c>
      <c r="C342" s="80" t="s">
        <v>931</v>
      </c>
      <c r="D342" s="118" t="s">
        <v>293</v>
      </c>
      <c r="E342" s="169" t="s">
        <v>112</v>
      </c>
      <c r="F342" s="17"/>
      <c r="G342" s="18"/>
      <c r="H342" s="18"/>
      <c r="I342" s="19"/>
      <c r="J342" s="20">
        <v>25</v>
      </c>
      <c r="K342" s="83">
        <f t="shared" si="36"/>
        <v>25</v>
      </c>
      <c r="L342" s="84">
        <v>51.512405000000001</v>
      </c>
      <c r="M342" s="85">
        <f t="shared" si="37"/>
        <v>1287.810125</v>
      </c>
      <c r="N342" s="86"/>
    </row>
    <row r="343" spans="2:14" s="94" customFormat="1" hidden="1" outlineLevel="1" x14ac:dyDescent="0.35">
      <c r="B343" s="7" t="s">
        <v>288</v>
      </c>
      <c r="C343" s="80" t="s">
        <v>931</v>
      </c>
      <c r="D343" s="118" t="s">
        <v>294</v>
      </c>
      <c r="E343" s="169" t="s">
        <v>112</v>
      </c>
      <c r="F343" s="17"/>
      <c r="G343" s="18"/>
      <c r="H343" s="18"/>
      <c r="I343" s="19"/>
      <c r="J343" s="20">
        <v>255</v>
      </c>
      <c r="K343" s="83">
        <f t="shared" si="36"/>
        <v>255</v>
      </c>
      <c r="L343" s="84">
        <v>29.298693333333336</v>
      </c>
      <c r="M343" s="85">
        <f t="shared" si="37"/>
        <v>7471.1668000000009</v>
      </c>
      <c r="N343" s="86"/>
    </row>
    <row r="344" spans="2:14" s="94" customFormat="1" hidden="1" outlineLevel="1" x14ac:dyDescent="0.35">
      <c r="B344" s="7" t="s">
        <v>680</v>
      </c>
      <c r="C344" s="80" t="s">
        <v>931</v>
      </c>
      <c r="D344" s="118" t="s">
        <v>295</v>
      </c>
      <c r="E344" s="169" t="s">
        <v>112</v>
      </c>
      <c r="F344" s="17"/>
      <c r="G344" s="18"/>
      <c r="H344" s="18"/>
      <c r="I344" s="19"/>
      <c r="J344" s="20">
        <v>20</v>
      </c>
      <c r="K344" s="83">
        <f t="shared" si="36"/>
        <v>20</v>
      </c>
      <c r="L344" s="84">
        <v>41.139293636363639</v>
      </c>
      <c r="M344" s="85">
        <f t="shared" si="37"/>
        <v>822.78587272727282</v>
      </c>
      <c r="N344" s="86"/>
    </row>
    <row r="345" spans="2:14" s="94" customFormat="1" hidden="1" outlineLevel="1" x14ac:dyDescent="0.35">
      <c r="B345" s="7" t="s">
        <v>681</v>
      </c>
      <c r="C345" s="80" t="s">
        <v>931</v>
      </c>
      <c r="D345" s="118" t="s">
        <v>296</v>
      </c>
      <c r="E345" s="169" t="s">
        <v>112</v>
      </c>
      <c r="F345" s="17"/>
      <c r="G345" s="18"/>
      <c r="H345" s="18"/>
      <c r="I345" s="19"/>
      <c r="J345" s="20">
        <v>6</v>
      </c>
      <c r="K345" s="83">
        <f t="shared" si="36"/>
        <v>6</v>
      </c>
      <c r="L345" s="84">
        <v>55.691806666666672</v>
      </c>
      <c r="M345" s="85">
        <f t="shared" si="37"/>
        <v>334.15084000000002</v>
      </c>
      <c r="N345" s="86"/>
    </row>
    <row r="346" spans="2:14" s="94" customFormat="1" hidden="1" outlineLevel="1" x14ac:dyDescent="0.35">
      <c r="B346" s="7" t="s">
        <v>682</v>
      </c>
      <c r="C346" s="80" t="s">
        <v>931</v>
      </c>
      <c r="D346" s="118" t="s">
        <v>297</v>
      </c>
      <c r="E346" s="169" t="s">
        <v>112</v>
      </c>
      <c r="F346" s="17"/>
      <c r="G346" s="18"/>
      <c r="H346" s="18"/>
      <c r="I346" s="19"/>
      <c r="J346" s="20">
        <v>8</v>
      </c>
      <c r="K346" s="83">
        <f t="shared" si="36"/>
        <v>8</v>
      </c>
      <c r="L346" s="84">
        <v>78.451187121212115</v>
      </c>
      <c r="M346" s="85">
        <f t="shared" si="37"/>
        <v>627.60949696969692</v>
      </c>
      <c r="N346" s="86"/>
    </row>
    <row r="347" spans="2:14" s="94" customFormat="1" hidden="1" outlineLevel="1" x14ac:dyDescent="0.35">
      <c r="B347" s="7" t="s">
        <v>683</v>
      </c>
      <c r="C347" s="80" t="s">
        <v>931</v>
      </c>
      <c r="D347" s="118" t="s">
        <v>298</v>
      </c>
      <c r="E347" s="169" t="s">
        <v>112</v>
      </c>
      <c r="F347" s="17"/>
      <c r="G347" s="18"/>
      <c r="H347" s="18"/>
      <c r="I347" s="19"/>
      <c r="J347" s="20">
        <v>2</v>
      </c>
      <c r="K347" s="83">
        <f t="shared" si="36"/>
        <v>2</v>
      </c>
      <c r="L347" s="84">
        <v>97.768143333333342</v>
      </c>
      <c r="M347" s="85">
        <f t="shared" si="37"/>
        <v>195.53628666666668</v>
      </c>
      <c r="N347" s="86"/>
    </row>
    <row r="348" spans="2:14" s="94" customFormat="1" hidden="1" outlineLevel="1" x14ac:dyDescent="0.35">
      <c r="B348" s="8"/>
      <c r="C348" s="109"/>
      <c r="D348" s="110" t="s">
        <v>692</v>
      </c>
      <c r="E348" s="116"/>
      <c r="F348" s="14"/>
      <c r="G348" s="15"/>
      <c r="H348" s="15"/>
      <c r="I348" s="15"/>
      <c r="J348" s="16"/>
      <c r="K348" s="76">
        <f t="shared" si="36"/>
        <v>0</v>
      </c>
      <c r="L348" s="112"/>
      <c r="M348" s="88">
        <f t="shared" si="37"/>
        <v>0</v>
      </c>
      <c r="N348" s="86"/>
    </row>
    <row r="349" spans="2:14" s="94" customFormat="1" ht="48" hidden="1" outlineLevel="1" x14ac:dyDescent="0.35">
      <c r="B349" s="7" t="s">
        <v>806</v>
      </c>
      <c r="C349" s="80" t="s">
        <v>931</v>
      </c>
      <c r="D349" s="118" t="s">
        <v>669</v>
      </c>
      <c r="E349" s="169" t="s">
        <v>14</v>
      </c>
      <c r="F349" s="17"/>
      <c r="G349" s="155"/>
      <c r="H349" s="156"/>
      <c r="I349" s="156"/>
      <c r="J349" s="157"/>
      <c r="K349" s="83">
        <f t="shared" si="36"/>
        <v>0</v>
      </c>
      <c r="L349" s="84">
        <v>5382.8998333333338</v>
      </c>
      <c r="M349" s="85">
        <f t="shared" si="37"/>
        <v>0</v>
      </c>
      <c r="N349" s="86"/>
    </row>
    <row r="350" spans="2:14" s="94" customFormat="1" ht="48" hidden="1" outlineLevel="1" x14ac:dyDescent="0.35">
      <c r="B350" s="7" t="s">
        <v>807</v>
      </c>
      <c r="C350" s="80" t="s">
        <v>931</v>
      </c>
      <c r="D350" s="118" t="s">
        <v>670</v>
      </c>
      <c r="E350" s="169" t="s">
        <v>14</v>
      </c>
      <c r="F350" s="17"/>
      <c r="G350" s="158"/>
      <c r="H350" s="159"/>
      <c r="I350" s="159"/>
      <c r="J350" s="160"/>
      <c r="K350" s="83">
        <f t="shared" si="36"/>
        <v>0</v>
      </c>
      <c r="L350" s="84">
        <v>5382.8998333333338</v>
      </c>
      <c r="M350" s="85">
        <f t="shared" si="37"/>
        <v>0</v>
      </c>
      <c r="N350" s="86"/>
    </row>
    <row r="351" spans="2:14" s="94" customFormat="1" ht="48" hidden="1" outlineLevel="1" x14ac:dyDescent="0.35">
      <c r="B351" s="7" t="s">
        <v>808</v>
      </c>
      <c r="C351" s="80" t="s">
        <v>931</v>
      </c>
      <c r="D351" s="118" t="s">
        <v>671</v>
      </c>
      <c r="E351" s="169" t="s">
        <v>14</v>
      </c>
      <c r="F351" s="17"/>
      <c r="G351" s="158"/>
      <c r="H351" s="159"/>
      <c r="I351" s="159"/>
      <c r="J351" s="160"/>
      <c r="K351" s="83">
        <f t="shared" si="36"/>
        <v>0</v>
      </c>
      <c r="L351" s="84">
        <v>5382.8998333333338</v>
      </c>
      <c r="M351" s="85">
        <f t="shared" si="37"/>
        <v>0</v>
      </c>
      <c r="N351" s="86"/>
    </row>
    <row r="352" spans="2:14" s="94" customFormat="1" ht="48" hidden="1" outlineLevel="1" x14ac:dyDescent="0.35">
      <c r="B352" s="7" t="s">
        <v>809</v>
      </c>
      <c r="C352" s="80" t="s">
        <v>931</v>
      </c>
      <c r="D352" s="118" t="s">
        <v>672</v>
      </c>
      <c r="E352" s="169" t="s">
        <v>14</v>
      </c>
      <c r="F352" s="17"/>
      <c r="G352" s="158"/>
      <c r="H352" s="159"/>
      <c r="I352" s="159"/>
      <c r="J352" s="160"/>
      <c r="K352" s="83">
        <f t="shared" si="36"/>
        <v>0</v>
      </c>
      <c r="L352" s="84">
        <v>5382.8998333333338</v>
      </c>
      <c r="M352" s="85">
        <f t="shared" si="37"/>
        <v>0</v>
      </c>
      <c r="N352" s="86"/>
    </row>
    <row r="353" spans="2:14" s="94" customFormat="1" ht="48" hidden="1" outlineLevel="1" x14ac:dyDescent="0.35">
      <c r="B353" s="7" t="s">
        <v>299</v>
      </c>
      <c r="C353" s="80" t="s">
        <v>931</v>
      </c>
      <c r="D353" s="118" t="s">
        <v>673</v>
      </c>
      <c r="E353" s="169" t="s">
        <v>14</v>
      </c>
      <c r="F353" s="17"/>
      <c r="G353" s="158"/>
      <c r="H353" s="159"/>
      <c r="I353" s="159"/>
      <c r="J353" s="160"/>
      <c r="K353" s="83">
        <f t="shared" si="36"/>
        <v>0</v>
      </c>
      <c r="L353" s="84">
        <v>5382.8998333333338</v>
      </c>
      <c r="M353" s="85">
        <f t="shared" si="37"/>
        <v>0</v>
      </c>
      <c r="N353" s="86"/>
    </row>
    <row r="354" spans="2:14" s="94" customFormat="1" ht="48" hidden="1" outlineLevel="1" x14ac:dyDescent="0.35">
      <c r="B354" s="7" t="s">
        <v>300</v>
      </c>
      <c r="C354" s="80" t="s">
        <v>931</v>
      </c>
      <c r="D354" s="118" t="s">
        <v>674</v>
      </c>
      <c r="E354" s="169" t="s">
        <v>14</v>
      </c>
      <c r="F354" s="17"/>
      <c r="G354" s="158"/>
      <c r="H354" s="159"/>
      <c r="I354" s="159"/>
      <c r="J354" s="160"/>
      <c r="K354" s="83">
        <f t="shared" si="36"/>
        <v>0</v>
      </c>
      <c r="L354" s="84">
        <v>5382.8998333333338</v>
      </c>
      <c r="M354" s="85">
        <f t="shared" si="37"/>
        <v>0</v>
      </c>
      <c r="N354" s="86"/>
    </row>
    <row r="355" spans="2:14" s="94" customFormat="1" ht="48" hidden="1" outlineLevel="1" x14ac:dyDescent="0.35">
      <c r="B355" s="7" t="s">
        <v>301</v>
      </c>
      <c r="C355" s="80" t="s">
        <v>931</v>
      </c>
      <c r="D355" s="118" t="s">
        <v>675</v>
      </c>
      <c r="E355" s="169" t="s">
        <v>14</v>
      </c>
      <c r="F355" s="17"/>
      <c r="G355" s="158"/>
      <c r="H355" s="159"/>
      <c r="I355" s="159"/>
      <c r="J355" s="160"/>
      <c r="K355" s="83">
        <f t="shared" si="36"/>
        <v>0</v>
      </c>
      <c r="L355" s="84">
        <v>5382.8998333333338</v>
      </c>
      <c r="M355" s="85">
        <f t="shared" si="37"/>
        <v>0</v>
      </c>
      <c r="N355" s="86"/>
    </row>
    <row r="356" spans="2:14" s="94" customFormat="1" ht="48" hidden="1" outlineLevel="1" x14ac:dyDescent="0.35">
      <c r="B356" s="7" t="s">
        <v>302</v>
      </c>
      <c r="C356" s="80" t="s">
        <v>931</v>
      </c>
      <c r="D356" s="118" t="s">
        <v>676</v>
      </c>
      <c r="E356" s="169" t="s">
        <v>14</v>
      </c>
      <c r="F356" s="17"/>
      <c r="G356" s="164"/>
      <c r="H356" s="165"/>
      <c r="I356" s="165"/>
      <c r="J356" s="166"/>
      <c r="K356" s="83">
        <f t="shared" si="36"/>
        <v>0</v>
      </c>
      <c r="L356" s="84">
        <v>5382.8998333333338</v>
      </c>
      <c r="M356" s="85">
        <f t="shared" si="37"/>
        <v>0</v>
      </c>
      <c r="N356" s="86"/>
    </row>
    <row r="357" spans="2:14" s="94" customFormat="1" hidden="1" outlineLevel="1" x14ac:dyDescent="0.35">
      <c r="B357" s="8"/>
      <c r="C357" s="109"/>
      <c r="D357" s="110" t="s">
        <v>693</v>
      </c>
      <c r="E357" s="116"/>
      <c r="F357" s="14"/>
      <c r="G357" s="15"/>
      <c r="H357" s="15"/>
      <c r="I357" s="15"/>
      <c r="J357" s="16"/>
      <c r="K357" s="76">
        <f t="shared" si="36"/>
        <v>0</v>
      </c>
      <c r="L357" s="112"/>
      <c r="M357" s="88">
        <f t="shared" si="37"/>
        <v>0</v>
      </c>
      <c r="N357" s="86"/>
    </row>
    <row r="358" spans="2:14" s="94" customFormat="1" ht="48" hidden="1" outlineLevel="1" x14ac:dyDescent="0.35">
      <c r="B358" s="7" t="s">
        <v>303</v>
      </c>
      <c r="C358" s="80" t="s">
        <v>931</v>
      </c>
      <c r="D358" s="118" t="s">
        <v>684</v>
      </c>
      <c r="E358" s="82"/>
      <c r="F358" s="152"/>
      <c r="G358" s="18"/>
      <c r="H358" s="159"/>
      <c r="I358" s="159"/>
      <c r="J358" s="160"/>
      <c r="K358" s="83">
        <f t="shared" si="36"/>
        <v>0</v>
      </c>
      <c r="L358" s="84">
        <v>4216.2331666666669</v>
      </c>
      <c r="M358" s="85">
        <f t="shared" si="37"/>
        <v>0</v>
      </c>
      <c r="N358" s="86"/>
    </row>
    <row r="359" spans="2:14" s="94" customFormat="1" ht="48" hidden="1" outlineLevel="1" x14ac:dyDescent="0.35">
      <c r="B359" s="7" t="s">
        <v>304</v>
      </c>
      <c r="C359" s="80" t="s">
        <v>931</v>
      </c>
      <c r="D359" s="118" t="s">
        <v>685</v>
      </c>
      <c r="E359" s="82"/>
      <c r="F359" s="153"/>
      <c r="G359" s="18"/>
      <c r="H359" s="158"/>
      <c r="I359" s="159"/>
      <c r="J359" s="160"/>
      <c r="K359" s="83">
        <f t="shared" si="36"/>
        <v>0</v>
      </c>
      <c r="L359" s="84">
        <v>4216.2331666666669</v>
      </c>
      <c r="M359" s="85">
        <f t="shared" si="37"/>
        <v>0</v>
      </c>
      <c r="N359" s="86"/>
    </row>
    <row r="360" spans="2:14" s="94" customFormat="1" ht="48" hidden="1" outlineLevel="1" x14ac:dyDescent="0.35">
      <c r="B360" s="7" t="s">
        <v>305</v>
      </c>
      <c r="C360" s="80" t="s">
        <v>931</v>
      </c>
      <c r="D360" s="118" t="s">
        <v>686</v>
      </c>
      <c r="E360" s="82"/>
      <c r="F360" s="153"/>
      <c r="G360" s="18"/>
      <c r="H360" s="158"/>
      <c r="I360" s="159"/>
      <c r="J360" s="160"/>
      <c r="K360" s="83">
        <f t="shared" si="36"/>
        <v>0</v>
      </c>
      <c r="L360" s="84">
        <v>4216.2331666666669</v>
      </c>
      <c r="M360" s="85">
        <f t="shared" si="37"/>
        <v>0</v>
      </c>
      <c r="N360" s="86"/>
    </row>
    <row r="361" spans="2:14" s="94" customFormat="1" ht="48" hidden="1" outlineLevel="1" x14ac:dyDescent="0.35">
      <c r="B361" s="7" t="s">
        <v>306</v>
      </c>
      <c r="C361" s="80" t="s">
        <v>931</v>
      </c>
      <c r="D361" s="118" t="s">
        <v>687</v>
      </c>
      <c r="E361" s="82"/>
      <c r="F361" s="153"/>
      <c r="G361" s="18"/>
      <c r="H361" s="158"/>
      <c r="I361" s="159"/>
      <c r="J361" s="160"/>
      <c r="K361" s="83">
        <f t="shared" si="36"/>
        <v>0</v>
      </c>
      <c r="L361" s="84">
        <v>4216.2331666666669</v>
      </c>
      <c r="M361" s="85">
        <f t="shared" si="37"/>
        <v>0</v>
      </c>
      <c r="N361" s="86"/>
    </row>
    <row r="362" spans="2:14" s="94" customFormat="1" ht="48" hidden="1" outlineLevel="1" x14ac:dyDescent="0.35">
      <c r="B362" s="7" t="s">
        <v>307</v>
      </c>
      <c r="C362" s="80" t="s">
        <v>931</v>
      </c>
      <c r="D362" s="118" t="s">
        <v>688</v>
      </c>
      <c r="E362" s="82"/>
      <c r="F362" s="153"/>
      <c r="G362" s="18"/>
      <c r="H362" s="158"/>
      <c r="I362" s="159"/>
      <c r="J362" s="160"/>
      <c r="K362" s="83">
        <f t="shared" si="36"/>
        <v>0</v>
      </c>
      <c r="L362" s="84">
        <v>4216.2331666666669</v>
      </c>
      <c r="M362" s="85">
        <f t="shared" si="37"/>
        <v>0</v>
      </c>
      <c r="N362" s="86"/>
    </row>
    <row r="363" spans="2:14" s="94" customFormat="1" ht="48" hidden="1" outlineLevel="1" x14ac:dyDescent="0.35">
      <c r="B363" s="7" t="s">
        <v>308</v>
      </c>
      <c r="C363" s="80" t="s">
        <v>931</v>
      </c>
      <c r="D363" s="118" t="s">
        <v>689</v>
      </c>
      <c r="E363" s="82"/>
      <c r="F363" s="153"/>
      <c r="G363" s="18"/>
      <c r="H363" s="158"/>
      <c r="I363" s="159"/>
      <c r="J363" s="160"/>
      <c r="K363" s="83">
        <f t="shared" si="36"/>
        <v>0</v>
      </c>
      <c r="L363" s="84">
        <v>4216.2331666666669</v>
      </c>
      <c r="M363" s="85">
        <f t="shared" si="37"/>
        <v>0</v>
      </c>
      <c r="N363" s="86"/>
    </row>
    <row r="364" spans="2:14" s="94" customFormat="1" ht="48" hidden="1" outlineLevel="1" x14ac:dyDescent="0.35">
      <c r="B364" s="7" t="s">
        <v>309</v>
      </c>
      <c r="C364" s="80" t="s">
        <v>931</v>
      </c>
      <c r="D364" s="118" t="s">
        <v>690</v>
      </c>
      <c r="E364" s="82"/>
      <c r="F364" s="153"/>
      <c r="G364" s="18"/>
      <c r="H364" s="158"/>
      <c r="I364" s="159"/>
      <c r="J364" s="160"/>
      <c r="K364" s="83">
        <f t="shared" si="36"/>
        <v>0</v>
      </c>
      <c r="L364" s="84">
        <v>4216.2331666666669</v>
      </c>
      <c r="M364" s="85">
        <f t="shared" si="37"/>
        <v>0</v>
      </c>
      <c r="N364" s="86"/>
    </row>
    <row r="365" spans="2:14" s="94" customFormat="1" ht="48" hidden="1" outlineLevel="1" x14ac:dyDescent="0.35">
      <c r="B365" s="7" t="s">
        <v>311</v>
      </c>
      <c r="C365" s="80" t="s">
        <v>931</v>
      </c>
      <c r="D365" s="118" t="s">
        <v>691</v>
      </c>
      <c r="E365" s="82"/>
      <c r="F365" s="154"/>
      <c r="G365" s="18"/>
      <c r="H365" s="164"/>
      <c r="I365" s="165"/>
      <c r="J365" s="166"/>
      <c r="K365" s="83">
        <f t="shared" si="36"/>
        <v>0</v>
      </c>
      <c r="L365" s="84">
        <v>4216.2331666666669</v>
      </c>
      <c r="M365" s="85">
        <f t="shared" si="37"/>
        <v>0</v>
      </c>
      <c r="N365" s="86"/>
    </row>
    <row r="366" spans="2:14" s="94" customFormat="1" hidden="1" outlineLevel="1" x14ac:dyDescent="0.35">
      <c r="B366" s="8"/>
      <c r="C366" s="109"/>
      <c r="D366" s="110" t="s">
        <v>694</v>
      </c>
      <c r="E366" s="116"/>
      <c r="F366" s="14"/>
      <c r="G366" s="15"/>
      <c r="H366" s="15"/>
      <c r="I366" s="15"/>
      <c r="J366" s="16"/>
      <c r="K366" s="76">
        <f t="shared" si="36"/>
        <v>0</v>
      </c>
      <c r="L366" s="112"/>
      <c r="M366" s="88">
        <f t="shared" si="37"/>
        <v>0</v>
      </c>
      <c r="N366" s="86"/>
    </row>
    <row r="367" spans="2:14" s="94" customFormat="1" ht="48" hidden="1" outlineLevel="1" x14ac:dyDescent="0.35">
      <c r="B367" s="7" t="s">
        <v>314</v>
      </c>
      <c r="C367" s="80" t="s">
        <v>931</v>
      </c>
      <c r="D367" s="118" t="s">
        <v>696</v>
      </c>
      <c r="E367" s="82"/>
      <c r="F367" s="170"/>
      <c r="G367" s="171"/>
      <c r="H367" s="18"/>
      <c r="I367" s="155"/>
      <c r="J367" s="157"/>
      <c r="K367" s="83">
        <f t="shared" si="36"/>
        <v>0</v>
      </c>
      <c r="L367" s="84">
        <v>4216.2331666666669</v>
      </c>
      <c r="M367" s="85">
        <f t="shared" si="37"/>
        <v>0</v>
      </c>
      <c r="N367" s="86"/>
    </row>
    <row r="368" spans="2:14" s="94" customFormat="1" ht="48" hidden="1" outlineLevel="1" x14ac:dyDescent="0.35">
      <c r="B368" s="7" t="s">
        <v>316</v>
      </c>
      <c r="C368" s="80" t="s">
        <v>931</v>
      </c>
      <c r="D368" s="118" t="s">
        <v>697</v>
      </c>
      <c r="E368" s="82"/>
      <c r="F368" s="168"/>
      <c r="G368" s="172"/>
      <c r="H368" s="18"/>
      <c r="I368" s="158"/>
      <c r="J368" s="160"/>
      <c r="K368" s="83">
        <f t="shared" si="36"/>
        <v>0</v>
      </c>
      <c r="L368" s="84">
        <v>4216.2331666666669</v>
      </c>
      <c r="M368" s="85">
        <f t="shared" si="37"/>
        <v>0</v>
      </c>
      <c r="N368" s="86"/>
    </row>
    <row r="369" spans="2:14" s="94" customFormat="1" ht="48" hidden="1" outlineLevel="1" x14ac:dyDescent="0.35">
      <c r="B369" s="7" t="s">
        <v>318</v>
      </c>
      <c r="C369" s="80" t="s">
        <v>931</v>
      </c>
      <c r="D369" s="118" t="s">
        <v>698</v>
      </c>
      <c r="E369" s="82"/>
      <c r="F369" s="168"/>
      <c r="G369" s="172"/>
      <c r="H369" s="18"/>
      <c r="I369" s="158"/>
      <c r="J369" s="160"/>
      <c r="K369" s="83">
        <f t="shared" si="36"/>
        <v>0</v>
      </c>
      <c r="L369" s="84">
        <v>4216.2331666666669</v>
      </c>
      <c r="M369" s="85">
        <f t="shared" si="37"/>
        <v>0</v>
      </c>
      <c r="N369" s="86"/>
    </row>
    <row r="370" spans="2:14" s="94" customFormat="1" ht="48" hidden="1" outlineLevel="1" x14ac:dyDescent="0.35">
      <c r="B370" s="7" t="s">
        <v>319</v>
      </c>
      <c r="C370" s="80" t="s">
        <v>931</v>
      </c>
      <c r="D370" s="118" t="s">
        <v>699</v>
      </c>
      <c r="E370" s="82"/>
      <c r="F370" s="168"/>
      <c r="G370" s="172"/>
      <c r="H370" s="18"/>
      <c r="I370" s="158"/>
      <c r="J370" s="160"/>
      <c r="K370" s="83">
        <f t="shared" si="36"/>
        <v>0</v>
      </c>
      <c r="L370" s="84">
        <v>4216.2331666666669</v>
      </c>
      <c r="M370" s="85">
        <f t="shared" si="37"/>
        <v>0</v>
      </c>
      <c r="N370" s="86"/>
    </row>
    <row r="371" spans="2:14" s="94" customFormat="1" ht="48" hidden="1" outlineLevel="1" x14ac:dyDescent="0.35">
      <c r="B371" s="7" t="s">
        <v>810</v>
      </c>
      <c r="C371" s="80" t="s">
        <v>931</v>
      </c>
      <c r="D371" s="118" t="s">
        <v>700</v>
      </c>
      <c r="E371" s="82"/>
      <c r="F371" s="168"/>
      <c r="G371" s="172"/>
      <c r="H371" s="18"/>
      <c r="I371" s="158"/>
      <c r="J371" s="160"/>
      <c r="K371" s="83">
        <f t="shared" si="36"/>
        <v>0</v>
      </c>
      <c r="L371" s="84">
        <v>4216.2331666666669</v>
      </c>
      <c r="M371" s="85">
        <f t="shared" si="37"/>
        <v>0</v>
      </c>
      <c r="N371" s="86"/>
    </row>
    <row r="372" spans="2:14" s="94" customFormat="1" ht="48" hidden="1" outlineLevel="1" x14ac:dyDescent="0.35">
      <c r="B372" s="7" t="s">
        <v>811</v>
      </c>
      <c r="C372" s="80" t="s">
        <v>931</v>
      </c>
      <c r="D372" s="118" t="s">
        <v>701</v>
      </c>
      <c r="E372" s="82"/>
      <c r="F372" s="168"/>
      <c r="G372" s="172"/>
      <c r="H372" s="18"/>
      <c r="I372" s="158"/>
      <c r="J372" s="160"/>
      <c r="K372" s="83">
        <f t="shared" si="36"/>
        <v>0</v>
      </c>
      <c r="L372" s="84">
        <v>4216.2331666666669</v>
      </c>
      <c r="M372" s="85">
        <f t="shared" si="37"/>
        <v>0</v>
      </c>
      <c r="N372" s="86"/>
    </row>
    <row r="373" spans="2:14" s="94" customFormat="1" ht="48" hidden="1" outlineLevel="1" x14ac:dyDescent="0.35">
      <c r="B373" s="7" t="s">
        <v>812</v>
      </c>
      <c r="C373" s="80" t="s">
        <v>931</v>
      </c>
      <c r="D373" s="118" t="s">
        <v>702</v>
      </c>
      <c r="E373" s="82"/>
      <c r="F373" s="168"/>
      <c r="G373" s="172"/>
      <c r="H373" s="18"/>
      <c r="I373" s="158"/>
      <c r="J373" s="160"/>
      <c r="K373" s="83">
        <f t="shared" si="36"/>
        <v>0</v>
      </c>
      <c r="L373" s="84">
        <v>4216.2331666666669</v>
      </c>
      <c r="M373" s="85">
        <f t="shared" si="37"/>
        <v>0</v>
      </c>
      <c r="N373" s="86"/>
    </row>
    <row r="374" spans="2:14" s="94" customFormat="1" ht="48" hidden="1" outlineLevel="1" x14ac:dyDescent="0.35">
      <c r="B374" s="7" t="s">
        <v>813</v>
      </c>
      <c r="C374" s="80" t="s">
        <v>931</v>
      </c>
      <c r="D374" s="118" t="s">
        <v>703</v>
      </c>
      <c r="E374" s="82"/>
      <c r="F374" s="167"/>
      <c r="G374" s="173"/>
      <c r="H374" s="18"/>
      <c r="I374" s="164"/>
      <c r="J374" s="166"/>
      <c r="K374" s="83">
        <f t="shared" si="36"/>
        <v>0</v>
      </c>
      <c r="L374" s="84">
        <v>4216.2331666666669</v>
      </c>
      <c r="M374" s="85">
        <f t="shared" si="37"/>
        <v>0</v>
      </c>
      <c r="N374" s="86"/>
    </row>
    <row r="375" spans="2:14" s="94" customFormat="1" hidden="1" outlineLevel="1" x14ac:dyDescent="0.35">
      <c r="B375" s="8"/>
      <c r="C375" s="109"/>
      <c r="D375" s="110" t="s">
        <v>713</v>
      </c>
      <c r="E375" s="116"/>
      <c r="F375" s="14"/>
      <c r="G375" s="15"/>
      <c r="H375" s="15"/>
      <c r="I375" s="15"/>
      <c r="J375" s="16"/>
      <c r="K375" s="76">
        <f t="shared" si="36"/>
        <v>0</v>
      </c>
      <c r="L375" s="112"/>
      <c r="M375" s="88">
        <f t="shared" si="37"/>
        <v>0</v>
      </c>
      <c r="N375" s="86"/>
    </row>
    <row r="376" spans="2:14" s="94" customFormat="1" ht="48" hidden="1" outlineLevel="1" x14ac:dyDescent="0.35">
      <c r="B376" s="7" t="s">
        <v>814</v>
      </c>
      <c r="C376" s="80" t="s">
        <v>931</v>
      </c>
      <c r="D376" s="118" t="s">
        <v>705</v>
      </c>
      <c r="E376" s="82"/>
      <c r="F376" s="170"/>
      <c r="G376" s="156"/>
      <c r="H376" s="171"/>
      <c r="I376" s="19"/>
      <c r="J376" s="174"/>
      <c r="K376" s="83">
        <f t="shared" si="36"/>
        <v>0</v>
      </c>
      <c r="L376" s="84">
        <v>4216.2331666666669</v>
      </c>
      <c r="M376" s="85">
        <f t="shared" si="37"/>
        <v>0</v>
      </c>
      <c r="N376" s="86"/>
    </row>
    <row r="377" spans="2:14" s="94" customFormat="1" ht="48" hidden="1" outlineLevel="1" x14ac:dyDescent="0.35">
      <c r="B377" s="7" t="s">
        <v>815</v>
      </c>
      <c r="C377" s="80" t="s">
        <v>931</v>
      </c>
      <c r="D377" s="118" t="s">
        <v>706</v>
      </c>
      <c r="E377" s="82"/>
      <c r="F377" s="168"/>
      <c r="G377" s="159"/>
      <c r="H377" s="172"/>
      <c r="I377" s="19"/>
      <c r="J377" s="175"/>
      <c r="K377" s="83">
        <f t="shared" si="36"/>
        <v>0</v>
      </c>
      <c r="L377" s="84">
        <v>4216.2331666666669</v>
      </c>
      <c r="M377" s="85">
        <f t="shared" si="37"/>
        <v>0</v>
      </c>
      <c r="N377" s="86"/>
    </row>
    <row r="378" spans="2:14" s="94" customFormat="1" ht="48" hidden="1" outlineLevel="1" x14ac:dyDescent="0.35">
      <c r="B378" s="7" t="s">
        <v>816</v>
      </c>
      <c r="C378" s="80" t="s">
        <v>931</v>
      </c>
      <c r="D378" s="118" t="s">
        <v>707</v>
      </c>
      <c r="E378" s="82"/>
      <c r="F378" s="168"/>
      <c r="G378" s="159"/>
      <c r="H378" s="172"/>
      <c r="I378" s="19"/>
      <c r="J378" s="175"/>
      <c r="K378" s="83">
        <f t="shared" si="36"/>
        <v>0</v>
      </c>
      <c r="L378" s="84">
        <v>4216.2331666666669</v>
      </c>
      <c r="M378" s="85">
        <f t="shared" si="37"/>
        <v>0</v>
      </c>
      <c r="N378" s="86"/>
    </row>
    <row r="379" spans="2:14" s="94" customFormat="1" ht="48" hidden="1" outlineLevel="1" x14ac:dyDescent="0.35">
      <c r="B379" s="7" t="s">
        <v>817</v>
      </c>
      <c r="C379" s="80" t="s">
        <v>931</v>
      </c>
      <c r="D379" s="118" t="s">
        <v>708</v>
      </c>
      <c r="E379" s="82"/>
      <c r="F379" s="168"/>
      <c r="G379" s="159"/>
      <c r="H379" s="172"/>
      <c r="I379" s="19"/>
      <c r="J379" s="175"/>
      <c r="K379" s="83">
        <f t="shared" si="36"/>
        <v>0</v>
      </c>
      <c r="L379" s="84">
        <v>4216.2331666666669</v>
      </c>
      <c r="M379" s="85">
        <f t="shared" si="37"/>
        <v>0</v>
      </c>
      <c r="N379" s="86"/>
    </row>
    <row r="380" spans="2:14" s="94" customFormat="1" ht="48" hidden="1" outlineLevel="1" x14ac:dyDescent="0.35">
      <c r="B380" s="7" t="s">
        <v>818</v>
      </c>
      <c r="C380" s="80" t="s">
        <v>931</v>
      </c>
      <c r="D380" s="118" t="s">
        <v>709</v>
      </c>
      <c r="E380" s="82"/>
      <c r="F380" s="168"/>
      <c r="G380" s="159"/>
      <c r="H380" s="172"/>
      <c r="I380" s="19"/>
      <c r="J380" s="175"/>
      <c r="K380" s="83">
        <f t="shared" si="36"/>
        <v>0</v>
      </c>
      <c r="L380" s="84">
        <v>4216.2331666666669</v>
      </c>
      <c r="M380" s="85">
        <f t="shared" si="37"/>
        <v>0</v>
      </c>
      <c r="N380" s="86"/>
    </row>
    <row r="381" spans="2:14" s="94" customFormat="1" ht="48" hidden="1" outlineLevel="1" x14ac:dyDescent="0.35">
      <c r="B381" s="7" t="s">
        <v>819</v>
      </c>
      <c r="C381" s="80" t="s">
        <v>931</v>
      </c>
      <c r="D381" s="118" t="s">
        <v>710</v>
      </c>
      <c r="E381" s="82"/>
      <c r="F381" s="168"/>
      <c r="G381" s="159"/>
      <c r="H381" s="172"/>
      <c r="I381" s="19"/>
      <c r="J381" s="175"/>
      <c r="K381" s="83">
        <f t="shared" si="36"/>
        <v>0</v>
      </c>
      <c r="L381" s="84">
        <v>4216.2331666666669</v>
      </c>
      <c r="M381" s="85">
        <f t="shared" si="37"/>
        <v>0</v>
      </c>
      <c r="N381" s="86"/>
    </row>
    <row r="382" spans="2:14" s="94" customFormat="1" ht="48" hidden="1" outlineLevel="1" x14ac:dyDescent="0.35">
      <c r="B382" s="7" t="s">
        <v>820</v>
      </c>
      <c r="C382" s="80" t="s">
        <v>931</v>
      </c>
      <c r="D382" s="118" t="s">
        <v>711</v>
      </c>
      <c r="E382" s="82"/>
      <c r="F382" s="168"/>
      <c r="G382" s="159"/>
      <c r="H382" s="172"/>
      <c r="I382" s="19"/>
      <c r="J382" s="175"/>
      <c r="K382" s="83">
        <f t="shared" si="36"/>
        <v>0</v>
      </c>
      <c r="L382" s="84">
        <v>4216.2331666666669</v>
      </c>
      <c r="M382" s="85">
        <f t="shared" si="37"/>
        <v>0</v>
      </c>
      <c r="N382" s="86"/>
    </row>
    <row r="383" spans="2:14" s="94" customFormat="1" ht="48" hidden="1" outlineLevel="1" x14ac:dyDescent="0.35">
      <c r="B383" s="7" t="s">
        <v>821</v>
      </c>
      <c r="C383" s="80" t="s">
        <v>931</v>
      </c>
      <c r="D383" s="118" t="s">
        <v>712</v>
      </c>
      <c r="E383" s="82"/>
      <c r="F383" s="167"/>
      <c r="G383" s="165"/>
      <c r="H383" s="173"/>
      <c r="I383" s="19"/>
      <c r="J383" s="176"/>
      <c r="K383" s="83">
        <f t="shared" si="36"/>
        <v>0</v>
      </c>
      <c r="L383" s="84">
        <v>4216.2331666666669</v>
      </c>
      <c r="M383" s="85">
        <f t="shared" si="37"/>
        <v>0</v>
      </c>
      <c r="N383" s="86"/>
    </row>
    <row r="384" spans="2:14" s="94" customFormat="1" hidden="1" outlineLevel="1" x14ac:dyDescent="0.35">
      <c r="B384" s="8"/>
      <c r="C384" s="109"/>
      <c r="D384" s="110" t="s">
        <v>714</v>
      </c>
      <c r="E384" s="116"/>
      <c r="F384" s="14"/>
      <c r="G384" s="15"/>
      <c r="H384" s="15"/>
      <c r="I384" s="15"/>
      <c r="J384" s="16"/>
      <c r="K384" s="76">
        <f t="shared" si="36"/>
        <v>0</v>
      </c>
      <c r="L384" s="112"/>
      <c r="M384" s="88">
        <f t="shared" si="37"/>
        <v>0</v>
      </c>
      <c r="N384" s="86"/>
    </row>
    <row r="385" spans="2:14" s="94" customFormat="1" ht="48" hidden="1" outlineLevel="1" x14ac:dyDescent="0.35">
      <c r="B385" s="7" t="s">
        <v>822</v>
      </c>
      <c r="C385" s="80" t="s">
        <v>931</v>
      </c>
      <c r="D385" s="118" t="s">
        <v>716</v>
      </c>
      <c r="E385" s="82"/>
      <c r="F385" s="170"/>
      <c r="G385" s="156"/>
      <c r="H385" s="156"/>
      <c r="I385" s="171"/>
      <c r="J385" s="20">
        <v>1</v>
      </c>
      <c r="K385" s="83">
        <f t="shared" si="36"/>
        <v>1</v>
      </c>
      <c r="L385" s="84">
        <v>4216.2331666666669</v>
      </c>
      <c r="M385" s="85">
        <f t="shared" si="37"/>
        <v>4216.2331666666669</v>
      </c>
      <c r="N385" s="86"/>
    </row>
    <row r="386" spans="2:14" s="94" customFormat="1" ht="48" hidden="1" outlineLevel="1" x14ac:dyDescent="0.35">
      <c r="B386" s="7" t="s">
        <v>823</v>
      </c>
      <c r="C386" s="80" t="s">
        <v>931</v>
      </c>
      <c r="D386" s="118" t="s">
        <v>717</v>
      </c>
      <c r="E386" s="82"/>
      <c r="F386" s="168"/>
      <c r="G386" s="159"/>
      <c r="H386" s="159"/>
      <c r="I386" s="172"/>
      <c r="J386" s="20">
        <v>1</v>
      </c>
      <c r="K386" s="83">
        <f t="shared" si="36"/>
        <v>1</v>
      </c>
      <c r="L386" s="84">
        <v>4216.2331666666669</v>
      </c>
      <c r="M386" s="85">
        <f t="shared" si="37"/>
        <v>4216.2331666666669</v>
      </c>
      <c r="N386" s="86"/>
    </row>
    <row r="387" spans="2:14" s="94" customFormat="1" ht="48" hidden="1" outlineLevel="1" x14ac:dyDescent="0.35">
      <c r="B387" s="7" t="s">
        <v>824</v>
      </c>
      <c r="C387" s="80" t="s">
        <v>931</v>
      </c>
      <c r="D387" s="118" t="s">
        <v>718</v>
      </c>
      <c r="E387" s="82"/>
      <c r="F387" s="168"/>
      <c r="G387" s="159"/>
      <c r="H387" s="159"/>
      <c r="I387" s="172"/>
      <c r="J387" s="20">
        <v>1</v>
      </c>
      <c r="K387" s="83">
        <f t="shared" si="36"/>
        <v>1</v>
      </c>
      <c r="L387" s="84">
        <v>4216.2331666666669</v>
      </c>
      <c r="M387" s="85">
        <f t="shared" si="37"/>
        <v>4216.2331666666669</v>
      </c>
      <c r="N387" s="86"/>
    </row>
    <row r="388" spans="2:14" s="94" customFormat="1" ht="48" hidden="1" outlineLevel="1" x14ac:dyDescent="0.35">
      <c r="B388" s="7" t="s">
        <v>825</v>
      </c>
      <c r="C388" s="80" t="s">
        <v>931</v>
      </c>
      <c r="D388" s="118" t="s">
        <v>719</v>
      </c>
      <c r="E388" s="82"/>
      <c r="F388" s="168"/>
      <c r="G388" s="159"/>
      <c r="H388" s="159"/>
      <c r="I388" s="172"/>
      <c r="J388" s="20">
        <v>1</v>
      </c>
      <c r="K388" s="83">
        <f t="shared" si="36"/>
        <v>1</v>
      </c>
      <c r="L388" s="84">
        <v>4216.2331666666669</v>
      </c>
      <c r="M388" s="85">
        <f t="shared" si="37"/>
        <v>4216.2331666666669</v>
      </c>
      <c r="N388" s="86"/>
    </row>
    <row r="389" spans="2:14" s="94" customFormat="1" ht="48" hidden="1" outlineLevel="1" x14ac:dyDescent="0.35">
      <c r="B389" s="7" t="s">
        <v>826</v>
      </c>
      <c r="C389" s="80" t="s">
        <v>931</v>
      </c>
      <c r="D389" s="118" t="s">
        <v>720</v>
      </c>
      <c r="E389" s="82"/>
      <c r="F389" s="168"/>
      <c r="G389" s="159"/>
      <c r="H389" s="159"/>
      <c r="I389" s="172"/>
      <c r="J389" s="20">
        <v>1</v>
      </c>
      <c r="K389" s="83">
        <f t="shared" si="36"/>
        <v>1</v>
      </c>
      <c r="L389" s="84">
        <v>4216.2331666666669</v>
      </c>
      <c r="M389" s="85">
        <f t="shared" si="37"/>
        <v>4216.2331666666669</v>
      </c>
      <c r="N389" s="86"/>
    </row>
    <row r="390" spans="2:14" s="94" customFormat="1" ht="48" hidden="1" outlineLevel="1" x14ac:dyDescent="0.35">
      <c r="B390" s="7" t="s">
        <v>827</v>
      </c>
      <c r="C390" s="80" t="s">
        <v>931</v>
      </c>
      <c r="D390" s="118" t="s">
        <v>721</v>
      </c>
      <c r="E390" s="82"/>
      <c r="F390" s="168"/>
      <c r="G390" s="159"/>
      <c r="H390" s="159"/>
      <c r="I390" s="172"/>
      <c r="J390" s="20">
        <v>1</v>
      </c>
      <c r="K390" s="83">
        <f t="shared" si="36"/>
        <v>1</v>
      </c>
      <c r="L390" s="84">
        <v>4216.2331666666669</v>
      </c>
      <c r="M390" s="85">
        <f t="shared" si="37"/>
        <v>4216.2331666666669</v>
      </c>
      <c r="N390" s="86"/>
    </row>
    <row r="391" spans="2:14" s="94" customFormat="1" ht="48" hidden="1" outlineLevel="1" x14ac:dyDescent="0.35">
      <c r="B391" s="7" t="s">
        <v>828</v>
      </c>
      <c r="C391" s="80" t="s">
        <v>931</v>
      </c>
      <c r="D391" s="118" t="s">
        <v>722</v>
      </c>
      <c r="E391" s="82"/>
      <c r="F391" s="168"/>
      <c r="G391" s="159"/>
      <c r="H391" s="159"/>
      <c r="I391" s="172"/>
      <c r="J391" s="20">
        <v>1</v>
      </c>
      <c r="K391" s="83">
        <f t="shared" si="36"/>
        <v>1</v>
      </c>
      <c r="L391" s="84">
        <v>4216.2331666666669</v>
      </c>
      <c r="M391" s="85">
        <f t="shared" si="37"/>
        <v>4216.2331666666669</v>
      </c>
      <c r="N391" s="86"/>
    </row>
    <row r="392" spans="2:14" s="94" customFormat="1" ht="48" hidden="1" outlineLevel="1" x14ac:dyDescent="0.35">
      <c r="B392" s="7" t="s">
        <v>829</v>
      </c>
      <c r="C392" s="80" t="s">
        <v>931</v>
      </c>
      <c r="D392" s="118" t="s">
        <v>723</v>
      </c>
      <c r="E392" s="82"/>
      <c r="F392" s="167"/>
      <c r="G392" s="165"/>
      <c r="H392" s="165"/>
      <c r="I392" s="173"/>
      <c r="J392" s="20">
        <v>1</v>
      </c>
      <c r="K392" s="83">
        <f t="shared" si="36"/>
        <v>1</v>
      </c>
      <c r="L392" s="84">
        <v>4216.2331666666669</v>
      </c>
      <c r="M392" s="85">
        <f t="shared" si="37"/>
        <v>4216.2331666666669</v>
      </c>
      <c r="N392" s="86"/>
    </row>
    <row r="393" spans="2:14" s="94" customFormat="1" hidden="1" outlineLevel="1" x14ac:dyDescent="0.35">
      <c r="B393" s="8"/>
      <c r="C393" s="109"/>
      <c r="D393" s="110" t="s">
        <v>310</v>
      </c>
      <c r="E393" s="116"/>
      <c r="F393" s="14"/>
      <c r="G393" s="15"/>
      <c r="H393" s="15"/>
      <c r="I393" s="15"/>
      <c r="J393" s="16"/>
      <c r="K393" s="76">
        <f t="shared" si="36"/>
        <v>0</v>
      </c>
      <c r="L393" s="112"/>
      <c r="M393" s="88">
        <f t="shared" si="37"/>
        <v>0</v>
      </c>
      <c r="N393" s="86"/>
    </row>
    <row r="394" spans="2:14" s="94" customFormat="1" ht="72" hidden="1" outlineLevel="1" x14ac:dyDescent="0.35">
      <c r="B394" s="7" t="s">
        <v>830</v>
      </c>
      <c r="C394" s="80" t="s">
        <v>931</v>
      </c>
      <c r="D394" s="118" t="s">
        <v>312</v>
      </c>
      <c r="E394" s="169" t="s">
        <v>313</v>
      </c>
      <c r="F394" s="17"/>
      <c r="G394" s="18"/>
      <c r="H394" s="18"/>
      <c r="I394" s="19"/>
      <c r="J394" s="20">
        <v>2</v>
      </c>
      <c r="K394" s="83">
        <f t="shared" si="36"/>
        <v>2</v>
      </c>
      <c r="L394" s="84">
        <v>992.82478333333336</v>
      </c>
      <c r="M394" s="85">
        <f t="shared" si="37"/>
        <v>1985.6495666666667</v>
      </c>
      <c r="N394" s="86"/>
    </row>
    <row r="395" spans="2:14" s="94" customFormat="1" ht="48" hidden="1" outlineLevel="1" x14ac:dyDescent="0.35">
      <c r="B395" s="7" t="s">
        <v>831</v>
      </c>
      <c r="C395" s="80" t="s">
        <v>931</v>
      </c>
      <c r="D395" s="118" t="s">
        <v>315</v>
      </c>
      <c r="E395" s="169" t="s">
        <v>313</v>
      </c>
      <c r="F395" s="17"/>
      <c r="G395" s="18"/>
      <c r="H395" s="18"/>
      <c r="I395" s="19"/>
      <c r="J395" s="20">
        <v>2</v>
      </c>
      <c r="K395" s="83">
        <f t="shared" si="36"/>
        <v>2</v>
      </c>
      <c r="L395" s="84">
        <v>712.89743333333342</v>
      </c>
      <c r="M395" s="85">
        <f t="shared" si="37"/>
        <v>1425.7948666666668</v>
      </c>
      <c r="N395" s="86"/>
    </row>
    <row r="396" spans="2:14" s="94" customFormat="1" hidden="1" outlineLevel="1" x14ac:dyDescent="0.35">
      <c r="B396" s="7" t="s">
        <v>832</v>
      </c>
      <c r="C396" s="80" t="s">
        <v>931</v>
      </c>
      <c r="D396" s="118" t="s">
        <v>317</v>
      </c>
      <c r="E396" s="169" t="s">
        <v>50</v>
      </c>
      <c r="F396" s="17"/>
      <c r="G396" s="18"/>
      <c r="H396" s="18"/>
      <c r="I396" s="19"/>
      <c r="J396" s="20">
        <v>75</v>
      </c>
      <c r="K396" s="83">
        <f t="shared" si="36"/>
        <v>75</v>
      </c>
      <c r="L396" s="84">
        <v>9.1163964933333332</v>
      </c>
      <c r="M396" s="85">
        <f t="shared" si="37"/>
        <v>683.729737</v>
      </c>
      <c r="N396" s="86"/>
    </row>
    <row r="397" spans="2:14" s="94" customFormat="1" hidden="1" outlineLevel="1" x14ac:dyDescent="0.35">
      <c r="B397" s="7" t="s">
        <v>833</v>
      </c>
      <c r="C397" s="80" t="s">
        <v>931</v>
      </c>
      <c r="D397" s="118" t="s">
        <v>677</v>
      </c>
      <c r="E397" s="169" t="s">
        <v>50</v>
      </c>
      <c r="F397" s="17"/>
      <c r="G397" s="18"/>
      <c r="H397" s="18"/>
      <c r="I397" s="19"/>
      <c r="J397" s="20">
        <v>100</v>
      </c>
      <c r="K397" s="83">
        <f t="shared" si="36"/>
        <v>100</v>
      </c>
      <c r="L397" s="84">
        <v>15.110629866666669</v>
      </c>
      <c r="M397" s="85">
        <f t="shared" si="37"/>
        <v>1511.0629866666668</v>
      </c>
      <c r="N397" s="86"/>
    </row>
    <row r="398" spans="2:14" s="94" customFormat="1" hidden="1" outlineLevel="1" x14ac:dyDescent="0.35">
      <c r="B398" s="8"/>
      <c r="C398" s="109"/>
      <c r="D398" s="110" t="s">
        <v>704</v>
      </c>
      <c r="E398" s="116"/>
      <c r="F398" s="14"/>
      <c r="G398" s="15"/>
      <c r="H398" s="15"/>
      <c r="I398" s="15"/>
      <c r="J398" s="16"/>
      <c r="K398" s="76">
        <f t="shared" si="36"/>
        <v>0</v>
      </c>
      <c r="L398" s="112"/>
      <c r="M398" s="88">
        <f t="shared" si="37"/>
        <v>0</v>
      </c>
      <c r="N398" s="86"/>
    </row>
    <row r="399" spans="2:14" s="94" customFormat="1" hidden="1" outlineLevel="1" x14ac:dyDescent="0.35">
      <c r="B399" s="7" t="s">
        <v>834</v>
      </c>
      <c r="C399" s="80" t="s">
        <v>931</v>
      </c>
      <c r="D399" s="118" t="s">
        <v>678</v>
      </c>
      <c r="E399" s="169" t="s">
        <v>112</v>
      </c>
      <c r="F399" s="17"/>
      <c r="G399" s="18"/>
      <c r="H399" s="18"/>
      <c r="I399" s="19"/>
      <c r="J399" s="20"/>
      <c r="K399" s="83">
        <f t="shared" si="36"/>
        <v>0</v>
      </c>
      <c r="L399" s="84">
        <v>1493.4743333333336</v>
      </c>
      <c r="M399" s="85">
        <f t="shared" si="37"/>
        <v>0</v>
      </c>
      <c r="N399" s="86"/>
    </row>
    <row r="400" spans="2:14" s="94" customFormat="1" ht="48" hidden="1" outlineLevel="1" x14ac:dyDescent="0.35">
      <c r="B400" s="7" t="s">
        <v>835</v>
      </c>
      <c r="C400" s="80" t="s">
        <v>931</v>
      </c>
      <c r="D400" s="118" t="s">
        <v>930</v>
      </c>
      <c r="E400" s="169" t="s">
        <v>112</v>
      </c>
      <c r="F400" s="17"/>
      <c r="G400" s="18"/>
      <c r="H400" s="18"/>
      <c r="I400" s="19"/>
      <c r="J400" s="20"/>
      <c r="K400" s="83">
        <f t="shared" si="36"/>
        <v>0</v>
      </c>
      <c r="L400" s="84">
        <v>41455.270000000004</v>
      </c>
      <c r="M400" s="85">
        <f t="shared" si="37"/>
        <v>0</v>
      </c>
      <c r="N400" s="86"/>
    </row>
    <row r="401" spans="2:14" s="94" customFormat="1" ht="48" hidden="1" outlineLevel="1" x14ac:dyDescent="0.35">
      <c r="B401" s="7" t="s">
        <v>836</v>
      </c>
      <c r="C401" s="80" t="s">
        <v>931</v>
      </c>
      <c r="D401" s="118" t="s">
        <v>695</v>
      </c>
      <c r="E401" s="169" t="s">
        <v>112</v>
      </c>
      <c r="F401" s="17"/>
      <c r="G401" s="18"/>
      <c r="H401" s="18"/>
      <c r="I401" s="19"/>
      <c r="J401" s="20">
        <v>2</v>
      </c>
      <c r="K401" s="83">
        <f t="shared" si="36"/>
        <v>2</v>
      </c>
      <c r="L401" s="84">
        <v>9963.2000000000007</v>
      </c>
      <c r="M401" s="85">
        <f t="shared" si="37"/>
        <v>19926.400000000001</v>
      </c>
      <c r="N401" s="86"/>
    </row>
    <row r="402" spans="2:14" s="94" customFormat="1" ht="48" hidden="1" outlineLevel="1" x14ac:dyDescent="0.35">
      <c r="B402" s="7" t="s">
        <v>837</v>
      </c>
      <c r="C402" s="80" t="s">
        <v>931</v>
      </c>
      <c r="D402" s="118" t="s">
        <v>715</v>
      </c>
      <c r="E402" s="169" t="s">
        <v>112</v>
      </c>
      <c r="F402" s="17"/>
      <c r="G402" s="18"/>
      <c r="H402" s="18"/>
      <c r="I402" s="19"/>
      <c r="J402" s="20">
        <v>2</v>
      </c>
      <c r="K402" s="83">
        <f t="shared" si="36"/>
        <v>2</v>
      </c>
      <c r="L402" s="84">
        <v>8368.9249999999993</v>
      </c>
      <c r="M402" s="85">
        <f t="shared" si="37"/>
        <v>16737.849999999999</v>
      </c>
      <c r="N402" s="86"/>
    </row>
    <row r="403" spans="2:14" s="94" customFormat="1" ht="48.75" hidden="1" outlineLevel="1" thickBot="1" x14ac:dyDescent="0.4">
      <c r="B403" s="7" t="s">
        <v>838</v>
      </c>
      <c r="C403" s="80" t="s">
        <v>931</v>
      </c>
      <c r="D403" s="118" t="s">
        <v>679</v>
      </c>
      <c r="E403" s="169" t="s">
        <v>112</v>
      </c>
      <c r="F403" s="17"/>
      <c r="G403" s="18"/>
      <c r="H403" s="18"/>
      <c r="I403" s="19"/>
      <c r="J403" s="20"/>
      <c r="K403" s="83">
        <f t="shared" si="36"/>
        <v>0</v>
      </c>
      <c r="L403" s="84">
        <v>6534.4250000000002</v>
      </c>
      <c r="M403" s="85">
        <f t="shared" si="37"/>
        <v>0</v>
      </c>
      <c r="N403" s="86"/>
    </row>
    <row r="404" spans="2:14" s="94" customFormat="1" ht="24.75" collapsed="1" thickBot="1" x14ac:dyDescent="0.4">
      <c r="B404" s="65" t="s">
        <v>320</v>
      </c>
      <c r="C404" s="66"/>
      <c r="D404" s="67"/>
      <c r="E404" s="67"/>
      <c r="F404" s="1"/>
      <c r="G404" s="2"/>
      <c r="H404" s="2"/>
      <c r="I404" s="2"/>
      <c r="J404" s="3"/>
      <c r="K404" s="69"/>
      <c r="L404" s="95"/>
      <c r="M404" s="96">
        <f>SUM(M405:M430)</f>
        <v>138046.15236969697</v>
      </c>
      <c r="N404" s="97"/>
    </row>
    <row r="405" spans="2:14" s="94" customFormat="1" hidden="1" outlineLevel="1" x14ac:dyDescent="0.35">
      <c r="B405" s="8"/>
      <c r="C405" s="109"/>
      <c r="D405" s="110" t="s">
        <v>321</v>
      </c>
      <c r="E405" s="116"/>
      <c r="F405" s="14"/>
      <c r="G405" s="15"/>
      <c r="H405" s="15"/>
      <c r="I405" s="15"/>
      <c r="J405" s="16"/>
      <c r="K405" s="76"/>
      <c r="L405" s="112"/>
      <c r="M405" s="88"/>
      <c r="N405" s="86"/>
    </row>
    <row r="406" spans="2:14" s="94" customFormat="1" hidden="1" outlineLevel="1" x14ac:dyDescent="0.35">
      <c r="B406" s="7" t="s">
        <v>322</v>
      </c>
      <c r="C406" s="80" t="s">
        <v>931</v>
      </c>
      <c r="D406" s="118" t="s">
        <v>323</v>
      </c>
      <c r="E406" s="115" t="s">
        <v>313</v>
      </c>
      <c r="F406" s="17"/>
      <c r="G406" s="18"/>
      <c r="H406" s="18"/>
      <c r="I406" s="19"/>
      <c r="J406" s="20">
        <v>16</v>
      </c>
      <c r="K406" s="83">
        <f t="shared" ref="K406:K415" si="38">SUM(F406:J406)</f>
        <v>16</v>
      </c>
      <c r="L406" s="84">
        <v>1741.8131666666668</v>
      </c>
      <c r="M406" s="85">
        <f t="shared" ref="M406:M412" si="39">K406*L406</f>
        <v>27869.010666666669</v>
      </c>
      <c r="N406" s="86"/>
    </row>
    <row r="407" spans="2:14" s="94" customFormat="1" hidden="1" outlineLevel="1" x14ac:dyDescent="0.35">
      <c r="B407" s="7" t="s">
        <v>324</v>
      </c>
      <c r="C407" s="80" t="s">
        <v>931</v>
      </c>
      <c r="D407" s="118" t="s">
        <v>484</v>
      </c>
      <c r="E407" s="115" t="s">
        <v>313</v>
      </c>
      <c r="F407" s="17"/>
      <c r="G407" s="18"/>
      <c r="H407" s="18"/>
      <c r="I407" s="19"/>
      <c r="J407" s="20">
        <v>8</v>
      </c>
      <c r="K407" s="83">
        <f t="shared" si="38"/>
        <v>8</v>
      </c>
      <c r="L407" s="84">
        <v>849.30280000000005</v>
      </c>
      <c r="M407" s="85">
        <f t="shared" si="39"/>
        <v>6794.4224000000004</v>
      </c>
      <c r="N407" s="86"/>
    </row>
    <row r="408" spans="2:14" s="94" customFormat="1" hidden="1" outlineLevel="1" x14ac:dyDescent="0.35">
      <c r="B408" s="7" t="s">
        <v>485</v>
      </c>
      <c r="C408" s="80" t="s">
        <v>931</v>
      </c>
      <c r="D408" s="118" t="s">
        <v>325</v>
      </c>
      <c r="E408" s="115" t="s">
        <v>313</v>
      </c>
      <c r="F408" s="17"/>
      <c r="G408" s="18"/>
      <c r="H408" s="18"/>
      <c r="I408" s="19"/>
      <c r="J408" s="20">
        <v>2</v>
      </c>
      <c r="K408" s="83">
        <f t="shared" si="38"/>
        <v>2</v>
      </c>
      <c r="L408" s="84">
        <v>849.30280000000005</v>
      </c>
      <c r="M408" s="85">
        <f t="shared" si="39"/>
        <v>1698.6056000000001</v>
      </c>
      <c r="N408" s="86"/>
    </row>
    <row r="409" spans="2:14" s="94" customFormat="1" hidden="1" outlineLevel="1" x14ac:dyDescent="0.35">
      <c r="B409" s="7" t="s">
        <v>327</v>
      </c>
      <c r="C409" s="80" t="s">
        <v>931</v>
      </c>
      <c r="D409" s="118" t="s">
        <v>326</v>
      </c>
      <c r="E409" s="115" t="s">
        <v>313</v>
      </c>
      <c r="F409" s="17"/>
      <c r="G409" s="18"/>
      <c r="H409" s="18"/>
      <c r="I409" s="19"/>
      <c r="J409" s="20">
        <v>18</v>
      </c>
      <c r="K409" s="83">
        <f t="shared" si="38"/>
        <v>18</v>
      </c>
      <c r="L409" s="84">
        <v>30</v>
      </c>
      <c r="M409" s="85">
        <f t="shared" si="39"/>
        <v>540</v>
      </c>
      <c r="N409" s="86"/>
    </row>
    <row r="410" spans="2:14" s="94" customFormat="1" hidden="1" outlineLevel="1" x14ac:dyDescent="0.35">
      <c r="B410" s="7" t="s">
        <v>329</v>
      </c>
      <c r="C410" s="80" t="s">
        <v>931</v>
      </c>
      <c r="D410" s="118" t="s">
        <v>328</v>
      </c>
      <c r="E410" s="115" t="s">
        <v>313</v>
      </c>
      <c r="F410" s="17"/>
      <c r="G410" s="18"/>
      <c r="H410" s="18"/>
      <c r="I410" s="19"/>
      <c r="J410" s="20">
        <v>12</v>
      </c>
      <c r="K410" s="83">
        <f t="shared" si="38"/>
        <v>12</v>
      </c>
      <c r="L410" s="84">
        <v>47.5</v>
      </c>
      <c r="M410" s="85">
        <f t="shared" si="39"/>
        <v>570</v>
      </c>
      <c r="N410" s="86"/>
    </row>
    <row r="411" spans="2:14" s="94" customFormat="1" hidden="1" outlineLevel="1" x14ac:dyDescent="0.35">
      <c r="B411" s="7" t="s">
        <v>331</v>
      </c>
      <c r="C411" s="80" t="s">
        <v>931</v>
      </c>
      <c r="D411" s="118" t="s">
        <v>330</v>
      </c>
      <c r="E411" s="115" t="s">
        <v>313</v>
      </c>
      <c r="F411" s="17"/>
      <c r="G411" s="18"/>
      <c r="H411" s="18"/>
      <c r="I411" s="19"/>
      <c r="J411" s="20">
        <v>4</v>
      </c>
      <c r="K411" s="83">
        <f t="shared" si="38"/>
        <v>4</v>
      </c>
      <c r="L411" s="84">
        <v>261.38583333333332</v>
      </c>
      <c r="M411" s="85">
        <f t="shared" si="39"/>
        <v>1045.5433333333333</v>
      </c>
      <c r="N411" s="86"/>
    </row>
    <row r="412" spans="2:14" s="94" customFormat="1" hidden="1" outlineLevel="1" x14ac:dyDescent="0.35">
      <c r="B412" s="7" t="s">
        <v>333</v>
      </c>
      <c r="C412" s="80" t="s">
        <v>931</v>
      </c>
      <c r="D412" s="118" t="s">
        <v>332</v>
      </c>
      <c r="E412" s="115" t="s">
        <v>313</v>
      </c>
      <c r="F412" s="17"/>
      <c r="G412" s="18"/>
      <c r="H412" s="18"/>
      <c r="I412" s="19"/>
      <c r="J412" s="20">
        <v>6</v>
      </c>
      <c r="K412" s="83">
        <f t="shared" si="38"/>
        <v>6</v>
      </c>
      <c r="L412" s="84">
        <v>22.806137878787879</v>
      </c>
      <c r="M412" s="85">
        <f t="shared" si="39"/>
        <v>136.83682727272728</v>
      </c>
      <c r="N412" s="86"/>
    </row>
    <row r="413" spans="2:14" s="94" customFormat="1" hidden="1" outlineLevel="1" x14ac:dyDescent="0.35">
      <c r="B413" s="7" t="s">
        <v>335</v>
      </c>
      <c r="C413" s="80" t="s">
        <v>931</v>
      </c>
      <c r="D413" s="118" t="s">
        <v>334</v>
      </c>
      <c r="E413" s="115" t="s">
        <v>313</v>
      </c>
      <c r="F413" s="17"/>
      <c r="G413" s="18"/>
      <c r="H413" s="18"/>
      <c r="I413" s="19"/>
      <c r="J413" s="20">
        <v>4</v>
      </c>
      <c r="K413" s="83">
        <f t="shared" si="38"/>
        <v>4</v>
      </c>
      <c r="L413" s="84">
        <v>650</v>
      </c>
      <c r="M413" s="85">
        <f>K413*L413</f>
        <v>2600</v>
      </c>
      <c r="N413" s="86"/>
    </row>
    <row r="414" spans="2:14" s="94" customFormat="1" hidden="1" outlineLevel="1" x14ac:dyDescent="0.35">
      <c r="B414" s="7" t="s">
        <v>337</v>
      </c>
      <c r="C414" s="80" t="s">
        <v>931</v>
      </c>
      <c r="D414" s="118" t="s">
        <v>336</v>
      </c>
      <c r="E414" s="115" t="s">
        <v>313</v>
      </c>
      <c r="F414" s="17"/>
      <c r="G414" s="18"/>
      <c r="H414" s="18"/>
      <c r="I414" s="19"/>
      <c r="J414" s="20">
        <v>4</v>
      </c>
      <c r="K414" s="83">
        <f t="shared" si="38"/>
        <v>4</v>
      </c>
      <c r="L414" s="84">
        <v>253.81007575757576</v>
      </c>
      <c r="M414" s="85">
        <f>K414*L414</f>
        <v>1015.240303030303</v>
      </c>
      <c r="N414" s="86"/>
    </row>
    <row r="415" spans="2:14" s="94" customFormat="1" ht="48" hidden="1" outlineLevel="1" x14ac:dyDescent="0.35">
      <c r="B415" s="7" t="s">
        <v>340</v>
      </c>
      <c r="C415" s="80" t="s">
        <v>931</v>
      </c>
      <c r="D415" s="118" t="s">
        <v>338</v>
      </c>
      <c r="E415" s="115" t="s">
        <v>313</v>
      </c>
      <c r="F415" s="17"/>
      <c r="G415" s="18"/>
      <c r="H415" s="18"/>
      <c r="I415" s="19"/>
      <c r="J415" s="20">
        <v>2</v>
      </c>
      <c r="K415" s="83">
        <f t="shared" si="38"/>
        <v>2</v>
      </c>
      <c r="L415" s="84">
        <v>445.46520000000004</v>
      </c>
      <c r="M415" s="85">
        <f>K415*L415</f>
        <v>890.93040000000008</v>
      </c>
      <c r="N415" s="86"/>
    </row>
    <row r="416" spans="2:14" s="94" customFormat="1" hidden="1" outlineLevel="1" x14ac:dyDescent="0.35">
      <c r="B416" s="8"/>
      <c r="C416" s="109"/>
      <c r="D416" s="110" t="s">
        <v>339</v>
      </c>
      <c r="E416" s="116"/>
      <c r="F416" s="14"/>
      <c r="G416" s="15"/>
      <c r="H416" s="15"/>
      <c r="I416" s="15"/>
      <c r="J416" s="16"/>
      <c r="K416" s="76"/>
      <c r="L416" s="112"/>
      <c r="M416" s="88"/>
      <c r="N416" s="86"/>
    </row>
    <row r="417" spans="2:14" s="94" customFormat="1" hidden="1" outlineLevel="1" x14ac:dyDescent="0.35">
      <c r="B417" s="7" t="s">
        <v>342</v>
      </c>
      <c r="C417" s="80" t="s">
        <v>931</v>
      </c>
      <c r="D417" s="118" t="s">
        <v>341</v>
      </c>
      <c r="E417" s="115" t="s">
        <v>50</v>
      </c>
      <c r="F417" s="17"/>
      <c r="G417" s="18"/>
      <c r="H417" s="18"/>
      <c r="I417" s="19"/>
      <c r="J417" s="20">
        <v>7000</v>
      </c>
      <c r="K417" s="83">
        <f t="shared" ref="K417:K422" si="40">SUM(F417:J417)</f>
        <v>7000</v>
      </c>
      <c r="L417" s="84">
        <v>3.69</v>
      </c>
      <c r="M417" s="85">
        <f t="shared" ref="M417:M422" si="41">K417*L417</f>
        <v>25830</v>
      </c>
      <c r="N417" s="86"/>
    </row>
    <row r="418" spans="2:14" s="94" customFormat="1" hidden="1" outlineLevel="1" x14ac:dyDescent="0.35">
      <c r="B418" s="7" t="s">
        <v>344</v>
      </c>
      <c r="C418" s="80" t="s">
        <v>931</v>
      </c>
      <c r="D418" s="118" t="s">
        <v>343</v>
      </c>
      <c r="E418" s="115" t="s">
        <v>112</v>
      </c>
      <c r="F418" s="17"/>
      <c r="G418" s="18"/>
      <c r="H418" s="18"/>
      <c r="I418" s="19"/>
      <c r="J418" s="20">
        <v>750</v>
      </c>
      <c r="K418" s="83">
        <f t="shared" si="40"/>
        <v>750</v>
      </c>
      <c r="L418" s="84">
        <v>5.25</v>
      </c>
      <c r="M418" s="85">
        <f t="shared" si="41"/>
        <v>3937.5</v>
      </c>
      <c r="N418" s="86"/>
    </row>
    <row r="419" spans="2:14" s="94" customFormat="1" hidden="1" outlineLevel="1" x14ac:dyDescent="0.35">
      <c r="B419" s="7" t="s">
        <v>346</v>
      </c>
      <c r="C419" s="80" t="s">
        <v>931</v>
      </c>
      <c r="D419" s="118" t="s">
        <v>345</v>
      </c>
      <c r="E419" s="115" t="s">
        <v>112</v>
      </c>
      <c r="F419" s="17"/>
      <c r="G419" s="18"/>
      <c r="H419" s="18"/>
      <c r="I419" s="19"/>
      <c r="J419" s="20">
        <v>400</v>
      </c>
      <c r="K419" s="83">
        <f t="shared" si="40"/>
        <v>400</v>
      </c>
      <c r="L419" s="84">
        <v>43.100683333333336</v>
      </c>
      <c r="M419" s="85">
        <f t="shared" si="41"/>
        <v>17240.273333333334</v>
      </c>
      <c r="N419" s="86"/>
    </row>
    <row r="420" spans="2:14" s="94" customFormat="1" hidden="1" outlineLevel="1" x14ac:dyDescent="0.35">
      <c r="B420" s="7" t="s">
        <v>348</v>
      </c>
      <c r="C420" s="80" t="s">
        <v>931</v>
      </c>
      <c r="D420" s="118" t="s">
        <v>347</v>
      </c>
      <c r="E420" s="115" t="s">
        <v>112</v>
      </c>
      <c r="F420" s="17"/>
      <c r="G420" s="18"/>
      <c r="H420" s="18"/>
      <c r="I420" s="19"/>
      <c r="J420" s="20">
        <v>40</v>
      </c>
      <c r="K420" s="83">
        <f t="shared" si="40"/>
        <v>40</v>
      </c>
      <c r="L420" s="84">
        <v>23.863636363636363</v>
      </c>
      <c r="M420" s="85">
        <f t="shared" si="41"/>
        <v>954.5454545454545</v>
      </c>
      <c r="N420" s="86"/>
    </row>
    <row r="421" spans="2:14" s="94" customFormat="1" hidden="1" outlineLevel="1" x14ac:dyDescent="0.35">
      <c r="B421" s="7" t="s">
        <v>350</v>
      </c>
      <c r="C421" s="80" t="s">
        <v>931</v>
      </c>
      <c r="D421" s="118" t="s">
        <v>349</v>
      </c>
      <c r="E421" s="115" t="s">
        <v>112</v>
      </c>
      <c r="F421" s="17"/>
      <c r="G421" s="18"/>
      <c r="H421" s="18"/>
      <c r="I421" s="19"/>
      <c r="J421" s="20">
        <v>500</v>
      </c>
      <c r="K421" s="83">
        <f t="shared" si="40"/>
        <v>500</v>
      </c>
      <c r="L421" s="84">
        <v>33.305</v>
      </c>
      <c r="M421" s="85">
        <f t="shared" si="41"/>
        <v>16652.5</v>
      </c>
      <c r="N421" s="86"/>
    </row>
    <row r="422" spans="2:14" s="94" customFormat="1" hidden="1" outlineLevel="1" x14ac:dyDescent="0.35">
      <c r="B422" s="7" t="s">
        <v>353</v>
      </c>
      <c r="C422" s="80" t="s">
        <v>931</v>
      </c>
      <c r="D422" s="118" t="s">
        <v>351</v>
      </c>
      <c r="E422" s="115" t="s">
        <v>14</v>
      </c>
      <c r="F422" s="17"/>
      <c r="G422" s="18"/>
      <c r="H422" s="18"/>
      <c r="I422" s="19"/>
      <c r="J422" s="20">
        <v>1</v>
      </c>
      <c r="K422" s="83">
        <f t="shared" si="40"/>
        <v>1</v>
      </c>
      <c r="L422" s="84">
        <v>1863</v>
      </c>
      <c r="M422" s="85">
        <f t="shared" si="41"/>
        <v>1863</v>
      </c>
      <c r="N422" s="86"/>
    </row>
    <row r="423" spans="2:14" s="94" customFormat="1" hidden="1" outlineLevel="1" x14ac:dyDescent="0.35">
      <c r="B423" s="8"/>
      <c r="C423" s="109"/>
      <c r="D423" s="110" t="s">
        <v>352</v>
      </c>
      <c r="E423" s="116"/>
      <c r="F423" s="14"/>
      <c r="G423" s="15"/>
      <c r="H423" s="15"/>
      <c r="I423" s="15"/>
      <c r="J423" s="16"/>
      <c r="K423" s="76"/>
      <c r="L423" s="112"/>
      <c r="M423" s="88"/>
      <c r="N423" s="86"/>
    </row>
    <row r="424" spans="2:14" s="94" customFormat="1" hidden="1" outlineLevel="1" x14ac:dyDescent="0.35">
      <c r="B424" s="7" t="s">
        <v>355</v>
      </c>
      <c r="C424" s="80" t="s">
        <v>931</v>
      </c>
      <c r="D424" s="124" t="s">
        <v>354</v>
      </c>
      <c r="E424" s="123" t="s">
        <v>313</v>
      </c>
      <c r="F424" s="17"/>
      <c r="G424" s="18"/>
      <c r="H424" s="18"/>
      <c r="I424" s="19"/>
      <c r="J424" s="20">
        <v>3</v>
      </c>
      <c r="K424" s="83">
        <f>SUM(F424:J424)</f>
        <v>3</v>
      </c>
      <c r="L424" s="84">
        <v>1099.2735</v>
      </c>
      <c r="M424" s="85">
        <f>K424*L424</f>
        <v>3297.8204999999998</v>
      </c>
      <c r="N424" s="86"/>
    </row>
    <row r="425" spans="2:14" s="94" customFormat="1" hidden="1" outlineLevel="1" x14ac:dyDescent="0.35">
      <c r="B425" s="7" t="s">
        <v>357</v>
      </c>
      <c r="C425" s="80" t="s">
        <v>931</v>
      </c>
      <c r="D425" s="124" t="s">
        <v>356</v>
      </c>
      <c r="E425" s="123" t="s">
        <v>50</v>
      </c>
      <c r="F425" s="17"/>
      <c r="G425" s="18"/>
      <c r="H425" s="18"/>
      <c r="I425" s="19"/>
      <c r="J425" s="20">
        <v>120</v>
      </c>
      <c r="K425" s="83">
        <f>SUM(F425:J425)</f>
        <v>120</v>
      </c>
      <c r="L425" s="84">
        <v>23.654016666666667</v>
      </c>
      <c r="M425" s="85">
        <f>K425*L425</f>
        <v>2838.482</v>
      </c>
      <c r="N425" s="86"/>
    </row>
    <row r="426" spans="2:14" s="94" customFormat="1" hidden="1" outlineLevel="1" x14ac:dyDescent="0.35">
      <c r="B426" s="7" t="s">
        <v>359</v>
      </c>
      <c r="C426" s="80" t="s">
        <v>931</v>
      </c>
      <c r="D426" s="124" t="s">
        <v>358</v>
      </c>
      <c r="E426" s="123" t="s">
        <v>50</v>
      </c>
      <c r="F426" s="17"/>
      <c r="G426" s="18"/>
      <c r="H426" s="18"/>
      <c r="I426" s="19"/>
      <c r="J426" s="20">
        <v>30</v>
      </c>
      <c r="K426" s="83">
        <f>SUM(F426:J426)</f>
        <v>30</v>
      </c>
      <c r="L426" s="84">
        <v>15.839780000000003</v>
      </c>
      <c r="M426" s="85">
        <f>K426*L426</f>
        <v>475.19340000000011</v>
      </c>
      <c r="N426" s="86"/>
    </row>
    <row r="427" spans="2:14" s="94" customFormat="1" hidden="1" outlineLevel="1" x14ac:dyDescent="0.35">
      <c r="B427" s="7" t="s">
        <v>361</v>
      </c>
      <c r="C427" s="80" t="s">
        <v>931</v>
      </c>
      <c r="D427" s="124" t="s">
        <v>360</v>
      </c>
      <c r="E427" s="123" t="s">
        <v>50</v>
      </c>
      <c r="F427" s="17"/>
      <c r="G427" s="18"/>
      <c r="H427" s="18"/>
      <c r="I427" s="19"/>
      <c r="J427" s="20">
        <v>250</v>
      </c>
      <c r="K427" s="83">
        <f>SUM(F427:J427)</f>
        <v>250</v>
      </c>
      <c r="L427" s="84">
        <v>27.04854666666667</v>
      </c>
      <c r="M427" s="85">
        <f>K427*L427</f>
        <v>6762.1366666666672</v>
      </c>
      <c r="N427" s="86"/>
    </row>
    <row r="428" spans="2:14" s="94" customFormat="1" hidden="1" outlineLevel="1" x14ac:dyDescent="0.35">
      <c r="B428" s="7" t="s">
        <v>364</v>
      </c>
      <c r="C428" s="80" t="s">
        <v>931</v>
      </c>
      <c r="D428" s="124" t="s">
        <v>362</v>
      </c>
      <c r="E428" s="115" t="s">
        <v>313</v>
      </c>
      <c r="F428" s="17"/>
      <c r="G428" s="18"/>
      <c r="H428" s="18"/>
      <c r="I428" s="19"/>
      <c r="J428" s="20">
        <v>20</v>
      </c>
      <c r="K428" s="83">
        <f>SUM(F428:J428)</f>
        <v>20</v>
      </c>
      <c r="L428" s="84">
        <v>35.796483333333335</v>
      </c>
      <c r="M428" s="85">
        <f>K428*L428</f>
        <v>715.92966666666666</v>
      </c>
      <c r="N428" s="86"/>
    </row>
    <row r="429" spans="2:14" s="94" customFormat="1" hidden="1" outlineLevel="1" x14ac:dyDescent="0.35">
      <c r="B429" s="8"/>
      <c r="C429" s="109"/>
      <c r="D429" s="110" t="s">
        <v>363</v>
      </c>
      <c r="E429" s="116"/>
      <c r="F429" s="14"/>
      <c r="G429" s="15"/>
      <c r="H429" s="15"/>
      <c r="I429" s="15"/>
      <c r="J429" s="16"/>
      <c r="K429" s="76"/>
      <c r="L429" s="112"/>
      <c r="M429" s="88"/>
      <c r="N429" s="86"/>
    </row>
    <row r="430" spans="2:14" s="94" customFormat="1" ht="24.75" hidden="1" outlineLevel="1" thickBot="1" x14ac:dyDescent="0.4">
      <c r="B430" s="7" t="s">
        <v>483</v>
      </c>
      <c r="C430" s="80" t="s">
        <v>931</v>
      </c>
      <c r="D430" s="125" t="s">
        <v>365</v>
      </c>
      <c r="E430" s="126" t="s">
        <v>14</v>
      </c>
      <c r="F430" s="17"/>
      <c r="G430" s="18"/>
      <c r="H430" s="18"/>
      <c r="I430" s="19"/>
      <c r="J430" s="20">
        <v>1</v>
      </c>
      <c r="K430" s="83">
        <f>SUM(F430:J430)</f>
        <v>1</v>
      </c>
      <c r="L430" s="84">
        <v>14318.181818181818</v>
      </c>
      <c r="M430" s="85">
        <f>K430*L430</f>
        <v>14318.181818181818</v>
      </c>
      <c r="N430" s="86"/>
    </row>
    <row r="431" spans="2:14" s="94" customFormat="1" ht="24.75" collapsed="1" thickBot="1" x14ac:dyDescent="0.4">
      <c r="B431" s="65" t="s">
        <v>366</v>
      </c>
      <c r="C431" s="66"/>
      <c r="D431" s="67"/>
      <c r="E431" s="67"/>
      <c r="F431" s="1"/>
      <c r="G431" s="2"/>
      <c r="H431" s="2"/>
      <c r="I431" s="2"/>
      <c r="J431" s="3"/>
      <c r="K431" s="69"/>
      <c r="L431" s="95"/>
      <c r="M431" s="96">
        <f>SUM(M433:M454)</f>
        <v>26619.434422506059</v>
      </c>
      <c r="N431" s="97"/>
    </row>
    <row r="432" spans="2:14" s="94" customFormat="1" hidden="1" outlineLevel="1" x14ac:dyDescent="0.35">
      <c r="B432" s="8"/>
      <c r="C432" s="109"/>
      <c r="D432" s="110" t="s">
        <v>367</v>
      </c>
      <c r="E432" s="116"/>
      <c r="F432" s="14"/>
      <c r="G432" s="15"/>
      <c r="H432" s="15"/>
      <c r="I432" s="15"/>
      <c r="J432" s="16"/>
      <c r="K432" s="76"/>
      <c r="L432" s="112"/>
      <c r="M432" s="88"/>
      <c r="N432" s="86"/>
    </row>
    <row r="433" spans="2:14" s="94" customFormat="1" hidden="1" outlineLevel="1" x14ac:dyDescent="0.35">
      <c r="B433" s="7" t="s">
        <v>368</v>
      </c>
      <c r="C433" s="80" t="s">
        <v>931</v>
      </c>
      <c r="D433" s="127" t="s">
        <v>369</v>
      </c>
      <c r="E433" s="102" t="s">
        <v>370</v>
      </c>
      <c r="F433" s="17"/>
      <c r="G433" s="18"/>
      <c r="H433" s="18"/>
      <c r="I433" s="19"/>
      <c r="J433" s="20">
        <v>14</v>
      </c>
      <c r="K433" s="83">
        <f t="shared" ref="K433:K440" si="42">SUM(F433:J433)</f>
        <v>14</v>
      </c>
      <c r="L433" s="84">
        <v>373.59035</v>
      </c>
      <c r="M433" s="85">
        <f t="shared" ref="M433:M440" si="43">K433*L433</f>
        <v>5230.2649000000001</v>
      </c>
      <c r="N433" s="86"/>
    </row>
    <row r="434" spans="2:14" s="94" customFormat="1" hidden="1" outlineLevel="1" x14ac:dyDescent="0.35">
      <c r="B434" s="7" t="s">
        <v>371</v>
      </c>
      <c r="C434" s="80" t="s">
        <v>931</v>
      </c>
      <c r="D434" s="127" t="s">
        <v>724</v>
      </c>
      <c r="E434" s="102" t="s">
        <v>370</v>
      </c>
      <c r="F434" s="17"/>
      <c r="G434" s="18"/>
      <c r="H434" s="18"/>
      <c r="I434" s="19"/>
      <c r="J434" s="20"/>
      <c r="K434" s="83">
        <f t="shared" si="42"/>
        <v>0</v>
      </c>
      <c r="L434" s="84">
        <v>121.31990000000002</v>
      </c>
      <c r="M434" s="85">
        <f t="shared" si="43"/>
        <v>0</v>
      </c>
      <c r="N434" s="86"/>
    </row>
    <row r="435" spans="2:14" s="94" customFormat="1" hidden="1" outlineLevel="1" x14ac:dyDescent="0.35">
      <c r="B435" s="7" t="s">
        <v>372</v>
      </c>
      <c r="C435" s="80" t="s">
        <v>931</v>
      </c>
      <c r="D435" s="127" t="s">
        <v>373</v>
      </c>
      <c r="E435" s="102" t="s">
        <v>185</v>
      </c>
      <c r="F435" s="17"/>
      <c r="G435" s="18"/>
      <c r="H435" s="18"/>
      <c r="I435" s="19"/>
      <c r="J435" s="20">
        <v>18</v>
      </c>
      <c r="K435" s="83">
        <f t="shared" si="42"/>
        <v>18</v>
      </c>
      <c r="L435" s="84">
        <v>44.343784742424248</v>
      </c>
      <c r="M435" s="85">
        <f t="shared" si="43"/>
        <v>798.18812536363646</v>
      </c>
      <c r="N435" s="86"/>
    </row>
    <row r="436" spans="2:14" s="94" customFormat="1" hidden="1" outlineLevel="1" x14ac:dyDescent="0.35">
      <c r="B436" s="7" t="s">
        <v>374</v>
      </c>
      <c r="C436" s="80" t="s">
        <v>931</v>
      </c>
      <c r="D436" s="127" t="s">
        <v>375</v>
      </c>
      <c r="E436" s="102" t="s">
        <v>185</v>
      </c>
      <c r="F436" s="17"/>
      <c r="G436" s="18"/>
      <c r="H436" s="18"/>
      <c r="I436" s="19"/>
      <c r="J436" s="20">
        <v>6</v>
      </c>
      <c r="K436" s="83">
        <f t="shared" si="42"/>
        <v>6</v>
      </c>
      <c r="L436" s="84">
        <v>62.968484666666676</v>
      </c>
      <c r="M436" s="85">
        <f t="shared" si="43"/>
        <v>377.81090800000004</v>
      </c>
      <c r="N436" s="86"/>
    </row>
    <row r="437" spans="2:14" s="94" customFormat="1" hidden="1" outlineLevel="1" x14ac:dyDescent="0.35">
      <c r="B437" s="7" t="s">
        <v>376</v>
      </c>
      <c r="C437" s="80" t="s">
        <v>931</v>
      </c>
      <c r="D437" s="127" t="s">
        <v>725</v>
      </c>
      <c r="E437" s="102" t="s">
        <v>185</v>
      </c>
      <c r="F437" s="17"/>
      <c r="G437" s="18"/>
      <c r="H437" s="18"/>
      <c r="I437" s="19"/>
      <c r="J437" s="20"/>
      <c r="K437" s="83">
        <f t="shared" si="42"/>
        <v>0</v>
      </c>
      <c r="L437" s="84">
        <v>87.170571181818204</v>
      </c>
      <c r="M437" s="85">
        <f t="shared" si="43"/>
        <v>0</v>
      </c>
      <c r="N437" s="86"/>
    </row>
    <row r="438" spans="2:14" s="94" customFormat="1" hidden="1" outlineLevel="1" x14ac:dyDescent="0.35">
      <c r="B438" s="7" t="s">
        <v>378</v>
      </c>
      <c r="C438" s="80" t="s">
        <v>931</v>
      </c>
      <c r="D438" s="127" t="s">
        <v>377</v>
      </c>
      <c r="E438" s="102" t="s">
        <v>112</v>
      </c>
      <c r="F438" s="17"/>
      <c r="G438" s="18"/>
      <c r="H438" s="18"/>
      <c r="I438" s="19"/>
      <c r="J438" s="20">
        <v>4</v>
      </c>
      <c r="K438" s="83">
        <f t="shared" si="42"/>
        <v>4</v>
      </c>
      <c r="L438" s="84">
        <v>35.382605757575753</v>
      </c>
      <c r="M438" s="85">
        <f t="shared" si="43"/>
        <v>141.53042303030301</v>
      </c>
      <c r="N438" s="86"/>
    </row>
    <row r="439" spans="2:14" s="94" customFormat="1" hidden="1" outlineLevel="1" x14ac:dyDescent="0.35">
      <c r="B439" s="7" t="s">
        <v>380</v>
      </c>
      <c r="C439" s="80" t="s">
        <v>931</v>
      </c>
      <c r="D439" s="127" t="s">
        <v>379</v>
      </c>
      <c r="E439" s="102" t="s">
        <v>112</v>
      </c>
      <c r="F439" s="17"/>
      <c r="G439" s="18"/>
      <c r="H439" s="18"/>
      <c r="I439" s="19"/>
      <c r="J439" s="20">
        <v>2</v>
      </c>
      <c r="K439" s="83">
        <f t="shared" si="42"/>
        <v>2</v>
      </c>
      <c r="L439" s="84">
        <v>40.716294242424247</v>
      </c>
      <c r="M439" s="85">
        <f t="shared" si="43"/>
        <v>81.432588484848495</v>
      </c>
      <c r="N439" s="86"/>
    </row>
    <row r="440" spans="2:14" s="94" customFormat="1" hidden="1" outlineLevel="1" x14ac:dyDescent="0.35">
      <c r="B440" s="7" t="s">
        <v>383</v>
      </c>
      <c r="C440" s="80" t="s">
        <v>931</v>
      </c>
      <c r="D440" s="127" t="s">
        <v>381</v>
      </c>
      <c r="E440" s="102" t="s">
        <v>112</v>
      </c>
      <c r="F440" s="17"/>
      <c r="G440" s="18"/>
      <c r="H440" s="18"/>
      <c r="I440" s="19"/>
      <c r="J440" s="20">
        <v>2</v>
      </c>
      <c r="K440" s="83">
        <f t="shared" si="42"/>
        <v>2</v>
      </c>
      <c r="L440" s="84">
        <v>47.701586666666664</v>
      </c>
      <c r="M440" s="85">
        <f t="shared" si="43"/>
        <v>95.403173333333328</v>
      </c>
      <c r="N440" s="86"/>
    </row>
    <row r="441" spans="2:14" s="94" customFormat="1" hidden="1" outlineLevel="1" x14ac:dyDescent="0.35">
      <c r="B441" s="8"/>
      <c r="C441" s="109"/>
      <c r="D441" s="110" t="s">
        <v>382</v>
      </c>
      <c r="E441" s="116"/>
      <c r="F441" s="14"/>
      <c r="G441" s="15"/>
      <c r="H441" s="15"/>
      <c r="I441" s="15"/>
      <c r="J441" s="16"/>
      <c r="K441" s="76"/>
      <c r="L441" s="112"/>
      <c r="M441" s="88"/>
      <c r="N441" s="86"/>
    </row>
    <row r="442" spans="2:14" s="94" customFormat="1" hidden="1" outlineLevel="1" x14ac:dyDescent="0.35">
      <c r="B442" s="7" t="s">
        <v>385</v>
      </c>
      <c r="C442" s="80" t="s">
        <v>931</v>
      </c>
      <c r="D442" s="118" t="s">
        <v>384</v>
      </c>
      <c r="E442" s="115" t="s">
        <v>185</v>
      </c>
      <c r="F442" s="17"/>
      <c r="G442" s="18"/>
      <c r="H442" s="18"/>
      <c r="I442" s="19"/>
      <c r="J442" s="20">
        <v>90</v>
      </c>
      <c r="K442" s="83">
        <f t="shared" ref="K442:K451" si="44">SUM(F442:J442)</f>
        <v>90</v>
      </c>
      <c r="L442" s="84">
        <v>9.9498533333333352</v>
      </c>
      <c r="M442" s="85">
        <f t="shared" ref="M442:M451" si="45">K442*L442</f>
        <v>895.48680000000013</v>
      </c>
      <c r="N442" s="86"/>
    </row>
    <row r="443" spans="2:14" s="94" customFormat="1" hidden="1" outlineLevel="1" x14ac:dyDescent="0.35">
      <c r="B443" s="7" t="s">
        <v>386</v>
      </c>
      <c r="C443" s="80" t="s">
        <v>931</v>
      </c>
      <c r="D443" s="118" t="s">
        <v>250</v>
      </c>
      <c r="E443" s="115" t="s">
        <v>251</v>
      </c>
      <c r="F443" s="17"/>
      <c r="G443" s="18"/>
      <c r="H443" s="18"/>
      <c r="I443" s="19"/>
      <c r="J443" s="20">
        <v>10</v>
      </c>
      <c r="K443" s="83">
        <f t="shared" si="44"/>
        <v>10</v>
      </c>
      <c r="L443" s="84">
        <v>11.860306366666668</v>
      </c>
      <c r="M443" s="85">
        <f t="shared" si="45"/>
        <v>118.60306366666669</v>
      </c>
      <c r="N443" s="86"/>
    </row>
    <row r="444" spans="2:14" s="94" customFormat="1" hidden="1" outlineLevel="1" x14ac:dyDescent="0.35">
      <c r="B444" s="7" t="s">
        <v>387</v>
      </c>
      <c r="C444" s="80" t="s">
        <v>931</v>
      </c>
      <c r="D444" s="118" t="s">
        <v>253</v>
      </c>
      <c r="E444" s="115" t="s">
        <v>251</v>
      </c>
      <c r="F444" s="17"/>
      <c r="G444" s="18"/>
      <c r="H444" s="18"/>
      <c r="I444" s="19"/>
      <c r="J444" s="20">
        <v>5</v>
      </c>
      <c r="K444" s="83">
        <f t="shared" si="44"/>
        <v>5</v>
      </c>
      <c r="L444" s="84">
        <v>11.860306366666668</v>
      </c>
      <c r="M444" s="85">
        <f t="shared" si="45"/>
        <v>59.301531833333343</v>
      </c>
      <c r="N444" s="86"/>
    </row>
    <row r="445" spans="2:14" s="94" customFormat="1" hidden="1" outlineLevel="1" x14ac:dyDescent="0.35">
      <c r="B445" s="7" t="s">
        <v>388</v>
      </c>
      <c r="C445" s="80" t="s">
        <v>931</v>
      </c>
      <c r="D445" s="118" t="s">
        <v>255</v>
      </c>
      <c r="E445" s="115" t="s">
        <v>251</v>
      </c>
      <c r="F445" s="17"/>
      <c r="G445" s="18"/>
      <c r="H445" s="18"/>
      <c r="I445" s="19"/>
      <c r="J445" s="20">
        <v>20</v>
      </c>
      <c r="K445" s="83">
        <f t="shared" si="44"/>
        <v>20</v>
      </c>
      <c r="L445" s="84">
        <v>11.860306366666668</v>
      </c>
      <c r="M445" s="85">
        <f t="shared" si="45"/>
        <v>237.20612733333337</v>
      </c>
      <c r="N445" s="86"/>
    </row>
    <row r="446" spans="2:14" s="94" customFormat="1" hidden="1" outlineLevel="1" x14ac:dyDescent="0.35">
      <c r="B446" s="7" t="s">
        <v>389</v>
      </c>
      <c r="C446" s="80" t="s">
        <v>931</v>
      </c>
      <c r="D446" s="118" t="s">
        <v>257</v>
      </c>
      <c r="E446" s="115" t="s">
        <v>251</v>
      </c>
      <c r="F446" s="17"/>
      <c r="G446" s="18"/>
      <c r="H446" s="18"/>
      <c r="I446" s="19"/>
      <c r="J446" s="20">
        <v>20</v>
      </c>
      <c r="K446" s="83">
        <f t="shared" si="44"/>
        <v>20</v>
      </c>
      <c r="L446" s="84">
        <v>11.860306366666668</v>
      </c>
      <c r="M446" s="85">
        <f t="shared" si="45"/>
        <v>237.20612733333337</v>
      </c>
      <c r="N446" s="86"/>
    </row>
    <row r="447" spans="2:14" s="94" customFormat="1" hidden="1" outlineLevel="1" x14ac:dyDescent="0.35">
      <c r="B447" s="7" t="s">
        <v>390</v>
      </c>
      <c r="C447" s="80" t="s">
        <v>931</v>
      </c>
      <c r="D447" s="118" t="s">
        <v>259</v>
      </c>
      <c r="E447" s="115" t="s">
        <v>251</v>
      </c>
      <c r="F447" s="17"/>
      <c r="G447" s="18"/>
      <c r="H447" s="18"/>
      <c r="I447" s="19"/>
      <c r="J447" s="20">
        <v>2</v>
      </c>
      <c r="K447" s="83">
        <f t="shared" si="44"/>
        <v>2</v>
      </c>
      <c r="L447" s="84">
        <v>11.860306366666668</v>
      </c>
      <c r="M447" s="85">
        <f t="shared" si="45"/>
        <v>23.720612733333336</v>
      </c>
      <c r="N447" s="86"/>
    </row>
    <row r="448" spans="2:14" s="94" customFormat="1" hidden="1" outlineLevel="1" x14ac:dyDescent="0.35">
      <c r="B448" s="7" t="s">
        <v>392</v>
      </c>
      <c r="C448" s="80" t="s">
        <v>931</v>
      </c>
      <c r="D448" s="118" t="s">
        <v>391</v>
      </c>
      <c r="E448" s="115" t="s">
        <v>36</v>
      </c>
      <c r="F448" s="17"/>
      <c r="G448" s="18"/>
      <c r="H448" s="18"/>
      <c r="I448" s="19"/>
      <c r="J448" s="20">
        <v>200</v>
      </c>
      <c r="K448" s="83">
        <f t="shared" si="44"/>
        <v>200</v>
      </c>
      <c r="L448" s="84">
        <v>6.2603462296969701</v>
      </c>
      <c r="M448" s="85">
        <f t="shared" si="45"/>
        <v>1252.069245939394</v>
      </c>
      <c r="N448" s="86"/>
    </row>
    <row r="449" spans="2:16" s="94" customFormat="1" ht="48" hidden="1" outlineLevel="1" x14ac:dyDescent="0.35">
      <c r="B449" s="7" t="s">
        <v>394</v>
      </c>
      <c r="C449" s="80" t="s">
        <v>931</v>
      </c>
      <c r="D449" s="118" t="s">
        <v>393</v>
      </c>
      <c r="E449" s="115" t="s">
        <v>36</v>
      </c>
      <c r="F449" s="17"/>
      <c r="G449" s="18"/>
      <c r="H449" s="18"/>
      <c r="I449" s="19"/>
      <c r="J449" s="20">
        <v>7</v>
      </c>
      <c r="K449" s="83">
        <f t="shared" si="44"/>
        <v>7</v>
      </c>
      <c r="L449" s="84">
        <v>659.87641666666673</v>
      </c>
      <c r="M449" s="85">
        <f t="shared" si="45"/>
        <v>4619.1349166666669</v>
      </c>
      <c r="N449" s="86"/>
    </row>
    <row r="450" spans="2:16" s="94" customFormat="1" hidden="1" outlineLevel="1" x14ac:dyDescent="0.35">
      <c r="B450" s="7" t="s">
        <v>396</v>
      </c>
      <c r="C450" s="80" t="s">
        <v>931</v>
      </c>
      <c r="D450" s="118" t="s">
        <v>395</v>
      </c>
      <c r="E450" s="115" t="s">
        <v>36</v>
      </c>
      <c r="F450" s="17"/>
      <c r="G450" s="18"/>
      <c r="H450" s="18"/>
      <c r="I450" s="19"/>
      <c r="J450" s="20">
        <v>14</v>
      </c>
      <c r="K450" s="83">
        <f t="shared" si="44"/>
        <v>14</v>
      </c>
      <c r="L450" s="84">
        <v>204.16977424242427</v>
      </c>
      <c r="M450" s="85">
        <f t="shared" si="45"/>
        <v>2858.3768393939399</v>
      </c>
      <c r="N450" s="86"/>
    </row>
    <row r="451" spans="2:16" s="94" customFormat="1" hidden="1" outlineLevel="1" x14ac:dyDescent="0.35">
      <c r="B451" s="7" t="s">
        <v>399</v>
      </c>
      <c r="C451" s="80" t="s">
        <v>931</v>
      </c>
      <c r="D451" s="127" t="s">
        <v>397</v>
      </c>
      <c r="E451" s="102" t="s">
        <v>14</v>
      </c>
      <c r="F451" s="17"/>
      <c r="G451" s="18"/>
      <c r="H451" s="18"/>
      <c r="I451" s="19"/>
      <c r="J451" s="20">
        <v>1</v>
      </c>
      <c r="K451" s="83">
        <f t="shared" si="44"/>
        <v>1</v>
      </c>
      <c r="L451" s="84">
        <v>3704.6983333333337</v>
      </c>
      <c r="M451" s="85">
        <f t="shared" si="45"/>
        <v>3704.6983333333337</v>
      </c>
      <c r="N451" s="86"/>
    </row>
    <row r="452" spans="2:16" s="94" customFormat="1" hidden="1" outlineLevel="1" x14ac:dyDescent="0.35">
      <c r="B452" s="8"/>
      <c r="C452" s="109"/>
      <c r="D452" s="110" t="s">
        <v>398</v>
      </c>
      <c r="E452" s="116"/>
      <c r="F452" s="14"/>
      <c r="G452" s="15"/>
      <c r="H452" s="15"/>
      <c r="I452" s="15"/>
      <c r="J452" s="16"/>
      <c r="K452" s="76"/>
      <c r="L452" s="112"/>
      <c r="M452" s="88"/>
      <c r="N452" s="86"/>
    </row>
    <row r="453" spans="2:16" s="94" customFormat="1" hidden="1" outlineLevel="1" x14ac:dyDescent="0.35">
      <c r="B453" s="7" t="s">
        <v>401</v>
      </c>
      <c r="C453" s="80" t="s">
        <v>931</v>
      </c>
      <c r="D453" s="127" t="s">
        <v>400</v>
      </c>
      <c r="E453" s="102" t="s">
        <v>36</v>
      </c>
      <c r="F453" s="17"/>
      <c r="G453" s="18"/>
      <c r="H453" s="18"/>
      <c r="I453" s="18"/>
      <c r="J453" s="20">
        <v>45</v>
      </c>
      <c r="K453" s="83">
        <f>SUM(F453:J453)</f>
        <v>45</v>
      </c>
      <c r="L453" s="84">
        <v>94.553445454545454</v>
      </c>
      <c r="M453" s="85">
        <f>K453*L453</f>
        <v>4254.905045454545</v>
      </c>
      <c r="N453" s="86"/>
    </row>
    <row r="454" spans="2:16" s="94" customFormat="1" ht="24.75" hidden="1" outlineLevel="1" thickBot="1" x14ac:dyDescent="0.4">
      <c r="B454" s="7" t="s">
        <v>839</v>
      </c>
      <c r="C454" s="80" t="s">
        <v>931</v>
      </c>
      <c r="D454" s="127" t="s">
        <v>402</v>
      </c>
      <c r="E454" s="102" t="s">
        <v>36</v>
      </c>
      <c r="F454" s="17"/>
      <c r="G454" s="18"/>
      <c r="H454" s="18"/>
      <c r="I454" s="18"/>
      <c r="J454" s="20">
        <v>16</v>
      </c>
      <c r="K454" s="83">
        <f>SUM(F454:J454)</f>
        <v>16</v>
      </c>
      <c r="L454" s="84">
        <v>102.1309787878788</v>
      </c>
      <c r="M454" s="85">
        <f>K454*L454</f>
        <v>1634.0956606060608</v>
      </c>
      <c r="N454" s="86"/>
    </row>
    <row r="455" spans="2:16" s="94" customFormat="1" ht="24.75" collapsed="1" thickBot="1" x14ac:dyDescent="0.4">
      <c r="B455" s="65" t="s">
        <v>403</v>
      </c>
      <c r="C455" s="66"/>
      <c r="D455" s="67"/>
      <c r="E455" s="67"/>
      <c r="F455" s="1"/>
      <c r="G455" s="2"/>
      <c r="H455" s="2"/>
      <c r="I455" s="2"/>
      <c r="J455" s="3"/>
      <c r="K455" s="69"/>
      <c r="L455" s="95"/>
      <c r="M455" s="96">
        <f>SUM(M456:M491)</f>
        <v>57433.910266666666</v>
      </c>
      <c r="N455" s="97"/>
    </row>
    <row r="456" spans="2:16" s="94" customFormat="1" hidden="1" outlineLevel="1" x14ac:dyDescent="0.35">
      <c r="B456" s="177"/>
      <c r="C456" s="178"/>
      <c r="D456" s="120" t="s">
        <v>127</v>
      </c>
      <c r="E456" s="121"/>
      <c r="F456" s="11"/>
      <c r="G456" s="12"/>
      <c r="H456" s="12"/>
      <c r="I456" s="12"/>
      <c r="J456" s="13"/>
      <c r="K456" s="122"/>
      <c r="L456" s="179"/>
      <c r="M456" s="180"/>
      <c r="N456" s="86"/>
    </row>
    <row r="457" spans="2:16" s="94" customFormat="1" ht="48" hidden="1" outlineLevel="1" x14ac:dyDescent="0.35">
      <c r="B457" s="7" t="s">
        <v>404</v>
      </c>
      <c r="C457" s="80" t="s">
        <v>931</v>
      </c>
      <c r="D457" s="118" t="s">
        <v>405</v>
      </c>
      <c r="E457" s="115" t="s">
        <v>112</v>
      </c>
      <c r="F457" s="17"/>
      <c r="G457" s="18"/>
      <c r="H457" s="18"/>
      <c r="I457" s="19"/>
      <c r="J457" s="20">
        <v>1</v>
      </c>
      <c r="K457" s="83">
        <f t="shared" ref="K457:K486" si="46">SUM(F457:J457)</f>
        <v>1</v>
      </c>
      <c r="L457" s="84">
        <v>5805.1403333333337</v>
      </c>
      <c r="M457" s="85">
        <f t="shared" ref="M457:M462" si="47">K457*L457</f>
        <v>5805.1403333333337</v>
      </c>
      <c r="N457" s="86"/>
      <c r="P457" s="119"/>
    </row>
    <row r="458" spans="2:16" s="94" customFormat="1" ht="48" hidden="1" outlineLevel="1" x14ac:dyDescent="0.35">
      <c r="B458" s="7" t="s">
        <v>406</v>
      </c>
      <c r="C458" s="80" t="s">
        <v>931</v>
      </c>
      <c r="D458" s="118" t="s">
        <v>407</v>
      </c>
      <c r="E458" s="115" t="s">
        <v>112</v>
      </c>
      <c r="F458" s="17"/>
      <c r="G458" s="18"/>
      <c r="H458" s="18"/>
      <c r="I458" s="19"/>
      <c r="J458" s="20">
        <v>2</v>
      </c>
      <c r="K458" s="83">
        <f t="shared" si="46"/>
        <v>2</v>
      </c>
      <c r="L458" s="84">
        <v>6670.3540000000003</v>
      </c>
      <c r="M458" s="85">
        <f>K458*L458</f>
        <v>13340.708000000001</v>
      </c>
      <c r="N458" s="86"/>
      <c r="P458" s="119"/>
    </row>
    <row r="459" spans="2:16" s="94" customFormat="1" ht="48" hidden="1" outlineLevel="1" x14ac:dyDescent="0.35">
      <c r="B459" s="7" t="s">
        <v>408</v>
      </c>
      <c r="C459" s="80" t="s">
        <v>931</v>
      </c>
      <c r="D459" s="118" t="s">
        <v>726</v>
      </c>
      <c r="E459" s="115" t="s">
        <v>112</v>
      </c>
      <c r="F459" s="17"/>
      <c r="G459" s="18"/>
      <c r="H459" s="18"/>
      <c r="I459" s="19"/>
      <c r="J459" s="20"/>
      <c r="K459" s="83">
        <f t="shared" si="46"/>
        <v>0</v>
      </c>
      <c r="L459" s="84">
        <v>7817.3503333333329</v>
      </c>
      <c r="M459" s="85">
        <f t="shared" si="47"/>
        <v>0</v>
      </c>
      <c r="N459" s="86"/>
      <c r="P459" s="119"/>
    </row>
    <row r="460" spans="2:16" s="94" customFormat="1" ht="48" hidden="1" outlineLevel="1" x14ac:dyDescent="0.35">
      <c r="B460" s="7" t="s">
        <v>410</v>
      </c>
      <c r="C460" s="80" t="s">
        <v>931</v>
      </c>
      <c r="D460" s="118" t="s">
        <v>409</v>
      </c>
      <c r="E460" s="115" t="s">
        <v>112</v>
      </c>
      <c r="F460" s="17"/>
      <c r="G460" s="18"/>
      <c r="H460" s="18"/>
      <c r="I460" s="19"/>
      <c r="J460" s="20">
        <v>1</v>
      </c>
      <c r="K460" s="83">
        <f t="shared" si="46"/>
        <v>1</v>
      </c>
      <c r="L460" s="84">
        <v>4188.4736666666668</v>
      </c>
      <c r="M460" s="85">
        <f t="shared" si="47"/>
        <v>4188.4736666666668</v>
      </c>
      <c r="N460" s="86"/>
      <c r="P460" s="119"/>
    </row>
    <row r="461" spans="2:16" s="94" customFormat="1" ht="48" hidden="1" outlineLevel="1" x14ac:dyDescent="0.35">
      <c r="B461" s="7" t="s">
        <v>412</v>
      </c>
      <c r="C461" s="80" t="s">
        <v>931</v>
      </c>
      <c r="D461" s="118" t="s">
        <v>411</v>
      </c>
      <c r="E461" s="115" t="s">
        <v>112</v>
      </c>
      <c r="F461" s="17"/>
      <c r="G461" s="18"/>
      <c r="H461" s="18"/>
      <c r="I461" s="19"/>
      <c r="J461" s="20">
        <v>2</v>
      </c>
      <c r="K461" s="83">
        <f t="shared" si="46"/>
        <v>2</v>
      </c>
      <c r="L461" s="84">
        <v>4870.3540000000003</v>
      </c>
      <c r="M461" s="85">
        <f t="shared" si="47"/>
        <v>9740.7080000000005</v>
      </c>
      <c r="N461" s="86"/>
      <c r="P461" s="119"/>
    </row>
    <row r="462" spans="2:16" s="94" customFormat="1" ht="48" hidden="1" outlineLevel="1" x14ac:dyDescent="0.35">
      <c r="B462" s="7" t="s">
        <v>413</v>
      </c>
      <c r="C462" s="80" t="s">
        <v>931</v>
      </c>
      <c r="D462" s="118" t="s">
        <v>727</v>
      </c>
      <c r="E462" s="115" t="s">
        <v>112</v>
      </c>
      <c r="F462" s="17"/>
      <c r="G462" s="18"/>
      <c r="H462" s="18"/>
      <c r="I462" s="19"/>
      <c r="J462" s="20"/>
      <c r="K462" s="83">
        <f t="shared" si="46"/>
        <v>0</v>
      </c>
      <c r="L462" s="84">
        <v>5817.3503333333329</v>
      </c>
      <c r="M462" s="85">
        <f t="shared" si="47"/>
        <v>0</v>
      </c>
      <c r="N462" s="86"/>
      <c r="P462" s="119"/>
    </row>
    <row r="463" spans="2:16" s="94" customFormat="1" hidden="1" outlineLevel="1" x14ac:dyDescent="0.35">
      <c r="B463" s="8"/>
      <c r="C463" s="109"/>
      <c r="D463" s="110" t="s">
        <v>728</v>
      </c>
      <c r="E463" s="116"/>
      <c r="F463" s="14"/>
      <c r="G463" s="15"/>
      <c r="H463" s="15"/>
      <c r="I463" s="15"/>
      <c r="J463" s="16"/>
      <c r="K463" s="76"/>
      <c r="L463" s="112"/>
      <c r="M463" s="88"/>
      <c r="N463" s="86"/>
    </row>
    <row r="464" spans="2:16" s="94" customFormat="1" hidden="1" outlineLevel="1" x14ac:dyDescent="0.35">
      <c r="B464" s="7" t="s">
        <v>414</v>
      </c>
      <c r="C464" s="80" t="s">
        <v>931</v>
      </c>
      <c r="D464" s="118" t="s">
        <v>419</v>
      </c>
      <c r="E464" s="115" t="s">
        <v>112</v>
      </c>
      <c r="F464" s="17"/>
      <c r="G464" s="18"/>
      <c r="H464" s="18"/>
      <c r="I464" s="19"/>
      <c r="J464" s="20">
        <v>2</v>
      </c>
      <c r="K464" s="83">
        <f t="shared" si="46"/>
        <v>2</v>
      </c>
      <c r="L464" s="84">
        <v>362.53418333333337</v>
      </c>
      <c r="M464" s="85">
        <f t="shared" ref="M464:M486" si="48">K464*L464</f>
        <v>725.06836666666675</v>
      </c>
      <c r="N464" s="86"/>
      <c r="P464" s="119"/>
    </row>
    <row r="465" spans="2:16" s="94" customFormat="1" hidden="1" outlineLevel="1" x14ac:dyDescent="0.35">
      <c r="B465" s="7" t="s">
        <v>415</v>
      </c>
      <c r="C465" s="80" t="s">
        <v>931</v>
      </c>
      <c r="D465" s="118" t="s">
        <v>421</v>
      </c>
      <c r="E465" s="115" t="s">
        <v>112</v>
      </c>
      <c r="F465" s="17"/>
      <c r="G465" s="18"/>
      <c r="H465" s="18"/>
      <c r="I465" s="19"/>
      <c r="J465" s="20">
        <v>6</v>
      </c>
      <c r="K465" s="83">
        <f t="shared" si="46"/>
        <v>6</v>
      </c>
      <c r="L465" s="84">
        <v>400.11171666666672</v>
      </c>
      <c r="M465" s="85">
        <f t="shared" si="48"/>
        <v>2400.6703000000002</v>
      </c>
      <c r="N465" s="86"/>
      <c r="P465" s="119"/>
    </row>
    <row r="466" spans="2:16" s="94" customFormat="1" hidden="1" outlineLevel="1" x14ac:dyDescent="0.35">
      <c r="B466" s="7" t="s">
        <v>416</v>
      </c>
      <c r="C466" s="80" t="s">
        <v>931</v>
      </c>
      <c r="D466" s="118" t="s">
        <v>729</v>
      </c>
      <c r="E466" s="115" t="s">
        <v>112</v>
      </c>
      <c r="F466" s="17"/>
      <c r="G466" s="18"/>
      <c r="H466" s="18"/>
      <c r="I466" s="19"/>
      <c r="J466" s="20"/>
      <c r="K466" s="83">
        <f t="shared" si="46"/>
        <v>0</v>
      </c>
      <c r="L466" s="84">
        <v>159.94688333333337</v>
      </c>
      <c r="M466" s="85">
        <f t="shared" si="48"/>
        <v>0</v>
      </c>
      <c r="N466" s="86"/>
      <c r="P466" s="119"/>
    </row>
    <row r="467" spans="2:16" s="94" customFormat="1" hidden="1" outlineLevel="1" x14ac:dyDescent="0.35">
      <c r="B467" s="7" t="s">
        <v>417</v>
      </c>
      <c r="C467" s="80" t="s">
        <v>931</v>
      </c>
      <c r="D467" s="118" t="s">
        <v>730</v>
      </c>
      <c r="E467" s="115" t="s">
        <v>112</v>
      </c>
      <c r="F467" s="17"/>
      <c r="G467" s="18"/>
      <c r="H467" s="18"/>
      <c r="I467" s="19"/>
      <c r="J467" s="20"/>
      <c r="K467" s="83">
        <f t="shared" si="46"/>
        <v>0</v>
      </c>
      <c r="L467" s="84">
        <v>226.61355000000003</v>
      </c>
      <c r="M467" s="85">
        <f t="shared" si="48"/>
        <v>0</v>
      </c>
      <c r="N467" s="86"/>
      <c r="P467" s="119"/>
    </row>
    <row r="468" spans="2:16" s="94" customFormat="1" hidden="1" outlineLevel="1" x14ac:dyDescent="0.35">
      <c r="B468" s="7" t="s">
        <v>418</v>
      </c>
      <c r="C468" s="80" t="s">
        <v>931</v>
      </c>
      <c r="D468" s="118" t="s">
        <v>731</v>
      </c>
      <c r="E468" s="115" t="s">
        <v>112</v>
      </c>
      <c r="F468" s="17"/>
      <c r="G468" s="18"/>
      <c r="H468" s="18"/>
      <c r="I468" s="19"/>
      <c r="J468" s="20"/>
      <c r="K468" s="83">
        <f t="shared" si="46"/>
        <v>0</v>
      </c>
      <c r="L468" s="84">
        <v>286.61355000000003</v>
      </c>
      <c r="M468" s="85">
        <f t="shared" si="48"/>
        <v>0</v>
      </c>
      <c r="N468" s="86"/>
      <c r="P468" s="119"/>
    </row>
    <row r="469" spans="2:16" s="94" customFormat="1" hidden="1" outlineLevel="1" x14ac:dyDescent="0.35">
      <c r="B469" s="8"/>
      <c r="C469" s="109"/>
      <c r="D469" s="110" t="s">
        <v>423</v>
      </c>
      <c r="E469" s="116"/>
      <c r="F469" s="14"/>
      <c r="G469" s="15"/>
      <c r="H469" s="15"/>
      <c r="I469" s="15"/>
      <c r="J469" s="16"/>
      <c r="K469" s="76">
        <f t="shared" si="46"/>
        <v>0</v>
      </c>
      <c r="L469" s="112"/>
      <c r="M469" s="88">
        <f t="shared" si="48"/>
        <v>0</v>
      </c>
      <c r="N469" s="86"/>
    </row>
    <row r="470" spans="2:16" s="94" customFormat="1" hidden="1" outlineLevel="1" x14ac:dyDescent="0.35">
      <c r="B470" s="7" t="s">
        <v>420</v>
      </c>
      <c r="C470" s="80" t="s">
        <v>931</v>
      </c>
      <c r="D470" s="118" t="s">
        <v>425</v>
      </c>
      <c r="E470" s="115" t="s">
        <v>426</v>
      </c>
      <c r="F470" s="17"/>
      <c r="G470" s="18"/>
      <c r="H470" s="18"/>
      <c r="I470" s="18"/>
      <c r="J470" s="18">
        <v>108</v>
      </c>
      <c r="K470" s="83">
        <f t="shared" si="46"/>
        <v>108</v>
      </c>
      <c r="L470" s="84">
        <v>9</v>
      </c>
      <c r="M470" s="85">
        <f t="shared" si="48"/>
        <v>972</v>
      </c>
      <c r="N470" s="86"/>
      <c r="P470" s="119"/>
    </row>
    <row r="471" spans="2:16" s="94" customFormat="1" hidden="1" outlineLevel="1" x14ac:dyDescent="0.35">
      <c r="B471" s="7" t="s">
        <v>422</v>
      </c>
      <c r="C471" s="80" t="s">
        <v>931</v>
      </c>
      <c r="D471" s="118" t="s">
        <v>732</v>
      </c>
      <c r="E471" s="115" t="s">
        <v>426</v>
      </c>
      <c r="F471" s="17"/>
      <c r="G471" s="18"/>
      <c r="H471" s="18"/>
      <c r="I471" s="18"/>
      <c r="J471" s="18">
        <v>20</v>
      </c>
      <c r="K471" s="83">
        <f t="shared" si="46"/>
        <v>20</v>
      </c>
      <c r="L471" s="84">
        <v>38.473870000000005</v>
      </c>
      <c r="M471" s="85">
        <f t="shared" si="48"/>
        <v>769.4774000000001</v>
      </c>
      <c r="N471" s="86"/>
      <c r="P471" s="119"/>
    </row>
    <row r="472" spans="2:16" s="94" customFormat="1" ht="48" hidden="1" outlineLevel="1" x14ac:dyDescent="0.35">
      <c r="B472" s="7" t="s">
        <v>424</v>
      </c>
      <c r="C472" s="80" t="s">
        <v>931</v>
      </c>
      <c r="D472" s="118" t="s">
        <v>430</v>
      </c>
      <c r="E472" s="115" t="s">
        <v>185</v>
      </c>
      <c r="F472" s="17"/>
      <c r="G472" s="18"/>
      <c r="H472" s="18"/>
      <c r="I472" s="18"/>
      <c r="J472" s="18">
        <v>6</v>
      </c>
      <c r="K472" s="83">
        <f t="shared" si="46"/>
        <v>6</v>
      </c>
      <c r="L472" s="84">
        <v>133.27045000000001</v>
      </c>
      <c r="M472" s="85">
        <f t="shared" si="48"/>
        <v>799.62270000000012</v>
      </c>
      <c r="N472" s="86"/>
      <c r="P472" s="119"/>
    </row>
    <row r="473" spans="2:16" s="94" customFormat="1" ht="48" hidden="1" outlineLevel="1" x14ac:dyDescent="0.35">
      <c r="B473" s="7" t="s">
        <v>427</v>
      </c>
      <c r="C473" s="80" t="s">
        <v>931</v>
      </c>
      <c r="D473" s="118" t="s">
        <v>733</v>
      </c>
      <c r="E473" s="115" t="s">
        <v>185</v>
      </c>
      <c r="F473" s="17"/>
      <c r="G473" s="18"/>
      <c r="H473" s="18"/>
      <c r="I473" s="18"/>
      <c r="J473" s="18"/>
      <c r="K473" s="83">
        <f t="shared" si="46"/>
        <v>0</v>
      </c>
      <c r="L473" s="84">
        <v>120.27045</v>
      </c>
      <c r="M473" s="85">
        <f t="shared" si="48"/>
        <v>0</v>
      </c>
      <c r="N473" s="86"/>
      <c r="P473" s="119"/>
    </row>
    <row r="474" spans="2:16" s="94" customFormat="1" ht="48" hidden="1" outlineLevel="1" x14ac:dyDescent="0.35">
      <c r="B474" s="7" t="s">
        <v>428</v>
      </c>
      <c r="C474" s="80" t="s">
        <v>931</v>
      </c>
      <c r="D474" s="118" t="s">
        <v>734</v>
      </c>
      <c r="E474" s="115" t="s">
        <v>185</v>
      </c>
      <c r="F474" s="17"/>
      <c r="G474" s="18"/>
      <c r="H474" s="18"/>
      <c r="I474" s="18"/>
      <c r="J474" s="18"/>
      <c r="K474" s="83">
        <f t="shared" si="46"/>
        <v>0</v>
      </c>
      <c r="L474" s="84">
        <v>112.93711666666667</v>
      </c>
      <c r="M474" s="85">
        <f t="shared" si="48"/>
        <v>0</v>
      </c>
      <c r="N474" s="86"/>
      <c r="P474" s="119"/>
    </row>
    <row r="475" spans="2:16" s="94" customFormat="1" ht="48" hidden="1" outlineLevel="1" x14ac:dyDescent="0.35">
      <c r="B475" s="7" t="s">
        <v>429</v>
      </c>
      <c r="C475" s="80" t="s">
        <v>931</v>
      </c>
      <c r="D475" s="118" t="s">
        <v>735</v>
      </c>
      <c r="E475" s="115" t="s">
        <v>185</v>
      </c>
      <c r="F475" s="17"/>
      <c r="G475" s="18"/>
      <c r="H475" s="18"/>
      <c r="I475" s="18"/>
      <c r="J475" s="18"/>
      <c r="K475" s="83">
        <f t="shared" si="46"/>
        <v>0</v>
      </c>
      <c r="L475" s="84">
        <v>110.93711666666667</v>
      </c>
      <c r="M475" s="85">
        <f t="shared" si="48"/>
        <v>0</v>
      </c>
      <c r="N475" s="86"/>
      <c r="P475" s="119"/>
    </row>
    <row r="476" spans="2:16" s="94" customFormat="1" ht="48" hidden="1" outlineLevel="1" x14ac:dyDescent="0.35">
      <c r="B476" s="7" t="s">
        <v>431</v>
      </c>
      <c r="C476" s="80" t="s">
        <v>931</v>
      </c>
      <c r="D476" s="118" t="s">
        <v>432</v>
      </c>
      <c r="E476" s="115" t="s">
        <v>185</v>
      </c>
      <c r="F476" s="17"/>
      <c r="G476" s="18"/>
      <c r="H476" s="18"/>
      <c r="I476" s="18"/>
      <c r="J476" s="18">
        <v>6</v>
      </c>
      <c r="K476" s="83">
        <f t="shared" si="46"/>
        <v>6</v>
      </c>
      <c r="L476" s="84">
        <v>103.93711666666667</v>
      </c>
      <c r="M476" s="85">
        <f t="shared" si="48"/>
        <v>623.62270000000001</v>
      </c>
      <c r="N476" s="86"/>
      <c r="P476" s="119"/>
    </row>
    <row r="477" spans="2:16" s="94" customFormat="1" hidden="1" outlineLevel="1" x14ac:dyDescent="0.35">
      <c r="B477" s="7" t="s">
        <v>433</v>
      </c>
      <c r="C477" s="80" t="s">
        <v>931</v>
      </c>
      <c r="D477" s="118" t="s">
        <v>736</v>
      </c>
      <c r="E477" s="115" t="s">
        <v>36</v>
      </c>
      <c r="F477" s="17"/>
      <c r="G477" s="18"/>
      <c r="H477" s="18"/>
      <c r="I477" s="18"/>
      <c r="J477" s="18">
        <v>1</v>
      </c>
      <c r="K477" s="83">
        <f t="shared" si="46"/>
        <v>1</v>
      </c>
      <c r="L477" s="84">
        <v>325</v>
      </c>
      <c r="M477" s="85">
        <f t="shared" si="48"/>
        <v>325</v>
      </c>
      <c r="N477" s="86"/>
      <c r="P477" s="119"/>
    </row>
    <row r="478" spans="2:16" s="94" customFormat="1" hidden="1" outlineLevel="1" x14ac:dyDescent="0.35">
      <c r="B478" s="7" t="s">
        <v>434</v>
      </c>
      <c r="C478" s="80" t="s">
        <v>931</v>
      </c>
      <c r="D478" s="118" t="s">
        <v>441</v>
      </c>
      <c r="E478" s="115" t="s">
        <v>36</v>
      </c>
      <c r="F478" s="17"/>
      <c r="G478" s="18"/>
      <c r="H478" s="18"/>
      <c r="I478" s="18"/>
      <c r="J478" s="18">
        <v>4</v>
      </c>
      <c r="K478" s="83">
        <f t="shared" si="46"/>
        <v>4</v>
      </c>
      <c r="L478" s="84">
        <v>290</v>
      </c>
      <c r="M478" s="85">
        <f t="shared" si="48"/>
        <v>1160</v>
      </c>
      <c r="N478" s="86"/>
      <c r="P478" s="119"/>
    </row>
    <row r="479" spans="2:16" s="94" customFormat="1" hidden="1" outlineLevel="1" x14ac:dyDescent="0.35">
      <c r="B479" s="7" t="s">
        <v>435</v>
      </c>
      <c r="C479" s="80" t="s">
        <v>931</v>
      </c>
      <c r="D479" s="118" t="s">
        <v>737</v>
      </c>
      <c r="E479" s="115" t="s">
        <v>36</v>
      </c>
      <c r="F479" s="17"/>
      <c r="G479" s="18"/>
      <c r="H479" s="18"/>
      <c r="I479" s="18"/>
      <c r="J479" s="18"/>
      <c r="K479" s="83">
        <f t="shared" si="46"/>
        <v>0</v>
      </c>
      <c r="L479" s="84">
        <v>365</v>
      </c>
      <c r="M479" s="85">
        <f t="shared" si="48"/>
        <v>0</v>
      </c>
      <c r="N479" s="86"/>
      <c r="P479" s="119"/>
    </row>
    <row r="480" spans="2:16" s="94" customFormat="1" hidden="1" outlineLevel="1" x14ac:dyDescent="0.35">
      <c r="B480" s="7" t="s">
        <v>436</v>
      </c>
      <c r="C480" s="80" t="s">
        <v>931</v>
      </c>
      <c r="D480" s="118" t="s">
        <v>445</v>
      </c>
      <c r="E480" s="115" t="s">
        <v>36</v>
      </c>
      <c r="F480" s="17"/>
      <c r="G480" s="18"/>
      <c r="H480" s="18"/>
      <c r="I480" s="18"/>
      <c r="J480" s="18">
        <v>8</v>
      </c>
      <c r="K480" s="83">
        <f t="shared" si="46"/>
        <v>8</v>
      </c>
      <c r="L480" s="84">
        <v>209.92735000000002</v>
      </c>
      <c r="M480" s="85">
        <f t="shared" si="48"/>
        <v>1679.4188000000001</v>
      </c>
      <c r="N480" s="86"/>
      <c r="P480" s="119"/>
    </row>
    <row r="481" spans="2:16" s="94" customFormat="1" hidden="1" outlineLevel="1" x14ac:dyDescent="0.35">
      <c r="B481" s="7" t="s">
        <v>437</v>
      </c>
      <c r="C481" s="80" t="s">
        <v>931</v>
      </c>
      <c r="D481" s="118" t="s">
        <v>443</v>
      </c>
      <c r="E481" s="115" t="s">
        <v>36</v>
      </c>
      <c r="F481" s="17"/>
      <c r="G481" s="18"/>
      <c r="H481" s="18"/>
      <c r="I481" s="18"/>
      <c r="J481" s="18"/>
      <c r="K481" s="83">
        <f t="shared" si="46"/>
        <v>0</v>
      </c>
      <c r="L481" s="84">
        <v>660.05555000000004</v>
      </c>
      <c r="M481" s="85">
        <f t="shared" si="48"/>
        <v>0</v>
      </c>
      <c r="N481" s="86"/>
      <c r="P481" s="119"/>
    </row>
    <row r="482" spans="2:16" s="94" customFormat="1" hidden="1" outlineLevel="1" x14ac:dyDescent="0.35">
      <c r="B482" s="8"/>
      <c r="C482" s="109"/>
      <c r="D482" s="110" t="s">
        <v>446</v>
      </c>
      <c r="E482" s="116"/>
      <c r="F482" s="14"/>
      <c r="G482" s="15"/>
      <c r="H482" s="15"/>
      <c r="I482" s="15"/>
      <c r="J482" s="16"/>
      <c r="K482" s="76">
        <f t="shared" si="46"/>
        <v>0</v>
      </c>
      <c r="L482" s="112"/>
      <c r="M482" s="88">
        <f t="shared" si="48"/>
        <v>0</v>
      </c>
      <c r="N482" s="86"/>
    </row>
    <row r="483" spans="2:16" s="94" customFormat="1" ht="48" hidden="1" outlineLevel="1" x14ac:dyDescent="0.35">
      <c r="B483" s="7" t="s">
        <v>438</v>
      </c>
      <c r="C483" s="80" t="s">
        <v>931</v>
      </c>
      <c r="D483" s="118" t="s">
        <v>448</v>
      </c>
      <c r="E483" s="115" t="s">
        <v>76</v>
      </c>
      <c r="F483" s="17"/>
      <c r="G483" s="18"/>
      <c r="H483" s="18"/>
      <c r="I483" s="19"/>
      <c r="J483" s="20">
        <v>1</v>
      </c>
      <c r="K483" s="83">
        <f t="shared" si="46"/>
        <v>1</v>
      </c>
      <c r="L483" s="84">
        <v>3226</v>
      </c>
      <c r="M483" s="85">
        <f t="shared" si="48"/>
        <v>3226</v>
      </c>
      <c r="N483" s="86"/>
      <c r="P483" s="119"/>
    </row>
    <row r="484" spans="2:16" s="94" customFormat="1" ht="48" hidden="1" outlineLevel="1" x14ac:dyDescent="0.35">
      <c r="B484" s="7" t="s">
        <v>439</v>
      </c>
      <c r="C484" s="80" t="s">
        <v>931</v>
      </c>
      <c r="D484" s="118" t="s">
        <v>738</v>
      </c>
      <c r="E484" s="115" t="s">
        <v>76</v>
      </c>
      <c r="F484" s="17"/>
      <c r="G484" s="18"/>
      <c r="H484" s="18"/>
      <c r="I484" s="19"/>
      <c r="J484" s="20">
        <v>1</v>
      </c>
      <c r="K484" s="83">
        <f t="shared" si="46"/>
        <v>1</v>
      </c>
      <c r="L484" s="84">
        <v>3226</v>
      </c>
      <c r="M484" s="85">
        <f t="shared" si="48"/>
        <v>3226</v>
      </c>
      <c r="N484" s="86"/>
      <c r="P484" s="119"/>
    </row>
    <row r="485" spans="2:16" s="94" customFormat="1" ht="48" hidden="1" outlineLevel="1" x14ac:dyDescent="0.35">
      <c r="B485" s="7" t="s">
        <v>440</v>
      </c>
      <c r="C485" s="80" t="s">
        <v>931</v>
      </c>
      <c r="D485" s="118" t="s">
        <v>451</v>
      </c>
      <c r="E485" s="115" t="s">
        <v>76</v>
      </c>
      <c r="F485" s="17"/>
      <c r="G485" s="18"/>
      <c r="H485" s="18"/>
      <c r="I485" s="19"/>
      <c r="J485" s="20">
        <v>1</v>
      </c>
      <c r="K485" s="83">
        <f t="shared" si="46"/>
        <v>1</v>
      </c>
      <c r="L485" s="84">
        <v>3226</v>
      </c>
      <c r="M485" s="85">
        <f t="shared" si="48"/>
        <v>3226</v>
      </c>
      <c r="N485" s="86"/>
      <c r="P485" s="119"/>
    </row>
    <row r="486" spans="2:16" s="94" customFormat="1" ht="48" hidden="1" outlineLevel="1" x14ac:dyDescent="0.35">
      <c r="B486" s="7" t="s">
        <v>442</v>
      </c>
      <c r="C486" s="80" t="s">
        <v>931</v>
      </c>
      <c r="D486" s="118" t="s">
        <v>739</v>
      </c>
      <c r="E486" s="115" t="s">
        <v>76</v>
      </c>
      <c r="F486" s="17"/>
      <c r="G486" s="18"/>
      <c r="H486" s="18"/>
      <c r="I486" s="19"/>
      <c r="J486" s="20"/>
      <c r="K486" s="83">
        <f t="shared" si="46"/>
        <v>0</v>
      </c>
      <c r="L486" s="84">
        <v>3226</v>
      </c>
      <c r="M486" s="85">
        <f t="shared" si="48"/>
        <v>0</v>
      </c>
      <c r="N486" s="86"/>
      <c r="P486" s="119"/>
    </row>
    <row r="487" spans="2:16" s="94" customFormat="1" ht="48" hidden="1" outlineLevel="1" x14ac:dyDescent="0.35">
      <c r="B487" s="7" t="s">
        <v>444</v>
      </c>
      <c r="C487" s="80" t="s">
        <v>931</v>
      </c>
      <c r="D487" s="118" t="s">
        <v>740</v>
      </c>
      <c r="E487" s="115" t="s">
        <v>76</v>
      </c>
      <c r="F487" s="17"/>
      <c r="G487" s="18"/>
      <c r="H487" s="18"/>
      <c r="I487" s="19"/>
      <c r="J487" s="20"/>
      <c r="K487" s="83">
        <f>SUM(F487:J487)</f>
        <v>0</v>
      </c>
      <c r="L487" s="84">
        <v>3226</v>
      </c>
      <c r="M487" s="85">
        <f>K487*L487</f>
        <v>0</v>
      </c>
      <c r="N487" s="86"/>
      <c r="P487" s="119"/>
    </row>
    <row r="488" spans="2:16" s="94" customFormat="1" ht="48" hidden="1" outlineLevel="1" x14ac:dyDescent="0.35">
      <c r="B488" s="7" t="s">
        <v>447</v>
      </c>
      <c r="C488" s="80" t="s">
        <v>931</v>
      </c>
      <c r="D488" s="118" t="s">
        <v>741</v>
      </c>
      <c r="E488" s="115" t="s">
        <v>76</v>
      </c>
      <c r="F488" s="17"/>
      <c r="G488" s="18"/>
      <c r="H488" s="18"/>
      <c r="I488" s="19"/>
      <c r="J488" s="20"/>
      <c r="K488" s="83">
        <f>SUM(F488:J488)</f>
        <v>0</v>
      </c>
      <c r="L488" s="84">
        <v>3226</v>
      </c>
      <c r="M488" s="85">
        <f>K488*L488</f>
        <v>0</v>
      </c>
      <c r="N488" s="86"/>
      <c r="P488" s="119"/>
    </row>
    <row r="489" spans="2:16" s="94" customFormat="1" ht="48" hidden="1" outlineLevel="1" x14ac:dyDescent="0.35">
      <c r="B489" s="7" t="s">
        <v>449</v>
      </c>
      <c r="C489" s="80" t="s">
        <v>931</v>
      </c>
      <c r="D489" s="118" t="s">
        <v>742</v>
      </c>
      <c r="E489" s="115" t="s">
        <v>76</v>
      </c>
      <c r="F489" s="17"/>
      <c r="G489" s="18"/>
      <c r="H489" s="18"/>
      <c r="I489" s="19"/>
      <c r="J489" s="20"/>
      <c r="K489" s="83">
        <f>SUM(F489:J489)</f>
        <v>0</v>
      </c>
      <c r="L489" s="84">
        <v>3226</v>
      </c>
      <c r="M489" s="85">
        <f>K489*L489</f>
        <v>0</v>
      </c>
      <c r="N489" s="86"/>
      <c r="P489" s="119"/>
    </row>
    <row r="490" spans="2:16" s="94" customFormat="1" hidden="1" outlineLevel="1" x14ac:dyDescent="0.35">
      <c r="B490" s="8"/>
      <c r="C490" s="109"/>
      <c r="D490" s="110" t="s">
        <v>452</v>
      </c>
      <c r="E490" s="116"/>
      <c r="F490" s="14"/>
      <c r="G490" s="15"/>
      <c r="H490" s="15"/>
      <c r="I490" s="15"/>
      <c r="J490" s="16"/>
      <c r="K490" s="76">
        <f>SUM(F490:J490)</f>
        <v>0</v>
      </c>
      <c r="L490" s="112"/>
      <c r="M490" s="88">
        <f>K490*L490</f>
        <v>0</v>
      </c>
      <c r="N490" s="86"/>
    </row>
    <row r="491" spans="2:16" s="94" customFormat="1" ht="48.75" hidden="1" outlineLevel="1" thickBot="1" x14ac:dyDescent="0.4">
      <c r="B491" s="9" t="s">
        <v>450</v>
      </c>
      <c r="C491" s="128" t="s">
        <v>931</v>
      </c>
      <c r="D491" s="129" t="s">
        <v>743</v>
      </c>
      <c r="E491" s="130" t="s">
        <v>14</v>
      </c>
      <c r="F491" s="181"/>
      <c r="G491" s="182"/>
      <c r="H491" s="182"/>
      <c r="I491" s="183"/>
      <c r="J491" s="184">
        <v>1</v>
      </c>
      <c r="K491" s="104">
        <f>SUM(F491:J491)</f>
        <v>1</v>
      </c>
      <c r="L491" s="185">
        <v>5226</v>
      </c>
      <c r="M491" s="186">
        <f>K491*L491</f>
        <v>5226</v>
      </c>
      <c r="N491" s="86"/>
      <c r="P491" s="119"/>
    </row>
    <row r="492" spans="2:16" collapsed="1" x14ac:dyDescent="0.35">
      <c r="K492" s="135"/>
      <c r="L492" s="135"/>
      <c r="M492" s="135"/>
      <c r="N492" s="135"/>
    </row>
    <row r="493" spans="2:16" x14ac:dyDescent="0.35">
      <c r="J493" s="136"/>
      <c r="K493" s="270" t="s">
        <v>453</v>
      </c>
      <c r="L493" s="270"/>
      <c r="M493" s="136">
        <f>M9+M25+M44+M62+M105+M113+M124+M126+M149+M176+M203+M226+M233+M236+M294+M404+M431+M455</f>
        <v>1056268.9014166831</v>
      </c>
      <c r="N493" s="137"/>
    </row>
    <row r="494" spans="2:16" x14ac:dyDescent="0.35">
      <c r="E494" s="138"/>
      <c r="F494" s="138"/>
      <c r="G494" s="138"/>
      <c r="H494" s="138"/>
      <c r="I494" s="138"/>
      <c r="J494" s="139"/>
      <c r="K494" s="139" t="s">
        <v>454</v>
      </c>
      <c r="L494" s="140">
        <f>BDI!D17</f>
        <v>0.2552281167108752</v>
      </c>
      <c r="M494" s="141">
        <f>M493*L494</f>
        <v>269589.52244884515</v>
      </c>
      <c r="N494" s="142"/>
    </row>
    <row r="495" spans="2:16" x14ac:dyDescent="0.35">
      <c r="E495" s="143"/>
      <c r="F495" s="143"/>
      <c r="G495" s="143"/>
      <c r="H495" s="143"/>
      <c r="I495" s="143"/>
      <c r="J495" s="144"/>
      <c r="K495" s="271" t="s">
        <v>9</v>
      </c>
      <c r="L495" s="271"/>
      <c r="M495" s="144">
        <f>SUM(M493:M494)</f>
        <v>1325858.4238655283</v>
      </c>
      <c r="N495" s="142"/>
    </row>
    <row r="496" spans="2:16" x14ac:dyDescent="0.35">
      <c r="K496" s="135"/>
      <c r="L496" s="135"/>
      <c r="M496" s="135"/>
      <c r="N496" s="135"/>
    </row>
    <row r="497" spans="2:32" x14ac:dyDescent="0.35">
      <c r="L497" s="145">
        <f>1+L494</f>
        <v>1.2552281167108752</v>
      </c>
      <c r="M497" s="146"/>
    </row>
    <row r="498" spans="2:32" x14ac:dyDescent="0.35">
      <c r="L498" s="148"/>
      <c r="M498" s="148"/>
    </row>
    <row r="499" spans="2:32" s="94" customFormat="1" x14ac:dyDescent="0.35">
      <c r="B499" s="131"/>
      <c r="C499" s="132"/>
      <c r="D499" s="133"/>
      <c r="E499" s="134"/>
      <c r="F499" s="134"/>
      <c r="G499" s="134"/>
      <c r="H499" s="134"/>
      <c r="I499" s="134"/>
      <c r="J499" s="134"/>
      <c r="N499" s="147"/>
      <c r="O499" s="98"/>
      <c r="P499" s="98"/>
      <c r="Q499" s="98"/>
      <c r="R499" s="98"/>
      <c r="S499" s="98"/>
      <c r="T499" s="98"/>
      <c r="U499" s="98"/>
      <c r="V499" s="98"/>
      <c r="W499" s="98"/>
      <c r="X499" s="98"/>
      <c r="Y499" s="98"/>
      <c r="Z499" s="98"/>
      <c r="AA499" s="98"/>
      <c r="AB499" s="98"/>
      <c r="AC499" s="98"/>
      <c r="AD499" s="98"/>
      <c r="AE499" s="98"/>
      <c r="AF499" s="98"/>
    </row>
    <row r="500" spans="2:32" s="94" customFormat="1" x14ac:dyDescent="0.35">
      <c r="B500" s="131"/>
      <c r="C500" s="132"/>
      <c r="D500" s="133"/>
      <c r="E500" s="134"/>
      <c r="F500" s="134"/>
      <c r="G500" s="134"/>
      <c r="H500" s="134"/>
      <c r="I500" s="134"/>
      <c r="J500" s="134"/>
      <c r="L500" s="149"/>
      <c r="N500" s="147"/>
      <c r="O500" s="98"/>
      <c r="P500" s="98"/>
      <c r="Q500" s="98"/>
      <c r="R500" s="98"/>
      <c r="S500" s="98"/>
      <c r="T500" s="98"/>
      <c r="U500" s="98"/>
      <c r="V500" s="98"/>
      <c r="W500" s="98"/>
      <c r="X500" s="98"/>
      <c r="Y500" s="98"/>
      <c r="Z500" s="98"/>
      <c r="AA500" s="98"/>
      <c r="AB500" s="98"/>
      <c r="AC500" s="98"/>
      <c r="AD500" s="98"/>
      <c r="AE500" s="98"/>
      <c r="AF500" s="98"/>
    </row>
  </sheetData>
  <sheetProtection selectLockedCells="1"/>
  <mergeCells count="15">
    <mergeCell ref="M7:M8"/>
    <mergeCell ref="K493:L493"/>
    <mergeCell ref="K495:L495"/>
    <mergeCell ref="G7:G8"/>
    <mergeCell ref="H7:H8"/>
    <mergeCell ref="I7:I8"/>
    <mergeCell ref="J7:J8"/>
    <mergeCell ref="K7:K8"/>
    <mergeCell ref="L7:L8"/>
    <mergeCell ref="F7:F8"/>
    <mergeCell ref="D2:D5"/>
    <mergeCell ref="B7:B8"/>
    <mergeCell ref="C7:C8"/>
    <mergeCell ref="D7:D8"/>
    <mergeCell ref="E7:E8"/>
  </mergeCells>
  <conditionalFormatting sqref="L430 L417:L422 L424:L428 L433:L440 L442:L451 L453:L454 L457:L462 L464:L468 L470:L481 L483:L489 L491 L406:L415 L202 L228 L230:L232 L172:L175 L125 L128:L137 L115:L120 L122:L123 L106:L112 L139:L148 L151:L157 L205:L214 L216:L225 L234:L235 L296:L312 L314:L327 L329:L331 L333:L335 L337:L338 L340:L347 L349:L356 L358:L365 L367:L374 L376:L383 L385:L392 L394:L397 L399:L403 L15 L21:L24 L41:L43 L17:L19 L81:L84 L27:L39 L64:L79 L86:L92 L95:L100 L45:L61 L102:L104 L196:L197 L263:L273 L293 L275:L291 L178:L194 L159:L170 L238:L261 L11:L13">
    <cfRule type="cellIs" dxfId="3" priority="4" operator="greaterThan">
      <formula>0</formula>
    </cfRule>
  </conditionalFormatting>
  <conditionalFormatting sqref="L94">
    <cfRule type="cellIs" dxfId="2" priority="3" operator="greaterThan">
      <formula>0</formula>
    </cfRule>
  </conditionalFormatting>
  <conditionalFormatting sqref="L94">
    <cfRule type="cellIs" dxfId="1" priority="2" operator="greaterThan">
      <formula>0</formula>
    </cfRule>
  </conditionalFormatting>
  <conditionalFormatting sqref="L199:L200">
    <cfRule type="cellIs" dxfId="0" priority="1" operator="greaterThan">
      <formula>0</formula>
    </cfRule>
  </conditionalFormatting>
  <printOptions horizontalCentered="1"/>
  <pageMargins left="0.39370078740157483" right="0.39370078740157483" top="0.78740157480314965" bottom="0.59055118110236227" header="0.39370078740157483" footer="0.39370078740157483"/>
  <pageSetup paperSize="9" scale="47" fitToHeight="1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showGridLines="0" view="pageBreakPreview" zoomScale="60" zoomScaleNormal="100" workbookViewId="0">
      <selection activeCell="D7" sqref="D7"/>
    </sheetView>
  </sheetViews>
  <sheetFormatPr defaultColWidth="17.28515625" defaultRowHeight="15" x14ac:dyDescent="0.25"/>
  <cols>
    <col min="1" max="1" width="3.140625" style="240" customWidth="1"/>
    <col min="2" max="2" width="5.42578125" style="240" customWidth="1"/>
    <col min="3" max="3" width="69.42578125" style="240" customWidth="1"/>
    <col min="4" max="4" width="30.42578125" style="240" customWidth="1"/>
    <col min="5" max="5" width="3" style="240" customWidth="1"/>
    <col min="6" max="7" width="17.28515625" style="240"/>
    <col min="8" max="8" width="21.7109375" style="240" customWidth="1"/>
    <col min="9" max="16384" width="17.28515625" style="240"/>
  </cols>
  <sheetData>
    <row r="2" spans="2:9" x14ac:dyDescent="0.25">
      <c r="B2" s="292" t="s">
        <v>455</v>
      </c>
      <c r="C2" s="292"/>
      <c r="D2" s="292"/>
      <c r="F2" s="291" t="s">
        <v>482</v>
      </c>
      <c r="G2" s="291"/>
      <c r="H2" s="291"/>
      <c r="I2" s="241"/>
    </row>
    <row r="3" spans="2:9" ht="15.75" thickBot="1" x14ac:dyDescent="0.3">
      <c r="B3" s="242"/>
      <c r="C3" s="243"/>
      <c r="D3" s="244"/>
    </row>
    <row r="4" spans="2:9" x14ac:dyDescent="0.25">
      <c r="B4" s="245" t="s">
        <v>456</v>
      </c>
      <c r="C4" s="246" t="s">
        <v>457</v>
      </c>
      <c r="D4" s="247" t="s">
        <v>458</v>
      </c>
    </row>
    <row r="5" spans="2:9" x14ac:dyDescent="0.25">
      <c r="B5" s="248"/>
      <c r="C5" s="249" t="s">
        <v>459</v>
      </c>
      <c r="D5" s="250">
        <f>SUM(D8:D8)</f>
        <v>8.9999999999999993E-3</v>
      </c>
    </row>
    <row r="6" spans="2:9" x14ac:dyDescent="0.25">
      <c r="B6" s="251" t="s">
        <v>460</v>
      </c>
      <c r="C6" s="252" t="s">
        <v>461</v>
      </c>
      <c r="D6" s="253" t="s">
        <v>462</v>
      </c>
    </row>
    <row r="7" spans="2:9" x14ac:dyDescent="0.25">
      <c r="B7" s="251" t="s">
        <v>463</v>
      </c>
      <c r="C7" s="252" t="s">
        <v>464</v>
      </c>
      <c r="D7" s="253" t="s">
        <v>462</v>
      </c>
    </row>
    <row r="8" spans="2:9" x14ac:dyDescent="0.25">
      <c r="B8" s="251" t="s">
        <v>465</v>
      </c>
      <c r="C8" s="252" t="s">
        <v>466</v>
      </c>
      <c r="D8" s="254">
        <v>8.9999999999999993E-3</v>
      </c>
    </row>
    <row r="9" spans="2:9" x14ac:dyDescent="0.25">
      <c r="B9" s="248"/>
      <c r="C9" s="249" t="s">
        <v>467</v>
      </c>
      <c r="D9" s="250">
        <f>SUM(D10:D11)</f>
        <v>5.7499999999999996E-2</v>
      </c>
    </row>
    <row r="10" spans="2:9" x14ac:dyDescent="0.25">
      <c r="B10" s="251" t="s">
        <v>468</v>
      </c>
      <c r="C10" s="252" t="s">
        <v>480</v>
      </c>
      <c r="D10" s="254">
        <v>2.1000000000000001E-2</v>
      </c>
    </row>
    <row r="11" spans="2:9" x14ac:dyDescent="0.25">
      <c r="B11" s="251" t="s">
        <v>469</v>
      </c>
      <c r="C11" s="252" t="s">
        <v>470</v>
      </c>
      <c r="D11" s="254">
        <v>3.6499999999999998E-2</v>
      </c>
    </row>
    <row r="12" spans="2:9" x14ac:dyDescent="0.25">
      <c r="B12" s="248"/>
      <c r="C12" s="249" t="s">
        <v>471</v>
      </c>
      <c r="D12" s="250">
        <f>SUM(D14:D16)</f>
        <v>0.17249999999999999</v>
      </c>
    </row>
    <row r="13" spans="2:9" x14ac:dyDescent="0.25">
      <c r="B13" s="251" t="s">
        <v>472</v>
      </c>
      <c r="C13" s="252" t="s">
        <v>481</v>
      </c>
      <c r="D13" s="255">
        <v>2.0999999999999999E-3</v>
      </c>
    </row>
    <row r="14" spans="2:9" x14ac:dyDescent="0.25">
      <c r="B14" s="251" t="s">
        <v>473</v>
      </c>
      <c r="C14" s="252" t="s">
        <v>474</v>
      </c>
      <c r="D14" s="254">
        <v>7.4999999999999997E-2</v>
      </c>
    </row>
    <row r="15" spans="2:9" x14ac:dyDescent="0.25">
      <c r="B15" s="251" t="s">
        <v>475</v>
      </c>
      <c r="C15" s="252" t="s">
        <v>476</v>
      </c>
      <c r="D15" s="254">
        <v>8.7499999999999994E-2</v>
      </c>
    </row>
    <row r="16" spans="2:9" ht="15.75" thickBot="1" x14ac:dyDescent="0.3">
      <c r="B16" s="256" t="s">
        <v>477</v>
      </c>
      <c r="C16" s="257" t="s">
        <v>478</v>
      </c>
      <c r="D16" s="258">
        <v>0.01</v>
      </c>
    </row>
    <row r="17" spans="2:4" ht="15.75" thickBot="1" x14ac:dyDescent="0.3">
      <c r="B17" s="259" t="s">
        <v>479</v>
      </c>
      <c r="C17" s="260"/>
      <c r="D17" s="261">
        <f>(((1+D5)*(1+D12))/(1-D9))-1</f>
        <v>0.2552281167108752</v>
      </c>
    </row>
  </sheetData>
  <sheetProtection password="CA43" sheet="1" objects="1" scenarios="1"/>
  <mergeCells count="2">
    <mergeCell ref="F2:H2"/>
    <mergeCell ref="B2:D2"/>
  </mergeCells>
  <pageMargins left="0.511811024" right="0.511811024" top="0.78740157499999996" bottom="0.78740157499999996" header="0.31496062000000002" footer="0.31496062000000002"/>
  <pageSetup paperSize="9" scale="65"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12</vt:i4>
      </vt:variant>
    </vt:vector>
  </HeadingPairs>
  <TitlesOfParts>
    <vt:vector size="19" baseType="lpstr">
      <vt:lpstr>ORÇAMENTO EXECUTIVO</vt:lpstr>
      <vt:lpstr>10</vt:lpstr>
      <vt:lpstr>11</vt:lpstr>
      <vt:lpstr>12</vt:lpstr>
      <vt:lpstr>15</vt:lpstr>
      <vt:lpstr>16</vt:lpstr>
      <vt:lpstr>BDI</vt:lpstr>
      <vt:lpstr>'10'!Area_de_impressao</vt:lpstr>
      <vt:lpstr>'11'!Area_de_impressao</vt:lpstr>
      <vt:lpstr>'12'!Area_de_impressao</vt:lpstr>
      <vt:lpstr>'15'!Area_de_impressao</vt:lpstr>
      <vt:lpstr>'16'!Area_de_impressao</vt:lpstr>
      <vt:lpstr>'ORÇAMENTO EXECUTIVO'!Area_de_impressao</vt:lpstr>
      <vt:lpstr>'10'!Titulos_de_impressao</vt:lpstr>
      <vt:lpstr>'11'!Titulos_de_impressao</vt:lpstr>
      <vt:lpstr>'12'!Titulos_de_impressao</vt:lpstr>
      <vt:lpstr>'15'!Titulos_de_impressao</vt:lpstr>
      <vt:lpstr>'16'!Titulos_de_impressao</vt:lpstr>
      <vt:lpstr>'ORÇAMENTO EXECUTIVO'!Titulos_de_impressao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Michelly de Souza Ferraz</cp:lastModifiedBy>
  <cp:lastPrinted>2017-10-09T20:41:41Z</cp:lastPrinted>
  <dcterms:created xsi:type="dcterms:W3CDTF">2014-05-12T14:14:30Z</dcterms:created>
  <dcterms:modified xsi:type="dcterms:W3CDTF">2018-02-28T21:22:19Z</dcterms:modified>
</cp:coreProperties>
</file>